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tabRatio="840" activeTab="0"/>
  </bookViews>
  <sheets>
    <sheet name="Bang can doi ke toan" sheetId="1" r:id="rId1"/>
    <sheet name="Ket qua kinh doanh" sheetId="2" r:id="rId2"/>
    <sheet name="LCTT-Gian tiep" sheetId="3" r:id="rId3"/>
    <sheet name="LCTT-Truc tiep" sheetId="4" state="hidden" r:id="rId4"/>
    <sheet name="OD1" sheetId="5" state="hidden" r:id="rId5"/>
    <sheet name="ADJUSTED FS" sheetId="6" state="hidden" r:id="rId6"/>
    <sheet name="thuyet minh" sheetId="7" state="hidden" r:id="rId7"/>
    <sheet name="dc" sheetId="8" state="hidden" r:id="rId8"/>
    <sheet name="PM" sheetId="9" state="hidden" r:id="rId9"/>
    <sheet name="so sanh" sheetId="10" state="hidden" r:id="rId10"/>
    <sheet name="ytcp" sheetId="11" state="hidden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0">'[7]PNT-QUOT-#3'!#REF!</definedName>
    <definedName name="\z">'[7]COAT&amp;WRAP-QIOT-#3'!#REF!</definedName>
    <definedName name="_Fill" localSheetId="7" hidden="1">#REF!</definedName>
    <definedName name="_Fill" hidden="1">#REF!</definedName>
    <definedName name="A">'[7]PNT-QUOT-#3'!#REF!</definedName>
    <definedName name="AAA">'[4]MTL$-INTER'!#REF!</definedName>
    <definedName name="B">'[7]PNT-QUOT-#3'!#REF!</definedName>
    <definedName name="CA">#REF!</definedName>
    <definedName name="COAT">'[7]PNT-QUOT-#3'!#REF!</definedName>
    <definedName name="CS_10" localSheetId="7">#REF!</definedName>
    <definedName name="CS_10">#REF!</definedName>
    <definedName name="CS_100" localSheetId="7">#REF!</definedName>
    <definedName name="CS_100">#REF!</definedName>
    <definedName name="CS_10S" localSheetId="7">#REF!</definedName>
    <definedName name="CS_10S">#REF!</definedName>
    <definedName name="CS_120" localSheetId="7">#REF!</definedName>
    <definedName name="CS_120">#REF!</definedName>
    <definedName name="CS_140" localSheetId="7">#REF!</definedName>
    <definedName name="CS_140">#REF!</definedName>
    <definedName name="CS_160" localSheetId="7">#REF!</definedName>
    <definedName name="CS_160">#REF!</definedName>
    <definedName name="CS_20" localSheetId="7">#REF!</definedName>
    <definedName name="CS_20">#REF!</definedName>
    <definedName name="CS_30" localSheetId="7">#REF!</definedName>
    <definedName name="CS_30">#REF!</definedName>
    <definedName name="CS_40" localSheetId="7">#REF!</definedName>
    <definedName name="CS_40">#REF!</definedName>
    <definedName name="CS_40S" localSheetId="7">#REF!</definedName>
    <definedName name="CS_40S">#REF!</definedName>
    <definedName name="CS_5S" localSheetId="7">#REF!</definedName>
    <definedName name="CS_5S">#REF!</definedName>
    <definedName name="CS_60" localSheetId="7">#REF!</definedName>
    <definedName name="CS_60">#REF!</definedName>
    <definedName name="CS_80" localSheetId="7">#REF!</definedName>
    <definedName name="CS_80">#REF!</definedName>
    <definedName name="CS_80S" localSheetId="7">#REF!</definedName>
    <definedName name="CS_80S">#REF!</definedName>
    <definedName name="CS_STD" localSheetId="7">#REF!</definedName>
    <definedName name="CS_STD">#REF!</definedName>
    <definedName name="CS_XS" localSheetId="7">#REF!</definedName>
    <definedName name="CS_XS">#REF!</definedName>
    <definedName name="CS_XXS" localSheetId="7">#REF!</definedName>
    <definedName name="CS_XXS">#REF!</definedName>
    <definedName name="Document_array" localSheetId="7">{"bT5.xls","Sheet1"}</definedName>
    <definedName name="Document_array" localSheetId="9">{"bT5.xls","Sheet1"}</definedName>
    <definedName name="Document_array" localSheetId="10">{"bT5.xls","Sheet1"}</definedName>
    <definedName name="Document_array">{"bT5.xls","Sheet1"}</definedName>
    <definedName name="FP">'[7]COAT&amp;WRAP-QIOT-#3'!#REF!</definedName>
    <definedName name="gcm">'[2]gia vt,nc,may'!$H$7:$I$17</definedName>
    <definedName name="gnc">'[2]gia vt,nc,may'!$E$7:$F$12</definedName>
    <definedName name="gvt">'[2]gia vt,nc,may'!$B$7:$C$159</definedName>
    <definedName name="IO">'[7]COAT&amp;WRAP-QIOT-#3'!#REF!</definedName>
    <definedName name="KQHDKD">'Ket qua kinh doanh'!$A$6</definedName>
    <definedName name="LCTT_GT_page1">'LCTT-Gian tiep'!$A$6</definedName>
    <definedName name="LCTT_GT_page2">'LCTT-Gian tiep'!$F$57</definedName>
    <definedName name="LCTT_TT_page1">'LCTT-Truc tiep'!$A$6</definedName>
    <definedName name="LCTT_TT_page2">'LCTT-Truc tiep'!$F$44</definedName>
    <definedName name="MAT">'[7]COAT&amp;WRAP-QIOT-#3'!#REF!</definedName>
    <definedName name="MF">'[7]COAT&amp;WRAP-QIOT-#3'!#REF!</definedName>
    <definedName name="NV" localSheetId="5">'ADJUSTED FS'!$F$91</definedName>
    <definedName name="NV">'Bang can doi ke toan'!$F$91</definedName>
    <definedName name="OLE_LINK1" localSheetId="6">'thuyet minh'!#REF!</definedName>
    <definedName name="OLE_LINK3" localSheetId="6">'thuyet minh'!$A$84</definedName>
    <definedName name="P">'[7]PNT-QUOT-#3'!#REF!</definedName>
    <definedName name="PEJM">'[7]COAT&amp;WRAP-QIOT-#3'!#REF!</definedName>
    <definedName name="PF">'[7]PNT-QUOT-#3'!#REF!</definedName>
    <definedName name="PM">'[8]IBASE'!$AH$16:$AV$110</definedName>
    <definedName name="_xlnm.Print_Area" localSheetId="6">'thuyet minh'!$A$296:$F$305</definedName>
    <definedName name="Print_Area_MI">'[5]ESTI.'!$A$1:$U$52</definedName>
    <definedName name="_xlnm.Print_Titles" localSheetId="5">'ADJUSTED FS'!$1:$3</definedName>
    <definedName name="_xlnm.Print_Titles" localSheetId="0">'Bang can doi ke toan'!$1:$3</definedName>
    <definedName name="_xlnm.Print_Titles" localSheetId="1">'Ket qua kinh doanh'!$1:$3</definedName>
    <definedName name="_xlnm.Print_Titles" localSheetId="2">'LCTT-Gian tiep'!$1:$3</definedName>
    <definedName name="_xlnm.Print_Titles" localSheetId="3">'LCTT-Truc tiep'!$1:$3</definedName>
    <definedName name="RT">'[7]COAT&amp;WRAP-QIOT-#3'!#REF!</definedName>
    <definedName name="SB">'[8]IBASE'!$AH$7:$AL$14</definedName>
    <definedName name="SCCR">#REF!</definedName>
    <definedName name="SCDT">#REF!</definedName>
    <definedName name="SDDTKCT3">#REF!</definedName>
    <definedName name="SHTK">#REF!</definedName>
    <definedName name="SORT" localSheetId="7">#REF!</definedName>
    <definedName name="SORT">#REF!</definedName>
    <definedName name="SORT_AREA">'[5]DI-ESTI'!$A$8:$R$489</definedName>
    <definedName name="SP">'[7]PNT-QUOT-#3'!#REF!</definedName>
    <definedName name="THK">'[7]COAT&amp;WRAP-QIOT-#3'!#REF!</definedName>
    <definedName name="TS" localSheetId="5">'ADJUSTED FS'!$F$11</definedName>
    <definedName name="TS">'Bang can doi ke toan'!$F$11</definedName>
    <definedName name="TS2" localSheetId="5">'ADJUSTED FS'!$F$45</definedName>
    <definedName name="TS2">'Bang can doi ke toan'!$F$45</definedName>
    <definedName name="TSNB" localSheetId="5">'ADJUSTED FS'!#REF!</definedName>
    <definedName name="TSNB">'Bang can doi ke toan'!$F$143</definedName>
    <definedName name="VT_1">'[3]Vat tu'!#REF!</definedName>
    <definedName name="ZYX" localSheetId="7">#REF!</definedName>
    <definedName name="ZYX">#REF!</definedName>
    <definedName name="ZZZ" localSheetId="7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<sst xmlns="http://schemas.openxmlformats.org/spreadsheetml/2006/main" count="1561" uniqueCount="791">
  <si>
    <t>BẢNG CÂN ĐỐI KẾ TOÁN</t>
  </si>
  <si>
    <t>TÀI SẢN</t>
  </si>
  <si>
    <t>Số đầu năm</t>
  </si>
  <si>
    <t>I.</t>
  </si>
  <si>
    <t>II.</t>
  </si>
  <si>
    <t>Các khoản đầu tư tài chính ngắn hạn</t>
  </si>
  <si>
    <t>III.</t>
  </si>
  <si>
    <t>Trả trước cho người bán</t>
  </si>
  <si>
    <t>Các khoản phải thu khác</t>
  </si>
  <si>
    <t>IV.</t>
  </si>
  <si>
    <t>Hàng tồn kho</t>
  </si>
  <si>
    <t>Dự phòng giảm giá hàng tồn kho</t>
  </si>
  <si>
    <t>V.</t>
  </si>
  <si>
    <t>Tài sản cố định</t>
  </si>
  <si>
    <t>Tài sản cố định hữu hình</t>
  </si>
  <si>
    <t>Tài sản cố định thuê tài chính</t>
  </si>
  <si>
    <t>Tài sản cố định vô hình</t>
  </si>
  <si>
    <t>Các khoản đầu tư tài chính dài hạn</t>
  </si>
  <si>
    <t>Chi phí xây dựng cơ bản dở dang</t>
  </si>
  <si>
    <t>TỔNG CỘNG TÀI SẢN</t>
  </si>
  <si>
    <t>NGUỒN VỐN</t>
  </si>
  <si>
    <t>NỢ PHẢI TRẢ</t>
  </si>
  <si>
    <t>Nợ ngắn hạn</t>
  </si>
  <si>
    <t>Người mua trả tiền trước</t>
  </si>
  <si>
    <t>Nợ dài hạn</t>
  </si>
  <si>
    <t>Chi phí phải trả</t>
  </si>
  <si>
    <t>NGUỒN VỐN CHỦ SỞ HỮU</t>
  </si>
  <si>
    <t>Chênh lệch đánh giá lại tài sản</t>
  </si>
  <si>
    <t>Quỹ đầu tư phát triển</t>
  </si>
  <si>
    <t>Quỹ dự phòng tài chính</t>
  </si>
  <si>
    <t>Nguồn kinh phí đã hình thành tài sản cố định</t>
  </si>
  <si>
    <t>TỔNG CỘNG NGUỒN VỐN</t>
  </si>
  <si>
    <t>CÁC CHỈ TIÊU NGOÀI BẢNG CÂN ĐỐI KẾ TOÁN</t>
  </si>
  <si>
    <t>CHỈ TIÊU</t>
  </si>
  <si>
    <t>Tài sản thuê ngoài</t>
  </si>
  <si>
    <t>Vật tư, hàng hóa nhận giữ hộ, nhận gia công</t>
  </si>
  <si>
    <t>Nợ khó đòi đã xử lý</t>
  </si>
  <si>
    <t>Nguyên giá</t>
  </si>
  <si>
    <t>Giá vốn hàng bán</t>
  </si>
  <si>
    <t>Chi phí bán hàng</t>
  </si>
  <si>
    <t>Chi phí quản lý doanh nghiệp</t>
  </si>
  <si>
    <t>Lợi nhuận thuần từ hoạt động kinh doanh</t>
  </si>
  <si>
    <t>(Theo phương pháp gián tiếp)</t>
  </si>
  <si>
    <t>Lợi nhuận trước thuế</t>
  </si>
  <si>
    <t>Khấu hao tài sản cố định</t>
  </si>
  <si>
    <t>Các khoản dự phòng</t>
  </si>
  <si>
    <t>Tăng, giảm hàng tồn kho</t>
  </si>
  <si>
    <t>Lưu chuyển tiền thuần từ hoạt động đầu tư</t>
  </si>
  <si>
    <t>Lưu chuyển tiền thuần từ hoạt động tài chính</t>
  </si>
  <si>
    <t>TÀI SẢN NGẮN HẠN</t>
  </si>
  <si>
    <t>Tiền và các khoản tương đương tiền</t>
  </si>
  <si>
    <t xml:space="preserve">Tiền </t>
  </si>
  <si>
    <t>Các khoản tương đương tiền</t>
  </si>
  <si>
    <t>Phải thu theo tiến độ kế hoạch hợp đồng xây dựng</t>
  </si>
  <si>
    <t>Chi phí trả trước ngắn hạn</t>
  </si>
  <si>
    <t>Tài sản ngắn hạn khác</t>
  </si>
  <si>
    <t>Các khoản phải thu dài hạn</t>
  </si>
  <si>
    <t>Phải thu dài hạn của khách hàng</t>
  </si>
  <si>
    <t>Phải thu dài hạn khác</t>
  </si>
  <si>
    <t>Dự phòng phải thu dài hạn khó đòi</t>
  </si>
  <si>
    <t>Giá trị hao mòn lũy kế</t>
  </si>
  <si>
    <t>Bất động sản đầu tư</t>
  </si>
  <si>
    <t>Đầu tư vào công ty con</t>
  </si>
  <si>
    <t>Đầu tư vào công ty liên kết, liên doanh</t>
  </si>
  <si>
    <t>Đầu tư dài hạn khác</t>
  </si>
  <si>
    <t>Tài sản dài hạn khác</t>
  </si>
  <si>
    <t>Chi phí trả trước dài hạn</t>
  </si>
  <si>
    <t>Tài sản thuế thu nhập hoãn lại</t>
  </si>
  <si>
    <t>-</t>
  </si>
  <si>
    <t>Vay và nợ ngắn hạn</t>
  </si>
  <si>
    <t>Phải trả nội bộ</t>
  </si>
  <si>
    <t>Phải trả theo tiến độ kế hoạch hợp đồng xây dựng</t>
  </si>
  <si>
    <t>Phải trả dài hạn người bán</t>
  </si>
  <si>
    <t>Phải trả dài hạn nội bộ</t>
  </si>
  <si>
    <t>Phải trả dài hạn khác</t>
  </si>
  <si>
    <t>Vay và nợ dài hạn</t>
  </si>
  <si>
    <t>Thuế thu nhập hoãn lại phải trả</t>
  </si>
  <si>
    <t>Vốn chủ sở hữu</t>
  </si>
  <si>
    <t>Vốn đầu tư của chủ sở hữu</t>
  </si>
  <si>
    <t>Thặng dư vốn cổ phần</t>
  </si>
  <si>
    <t>Chênh lệch tỷ giá hối đoái</t>
  </si>
  <si>
    <t>Quỹ khác thuộc vốn chủ sở hữu</t>
  </si>
  <si>
    <t>Nguồn kinh phí và quỹ khác</t>
  </si>
  <si>
    <t>Quỹ khen thưởng, phúc lợi</t>
  </si>
  <si>
    <t>Nguồn kinh phí</t>
  </si>
  <si>
    <t>Doanh thu bán hàng và cung cấp dịch vụ</t>
  </si>
  <si>
    <t xml:space="preserve">Doanh thu thuần về bán hàng và cung cấp dịch vụ </t>
  </si>
  <si>
    <t xml:space="preserve">Lợi nhuận gộp về bán hàng và cung cấp dịch vụ </t>
  </si>
  <si>
    <t>Doanh thu hoạt động tài chính</t>
  </si>
  <si>
    <t>Chi phí tài chính</t>
  </si>
  <si>
    <t>Thu nhập khác</t>
  </si>
  <si>
    <t>Chi phí khác</t>
  </si>
  <si>
    <t>Lợi nhuận khác</t>
  </si>
  <si>
    <t>Tổng lợi nhuận kế toán trước thuế</t>
  </si>
  <si>
    <t>Lợi nhuận sau thuế thu nhập doanh nghiệp</t>
  </si>
  <si>
    <t>01</t>
  </si>
  <si>
    <t>03</t>
  </si>
  <si>
    <t>(Theo phương pháp trực tiếp)</t>
  </si>
  <si>
    <t>02</t>
  </si>
  <si>
    <t>04</t>
  </si>
  <si>
    <t>05</t>
  </si>
  <si>
    <t>06</t>
  </si>
  <si>
    <t>07</t>
  </si>
  <si>
    <t>Tiền chi trả cho người cung cấp hàng hóa và dịch vụ</t>
  </si>
  <si>
    <t>Tiền chi trả cho người lao động</t>
  </si>
  <si>
    <t>Tiền chi trả lãi vay</t>
  </si>
  <si>
    <t>Tiền thu khác từ hoạt động kinh doanh</t>
  </si>
  <si>
    <t>Tiền chi khác cho hoạt động kinh doanh</t>
  </si>
  <si>
    <t>Lưu chuyển tiền thuần từ hoạt động kinh doanh</t>
  </si>
  <si>
    <t>Lưu chuyển tiền từ hoạt động đầu tư</t>
  </si>
  <si>
    <t>Tiền chi đầu tư, góp vốn vào đơn vị khác</t>
  </si>
  <si>
    <t>Tiền thu lãi cho vay, cổ tức và lợi nhuận được chia</t>
  </si>
  <si>
    <t>Tiền thu hồi đầu tư, góp vốn vào đơn vị khác</t>
  </si>
  <si>
    <t>Lưu chuyển tiền từ hoạt động tài chính</t>
  </si>
  <si>
    <t>Tiền vay ngắn hạn, dài hạn nhận được</t>
  </si>
  <si>
    <t>Tiền chi trả nợ gốc vay</t>
  </si>
  <si>
    <t>Tiền chi trả nợ thuê tài chính</t>
  </si>
  <si>
    <t>Cổ tức, lợi nhuận đã trả cho chủ sở hữu</t>
  </si>
  <si>
    <t>Ảnh hưởng của thay đổi tỷ giá hối đoái quy đổi ngoại tệ</t>
  </si>
  <si>
    <t>Lưu chuyển tiền từ hoạt động kinh doanh</t>
  </si>
  <si>
    <t>Lãi, lỗ chênh lệch tỷ giá hối đoái chưa thực hiện</t>
  </si>
  <si>
    <t>Lãi, lỗ từ hoạt động đầu tư</t>
  </si>
  <si>
    <t>Chi phí lãi vay</t>
  </si>
  <si>
    <t>Tiền lãi vay đã trả</t>
  </si>
  <si>
    <t>Thuế thu nhập doanh nghiệp đã nộp</t>
  </si>
  <si>
    <t>Tiền thu  khác từ hoạt động kinh doanh</t>
  </si>
  <si>
    <t>08</t>
  </si>
  <si>
    <t>09</t>
  </si>
  <si>
    <t>Thuyết
 minh</t>
  </si>
  <si>
    <t xml:space="preserve">Mã 
số </t>
  </si>
  <si>
    <t>Thuyết 
minh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</si>
  <si>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</si>
  <si>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</si>
  <si>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</si>
  <si>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</si>
  <si>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</si>
  <si>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</si>
  <si>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</si>
  <si>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</si>
  <si>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</si>
  <si>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</si>
  <si>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</si>
  <si>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</si>
  <si>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</si>
  <si>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</si>
  <si>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</si>
  <si>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</si>
  <si>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TÀI SẢN DÀI HẠN</t>
  </si>
  <si>
    <t>BÁO CÁO KẾT QUẢ HOẠT ĐỘNG KINH DOANH</t>
  </si>
  <si>
    <t>BÁO CÁO LƯU CHUYỂN TIỀN TỆ</t>
  </si>
  <si>
    <t>B -</t>
  </si>
  <si>
    <t>A -</t>
  </si>
  <si>
    <t>Đầu tư ngắn hạn</t>
  </si>
  <si>
    <t>Kế toán trưởng</t>
  </si>
  <si>
    <t>Người lập biểu</t>
  </si>
  <si>
    <t>_______________</t>
  </si>
  <si>
    <t>Họ và tên</t>
  </si>
  <si>
    <t>Tăng, giảm các khoản phải thu</t>
  </si>
  <si>
    <t>Tại ngày ... tháng ... năm ….</t>
  </si>
  <si>
    <t>…………….., ngày ... tháng ... năm ….</t>
  </si>
  <si>
    <t xml:space="preserve">Tăng, giảm các khoản phải trả </t>
  </si>
  <si>
    <t>Tiền và tương đương tiền đầu năm</t>
  </si>
  <si>
    <t>Tiền chi nộp thuế thu nhập doanh nghiệp</t>
  </si>
  <si>
    <t>Địa chỉ: ….</t>
  </si>
  <si>
    <t>CÔNG TY ….</t>
  </si>
  <si>
    <t>Điều chỉnh cho các khoản:</t>
  </si>
  <si>
    <t xml:space="preserve">Trong đó: chi phí lãi vay </t>
  </si>
  <si>
    <t>______________</t>
  </si>
  <si>
    <t xml:space="preserve">BÁO CÁO TÀI CHÍNH </t>
  </si>
  <si>
    <t>_____________</t>
  </si>
  <si>
    <t>____________</t>
  </si>
  <si>
    <t>Đơn vị tính: VND/USD</t>
  </si>
  <si>
    <t>Tăng, giảm chi phí trả trước</t>
  </si>
  <si>
    <r>
      <t>Báo cáo lưu chuyển tiền tệ</t>
    </r>
    <r>
      <rPr>
        <sz val="10"/>
        <rFont val="Times New Roman"/>
        <family val="1"/>
      </rPr>
      <t xml:space="preserve"> (tiếp theo)</t>
    </r>
  </si>
  <si>
    <r>
      <t>Bảng cân đối kế toán</t>
    </r>
    <r>
      <rPr>
        <sz val="10"/>
        <rFont val="Times New Roman"/>
        <family val="1"/>
      </rPr>
      <t xml:space="preserve"> (tiếp theo)</t>
    </r>
  </si>
  <si>
    <r>
      <t xml:space="preserve">Bảng cân đối kế toán </t>
    </r>
    <r>
      <rPr>
        <sz val="10"/>
        <rFont val="Times New Roman"/>
        <family val="1"/>
      </rPr>
      <t>(tiếp theo)</t>
    </r>
  </si>
  <si>
    <t>VI.1</t>
  </si>
  <si>
    <t>VI.2</t>
  </si>
  <si>
    <t>VI.3</t>
  </si>
  <si>
    <t>VI.4</t>
  </si>
  <si>
    <t>VI.5</t>
  </si>
  <si>
    <t>VI.6</t>
  </si>
  <si>
    <t>VI.7</t>
  </si>
  <si>
    <t>VI.8</t>
  </si>
  <si>
    <t>VI.9</t>
  </si>
  <si>
    <t>VI.10</t>
  </si>
  <si>
    <t>Tổng Giám đốc/Giám đốc</t>
  </si>
  <si>
    <t xml:space="preserve">Tiền thu từ thanh lý, nhượng bán tài sản cố định và </t>
  </si>
  <si>
    <t>các tài sản dài hạn khác</t>
  </si>
  <si>
    <t>Tiền chi để mua sắm, xây dựng tài sản cố định và</t>
  </si>
  <si>
    <t>đơn vị khác</t>
  </si>
  <si>
    <t>Tiền chi cho vay, mua các công cụ nợ của</t>
  </si>
  <si>
    <t>Tiền thu hồi cho vay, bán lại các công cụ nợ của</t>
  </si>
  <si>
    <t>Tiền thu bán hàng, cung cấp dịch vụ và</t>
  </si>
  <si>
    <t>doanh thu khác</t>
  </si>
  <si>
    <t>Tiền thu từ phát hành cổ phiếu, nhận góp vốn của</t>
  </si>
  <si>
    <t>chủ sở hữu</t>
  </si>
  <si>
    <t>Tiền chi trả góp vốn cho các chủ sở hữu, mua lại</t>
  </si>
  <si>
    <t>cổ phiếu của doanh nghiệp đã phát hành</t>
  </si>
  <si>
    <t>Lợi nhuận từ hoạt động kinh doanh</t>
  </si>
  <si>
    <t>trước thay đổi vốn lưu động</t>
  </si>
  <si>
    <t>Tiền thu từ thanh lý, nhượng bán tài sản cố định và</t>
  </si>
  <si>
    <t>Năm …..</t>
  </si>
  <si>
    <t>220</t>
  </si>
  <si>
    <t>Dự phòng giảm giá đầu tư ngắn hạn</t>
  </si>
  <si>
    <t>Các khoản phải thu ngắn hạn</t>
  </si>
  <si>
    <t>Phải thu khách hàng</t>
  </si>
  <si>
    <t>Phải thu nội bộ ngắn hạn</t>
  </si>
  <si>
    <t>135</t>
  </si>
  <si>
    <t>Dự phòng phải thu ngắn hạn khó đòi</t>
  </si>
  <si>
    <t>Thuế GTGT được khấu trừ</t>
  </si>
  <si>
    <t>Thuế và các khoản khác phải thu Nhà nước</t>
  </si>
  <si>
    <t>154</t>
  </si>
  <si>
    <t>Vốn kinh doanh ở các đơn vị trực thuộc</t>
  </si>
  <si>
    <t>Phải thu dài hạn nội bộ</t>
  </si>
  <si>
    <t>218</t>
  </si>
  <si>
    <t>Dự phòng giảm giá đầu tư tài chính dài hạn</t>
  </si>
  <si>
    <t>Phải trả người bán</t>
  </si>
  <si>
    <t>Thuế và các khoản phải nộp Nhà nước</t>
  </si>
  <si>
    <t>Phải trả người lao động</t>
  </si>
  <si>
    <t>Các khoản phải trả, phải nộp ngắn hạn khác</t>
  </si>
  <si>
    <t>Dự phòng phải trả ngắn hạn</t>
  </si>
  <si>
    <t>320</t>
  </si>
  <si>
    <t>330</t>
  </si>
  <si>
    <t>331</t>
  </si>
  <si>
    <t>332</t>
  </si>
  <si>
    <t>333</t>
  </si>
  <si>
    <t>334</t>
  </si>
  <si>
    <t>335</t>
  </si>
  <si>
    <t>Dự phòng trợ cấp mất việc làm</t>
  </si>
  <si>
    <t>336</t>
  </si>
  <si>
    <t>Dự phòng phải trả dài hạn</t>
  </si>
  <si>
    <t>337</t>
  </si>
  <si>
    <t>Vốn khác của chủ sở hữu</t>
  </si>
  <si>
    <t>Cổ phiếu quỹ</t>
  </si>
  <si>
    <t>Lợi nhuận sau thuế chưa phân phối</t>
  </si>
  <si>
    <t>420</t>
  </si>
  <si>
    <t>Nguồn vốn đầu tư XDCB</t>
  </si>
  <si>
    <t>421</t>
  </si>
  <si>
    <t>430</t>
  </si>
  <si>
    <t>431</t>
  </si>
  <si>
    <t>432</t>
  </si>
  <si>
    <t>433</t>
  </si>
  <si>
    <t>440</t>
  </si>
  <si>
    <t>Hàng hóa nhận bán hộ, nhận ký gửi, ký cược</t>
  </si>
  <si>
    <t>Dự toán chi sự nghiệp, dự án</t>
  </si>
  <si>
    <t>Các khoản giảm trừ doanh thu</t>
  </si>
  <si>
    <t>Chi phí thuế thu nhập doanh nghiệp hiện hành</t>
  </si>
  <si>
    <t>Chi phí thuế thu nhập doanh nghiệp hoãn lại</t>
  </si>
  <si>
    <t>17.</t>
  </si>
  <si>
    <t>18.</t>
  </si>
  <si>
    <t>Lãi cơ bản trên cổ phiếu</t>
  </si>
  <si>
    <t>Lưu chuyển tiền thuần trong năm</t>
  </si>
  <si>
    <t>Tiền và tương đương tiền cuối năm</t>
  </si>
  <si>
    <t>Cho năm tài chính kết thúc ngày ... tháng ... năm ….</t>
  </si>
  <si>
    <t>Năm nay</t>
  </si>
  <si>
    <t>Năm trước</t>
  </si>
  <si>
    <t>Số cuối năm</t>
  </si>
  <si>
    <t>V.1</t>
  </si>
  <si>
    <t>V.2</t>
  </si>
  <si>
    <t>V.3</t>
  </si>
  <si>
    <t>V.4</t>
  </si>
  <si>
    <t>V.5</t>
  </si>
  <si>
    <t>V.6</t>
  </si>
  <si>
    <t>V.7</t>
  </si>
  <si>
    <t>V.8</t>
  </si>
  <si>
    <t>V.9</t>
  </si>
  <si>
    <t>V.10</t>
  </si>
  <si>
    <t>V.11</t>
  </si>
  <si>
    <t>V.12</t>
  </si>
  <si>
    <t>V.13</t>
  </si>
  <si>
    <t>V.14</t>
  </si>
  <si>
    <t>V.15</t>
  </si>
  <si>
    <t>V.16</t>
  </si>
  <si>
    <t>V.17</t>
  </si>
  <si>
    <t>V.18</t>
  </si>
  <si>
    <t>V.19</t>
  </si>
  <si>
    <t>V.20</t>
  </si>
  <si>
    <t>V.21</t>
  </si>
  <si>
    <t>V.22</t>
  </si>
  <si>
    <t>V.23</t>
  </si>
  <si>
    <t>V.24</t>
  </si>
  <si>
    <t>V.25</t>
  </si>
  <si>
    <t>V.26</t>
  </si>
  <si>
    <t>V.27</t>
  </si>
  <si>
    <t>V.28</t>
  </si>
  <si>
    <t>V.29</t>
  </si>
  <si>
    <t>V.30</t>
  </si>
  <si>
    <t>V.31</t>
  </si>
  <si>
    <t>V.32</t>
  </si>
  <si>
    <t>V.33</t>
  </si>
  <si>
    <t>V.34</t>
  </si>
  <si>
    <t>V.35</t>
  </si>
  <si>
    <t>V.36</t>
  </si>
  <si>
    <t>V.37</t>
  </si>
  <si>
    <t>V.38</t>
  </si>
  <si>
    <t>V.39</t>
  </si>
  <si>
    <t>V.40</t>
  </si>
  <si>
    <t>V.41</t>
  </si>
  <si>
    <t>V.42</t>
  </si>
  <si>
    <t>V.43</t>
  </si>
  <si>
    <t>V.44</t>
  </si>
  <si>
    <t>V.45</t>
  </si>
  <si>
    <t>V.46</t>
  </si>
  <si>
    <t>V.47</t>
  </si>
  <si>
    <t>V.48</t>
  </si>
  <si>
    <t>V.49</t>
  </si>
  <si>
    <t>Số cuối năm (Đ/V)</t>
  </si>
  <si>
    <t>Số cuối năm (A&amp;C)</t>
  </si>
  <si>
    <t>Tổng Đ/c</t>
  </si>
  <si>
    <t>Đ/c 1</t>
  </si>
  <si>
    <t>Đ/c 3</t>
  </si>
  <si>
    <t>Đ/c 2</t>
  </si>
  <si>
    <t>Đ/c 4</t>
  </si>
  <si>
    <t>Đ/c 5</t>
  </si>
  <si>
    <t>Đ/c 6</t>
  </si>
  <si>
    <t>Đ/c 7</t>
  </si>
  <si>
    <t>Đ/c 8</t>
  </si>
  <si>
    <t>Năm nay (Đ/V)</t>
  </si>
  <si>
    <t>Năm nay (A&amp;C)</t>
  </si>
  <si>
    <t>(Clients name)</t>
  </si>
  <si>
    <t>(File No)</t>
  </si>
  <si>
    <t>Buùt toaùn ñieàu chænh</t>
  </si>
  <si>
    <t>(Year End)</t>
  </si>
  <si>
    <t>REVIEWED BY</t>
  </si>
  <si>
    <t>PREPARED BY</t>
  </si>
  <si>
    <t>Initials</t>
  </si>
  <si>
    <t>Date</t>
  </si>
  <si>
    <t>Tổng</t>
  </si>
  <si>
    <r>
      <t>(</t>
    </r>
    <r>
      <rPr>
        <i/>
        <sz val="12"/>
        <rFont val="Times New Roman"/>
        <family val="1"/>
      </rPr>
      <t>W. P. Ref. No)</t>
    </r>
  </si>
  <si>
    <t>TỔNG HỢP CHI PHÍ KINH DOANH THEO YẾU TỐ</t>
  </si>
  <si>
    <t>Khoản mục chi phí</t>
  </si>
  <si>
    <t>Tài khoản 621</t>
  </si>
  <si>
    <t>Tài khoản 622</t>
  </si>
  <si>
    <t>Tài khoản 627</t>
  </si>
  <si>
    <t>Tài khoản 641</t>
  </si>
  <si>
    <t>Tài khoản 642</t>
  </si>
  <si>
    <t>Tổng công</t>
  </si>
  <si>
    <t>Chi phí nguyên vật liệu</t>
  </si>
  <si>
    <t>Chi phí nhân công</t>
  </si>
  <si>
    <t>Chi phí khấu hao</t>
  </si>
  <si>
    <t>Chi phí dịch vụ mua ngoài</t>
  </si>
  <si>
    <t>Tổng cộng chi phí</t>
  </si>
  <si>
    <t>Đối chiếu TK liên quan</t>
  </si>
  <si>
    <t>Chênh lệch</t>
  </si>
  <si>
    <t>Chỉ tiêu</t>
  </si>
  <si>
    <t>Đơn vị tính</t>
  </si>
  <si>
    <t>Kỳ này</t>
  </si>
  <si>
    <t>Kỳ  trước</t>
  </si>
  <si>
    <t>Cơ cấu tài sản và cơ cấu nguồn vốn</t>
  </si>
  <si>
    <t>Cơ cấu tài sản</t>
  </si>
  <si>
    <t>Tài sản ngắn hạn/Tổng số tài sản</t>
  </si>
  <si>
    <t>%</t>
  </si>
  <si>
    <t>Tài sản dài hạn/Tổng số tài sản</t>
  </si>
  <si>
    <t>Cơ cấu nguồn vốn</t>
  </si>
  <si>
    <t>Nợ phải trả/Tổng nguồn vốn</t>
  </si>
  <si>
    <t>Nguồn vốn chủ sở hữu/Tổng nguồn vốn</t>
  </si>
  <si>
    <t>Khả năng thanh toán</t>
  </si>
  <si>
    <t>Khả năng thanh toán hiện hành</t>
  </si>
  <si>
    <t>Lần</t>
  </si>
  <si>
    <t>Khả năng thanh toán nợ ngắn hạn</t>
  </si>
  <si>
    <t>Khả năng thanh toán nhanh</t>
  </si>
  <si>
    <t>Tỷ suất sinh lời</t>
  </si>
  <si>
    <t>Tỷ suất lợi nhuận trên doanh thu</t>
  </si>
  <si>
    <t>Tỷ suất lợi nhuận trước thuế trên doanh thu thuần</t>
  </si>
  <si>
    <t>Tỷ suất lợi nhuận sau thuế trên doanh thu thuần</t>
  </si>
  <si>
    <t>Tỷ suất lợi nhuận trên tổng tài sản</t>
  </si>
  <si>
    <t>Tỷ suất lợi nhuận trước thuế trên tổng tài sản</t>
  </si>
  <si>
    <t>Tỷ suất lợi nhuận sau thuế trên tổng tài sản</t>
  </si>
  <si>
    <t>Tỷ suất lợi nhuận sau thuế trên vốn chủ sở hữu</t>
  </si>
  <si>
    <t>STT</t>
  </si>
  <si>
    <t xml:space="preserve">Nội dung </t>
  </si>
  <si>
    <t xml:space="preserve">Tài khoản </t>
  </si>
  <si>
    <t xml:space="preserve">Nợ </t>
  </si>
  <si>
    <t>Có</t>
  </si>
  <si>
    <t xml:space="preserve">Số tiền </t>
  </si>
  <si>
    <t>Ảnh hưởng Lãi /Lỗ</t>
  </si>
  <si>
    <t>Dollar Mỹ (USD)</t>
  </si>
  <si>
    <t>Euro (EUR)</t>
  </si>
  <si>
    <t>Dollar Singapore (SGD)</t>
  </si>
  <si>
    <t>Yên Nhật (¥)</t>
  </si>
  <si>
    <t>Dollar Úc (AUD)</t>
  </si>
  <si>
    <t>Bảng Anh (£)</t>
  </si>
  <si>
    <t>Dollar Canada (CAD)</t>
  </si>
  <si>
    <t>Thuế gía trị gia tăng được khấu trừ</t>
  </si>
  <si>
    <t>Nguồn vốn đầu tư xây dựng cơ bản</t>
  </si>
  <si>
    <t>CÔNG TY CỔ PHẦN HÀNG HẢi SÀI GÒN</t>
  </si>
  <si>
    <t>Đơn vị tính: VND</t>
  </si>
  <si>
    <t xml:space="preserve">BCTC năm nay  </t>
  </si>
  <si>
    <t>Dự kiến năm nay (Ghi chú 3)</t>
  </si>
  <si>
    <t xml:space="preserve">BCTC năm trước </t>
  </si>
  <si>
    <r>
      <t>Current year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financial statements</t>
    </r>
  </si>
  <si>
    <t>Current year</t>
  </si>
  <si>
    <t>Prior year's financial statements</t>
  </si>
  <si>
    <t>budget</t>
  </si>
  <si>
    <t>(Note 3)</t>
  </si>
  <si>
    <t>Tổng tài sản / Total   assets</t>
  </si>
  <si>
    <t>1%  A</t>
  </si>
  <si>
    <t>2%  B</t>
  </si>
  <si>
    <t>Doanh thu / Turnover</t>
  </si>
  <si>
    <t>0.5% C</t>
  </si>
  <si>
    <t>1%    D</t>
  </si>
  <si>
    <r>
      <t>Lợi nhuận trước thuế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>/ Pre-tax profit</t>
    </r>
    <r>
      <rPr>
        <b/>
        <vertAlign val="superscript"/>
        <sz val="11"/>
        <rFont val="Times New Roman"/>
        <family val="1"/>
      </rPr>
      <t>*</t>
    </r>
    <r>
      <rPr>
        <sz val="11"/>
        <rFont val="Times New Roman"/>
        <family val="1"/>
      </rPr>
      <t xml:space="preserve"> </t>
    </r>
  </si>
  <si>
    <t>5%    E</t>
  </si>
  <si>
    <t>10%  F</t>
  </si>
  <si>
    <t>Mức trọng yếu / Materiality level</t>
  </si>
  <si>
    <t>Giai đoạn lập kế hoạch G Planning Stage G</t>
  </si>
  <si>
    <t>Mức trọng yếu cho từng khoản mục (75% của mức trọng yếu kế hoạch)</t>
  </si>
  <si>
    <t>Individual area materiality (75 % of planning materiality)</t>
  </si>
  <si>
    <t>Giai đoạn đưa ra ý kiến</t>
  </si>
  <si>
    <t>Opinion stage</t>
  </si>
  <si>
    <t>31/12/2007</t>
  </si>
  <si>
    <t>29/02/2008</t>
  </si>
  <si>
    <t>Thu Nga</t>
  </si>
  <si>
    <t>Điều chỉnh TK 351 và TK 335 vào phí</t>
  </si>
  <si>
    <t>CTY CP HÀNG HẢI SÀI GÒN</t>
  </si>
  <si>
    <t>351</t>
  </si>
  <si>
    <t>Trích dự phòng trợ cấp mất việc làm</t>
  </si>
  <si>
    <t>Tổng quỹ lương đóng BHXH</t>
  </si>
  <si>
    <t>Dự phòng trợ cấp mất việc =3%=</t>
  </si>
  <si>
    <t>Số đã chi</t>
  </si>
  <si>
    <t>Số trích thêm vào phí</t>
  </si>
  <si>
    <t>Điều chỉnh BHXH theo biên bản đối chiếu</t>
  </si>
  <si>
    <t>3383</t>
  </si>
  <si>
    <t>Mã công nợ</t>
  </si>
  <si>
    <t>6428</t>
  </si>
  <si>
    <t xml:space="preserve">Điều chỉnh công nợ 131 (dư có Long Thịnh) sang TK 138 </t>
  </si>
  <si>
    <t>Long Thịnh</t>
  </si>
  <si>
    <t>131 có</t>
  </si>
  <si>
    <t>1043</t>
  </si>
  <si>
    <t>138 nợ</t>
  </si>
  <si>
    <t xml:space="preserve">Điều chỉnh trình bày </t>
  </si>
  <si>
    <t>Phải thu khác</t>
  </si>
  <si>
    <t>Thuế phải thu</t>
  </si>
  <si>
    <t>TS ngắn hạn</t>
  </si>
  <si>
    <t>141-miền Bắc</t>
  </si>
  <si>
    <t>Phải thu khác (136-miền Bắc)</t>
  </si>
  <si>
    <t>Thuế phải thu (133-miền Bắc)</t>
  </si>
  <si>
    <t>Thuế phải thu -3383 VP</t>
  </si>
  <si>
    <t>Thuế phải thu -3388 VP</t>
  </si>
  <si>
    <t>3388</t>
  </si>
  <si>
    <t>Phải trả khác-138VP</t>
  </si>
  <si>
    <t>3388 có</t>
  </si>
  <si>
    <t>3388 VP</t>
  </si>
  <si>
    <t>Điều chỉnh công nợ  Vạn Phú</t>
  </si>
  <si>
    <t>0870</t>
  </si>
  <si>
    <t>1388 nợ</t>
  </si>
  <si>
    <t>Điều chỉnh 331 phí kiểm toán sang TK 335</t>
  </si>
  <si>
    <t>0845</t>
  </si>
  <si>
    <t>Trích phí kiểm toán 2007</t>
  </si>
  <si>
    <t>6427</t>
  </si>
  <si>
    <t xml:space="preserve">Điều chỉnh giảm công nợ xếp dỡ khánh hội do đơn vị </t>
  </si>
  <si>
    <t>điều chỉnh nhầm</t>
  </si>
  <si>
    <t>khánh hội</t>
  </si>
  <si>
    <t>Điều chỉnh lại công nợ Vinafco do 9T đầu năm đơn vị chưa điều</t>
  </si>
  <si>
    <t xml:space="preserve">chỉnh </t>
  </si>
  <si>
    <t>Vinafco</t>
  </si>
  <si>
    <t xml:space="preserve">Đều chỉnh lại khỏan trả cước phí tàu do dơn vị hạch tóan chưa đúng </t>
  </si>
  <si>
    <t>niên độ</t>
  </si>
  <si>
    <t>HD 0695914</t>
  </si>
  <si>
    <t>Cty tân cảng sài gòn</t>
  </si>
  <si>
    <t>HD 0695915</t>
  </si>
  <si>
    <t>HD 012951</t>
  </si>
  <si>
    <t>Cty CP phúc long</t>
  </si>
  <si>
    <t>cộng</t>
  </si>
  <si>
    <t>Bổ sung  lương tại tàu tháng 11 đơn vị chưa trích</t>
  </si>
  <si>
    <t>Số tiền trên hóa đơn</t>
  </si>
  <si>
    <t>Số đã hạch toán</t>
  </si>
  <si>
    <t>Số còn phải hạch toán</t>
  </si>
  <si>
    <t xml:space="preserve">0790   </t>
  </si>
  <si>
    <t>Trich lương thuyền viên T10 do đơn vị chưa trích</t>
  </si>
  <si>
    <t>Trich lương thuyền viên T12 do đơn vị chưa trích</t>
  </si>
  <si>
    <t>Điều chỉnh lương thuyền viên tháng 9 sang tài khỏan 138</t>
  </si>
  <si>
    <t>do không xác định rõ đối tượng công nợ</t>
  </si>
  <si>
    <t>1388</t>
  </si>
  <si>
    <t>331 nợ</t>
  </si>
  <si>
    <t xml:space="preserve">1027   </t>
  </si>
  <si>
    <t>511</t>
  </si>
  <si>
    <t>Điều chỉnh giảm doanh thu và giá vốn do tính trùng</t>
  </si>
  <si>
    <t>632</t>
  </si>
  <si>
    <t>811</t>
  </si>
  <si>
    <t xml:space="preserve">Điều chỉnh công nợ 331 </t>
  </si>
  <si>
    <t>331 có</t>
  </si>
  <si>
    <t>311</t>
  </si>
  <si>
    <t>131 nợ</t>
  </si>
  <si>
    <t>Đ/c 9</t>
  </si>
  <si>
    <t>Đ/c 10</t>
  </si>
  <si>
    <t>Đ/c 11</t>
  </si>
  <si>
    <t>Đ/c 12</t>
  </si>
  <si>
    <t>Đ/c 13</t>
  </si>
  <si>
    <t>Đ/c 14</t>
  </si>
  <si>
    <t>Đ/c 15</t>
  </si>
  <si>
    <t>Đ/c 16</t>
  </si>
  <si>
    <t>Đ/c 17</t>
  </si>
  <si>
    <t>Đ/c 18</t>
  </si>
  <si>
    <t>Đ/c 19</t>
  </si>
  <si>
    <t>Đ/c 20</t>
  </si>
  <si>
    <t>Đ/c 21</t>
  </si>
  <si>
    <t>Đ/c 22</t>
  </si>
  <si>
    <t>Đ/c 23</t>
  </si>
  <si>
    <t>Đ/c 24</t>
  </si>
  <si>
    <t>Đ/c 25</t>
  </si>
  <si>
    <t>Đ/c 26</t>
  </si>
  <si>
    <t>Đ/c 27</t>
  </si>
  <si>
    <t>Điều chỉnh TK 412 và TK 413 vào TK 635 (chênh lệch tỷ giá)</t>
  </si>
  <si>
    <t>412</t>
  </si>
  <si>
    <t>413</t>
  </si>
  <si>
    <t>515</t>
  </si>
  <si>
    <t>Điều chỉnh khoản ký quỹ dài hạn sang tài sản dài hạn khác</t>
  </si>
  <si>
    <t>TS dài hạn</t>
  </si>
  <si>
    <t>Phương tiện vận tải, truyền dẫn</t>
  </si>
  <si>
    <t>Thiết bị, dụng cụ quản lý</t>
  </si>
  <si>
    <t>Cộng</t>
  </si>
  <si>
    <t>Số dư đầu năm</t>
  </si>
  <si>
    <t>Mua sắm trong năm</t>
  </si>
  <si>
    <t>Số dư cuối năm</t>
  </si>
  <si>
    <t>Trong đó:</t>
  </si>
  <si>
    <t>Đã khấu hao hết đang còn sử dụng</t>
  </si>
  <si>
    <t>Giá trị hao mòn</t>
  </si>
  <si>
    <t>Khấu hao trong năm</t>
  </si>
  <si>
    <t>Giá trị còn lại</t>
  </si>
  <si>
    <t>Giám đốc</t>
  </si>
  <si>
    <t>__________</t>
  </si>
  <si>
    <t>Trình bày đầu tư dài hạn khác sang CP xây dựng cơ bản dở dang</t>
  </si>
  <si>
    <t>241</t>
  </si>
  <si>
    <t>Các hóa đơn xuất hóa đơn tháng 1/08 nhưng đơn vị đã ghi nhận chi phí tháng 12</t>
  </si>
  <si>
    <t>Ngoại tệ các loại (USD)</t>
  </si>
  <si>
    <t>Tính tài sản thuế thu nhập hoãn lại</t>
  </si>
  <si>
    <t>Chênh lệch tạm thời được khấu trừ</t>
  </si>
  <si>
    <t>CP không đúng niên độ</t>
  </si>
  <si>
    <t>Phí kiểm toán</t>
  </si>
  <si>
    <t>Thuế suất</t>
  </si>
  <si>
    <t>14%</t>
  </si>
  <si>
    <t>243</t>
  </si>
  <si>
    <t>8212</t>
  </si>
  <si>
    <t>Tính lại thuế TNDN</t>
  </si>
  <si>
    <t>Lợi nhuận kế toán trước thuế_số đơn vị</t>
  </si>
  <si>
    <t>Lợi nhuận kế toán trước thuế_số A&amp;C</t>
  </si>
  <si>
    <t>Cộng Các khoản tăng chi phí</t>
  </si>
  <si>
    <t>Lợi nhuận tính thuế</t>
  </si>
  <si>
    <t>Thuế TNDN phải nộp_số A&amp;C</t>
  </si>
  <si>
    <t>Thuế TNDN phải nộp_số đơn vị</t>
  </si>
  <si>
    <t>3334</t>
  </si>
  <si>
    <t>8211</t>
  </si>
  <si>
    <t>Tiền mặt</t>
  </si>
  <si>
    <t>Tiền gửi ngân hàng</t>
  </si>
  <si>
    <t xml:space="preserve"> Số cuối năm</t>
  </si>
  <si>
    <t xml:space="preserve"> Số đầu năm</t>
  </si>
  <si>
    <t>Văn phòng Công ty</t>
  </si>
  <si>
    <t xml:space="preserve"> - </t>
  </si>
  <si>
    <t>Chi nhánh Hải Phòng</t>
  </si>
  <si>
    <t>1.             Tăng, giảm tài sản cố định hữu hình</t>
  </si>
  <si>
    <t>1.            Tiền và các khoản tương đương tiền</t>
  </si>
  <si>
    <t xml:space="preserve">1.             Phải thu khách hàng </t>
  </si>
  <si>
    <r>
      <t>1.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Times New Roman"/>
        <family val="1"/>
      </rPr>
      <t>Trả trước cho người bán</t>
    </r>
  </si>
  <si>
    <t>Ứng trước nhà cung cấp dịch vụ đóng tàu</t>
  </si>
  <si>
    <t xml:space="preserve">Ứng trước người bán mặt bằng cao ốc văn phòng </t>
  </si>
  <si>
    <t>Ứng trước người cung cấp dịch vụ</t>
  </si>
  <si>
    <r>
      <t>1.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Times New Roman"/>
        <family val="1"/>
      </rPr>
      <t xml:space="preserve">Các khoản phải thu khác </t>
    </r>
  </si>
  <si>
    <t>Bảo hiểm xã hội</t>
  </si>
  <si>
    <t>Thuế thu nhập cá nhân còn phải thu</t>
  </si>
  <si>
    <t xml:space="preserve">Tạm ứng cổ tức </t>
  </si>
  <si>
    <r>
      <t>1.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Times New Roman"/>
        <family val="1"/>
      </rPr>
      <t>Tài sản ngắn hạn khác</t>
    </r>
  </si>
  <si>
    <t>Tạm ứng</t>
  </si>
  <si>
    <t>Các khoản cầm cố, ký quỹ, ký cược ngắn hạn</t>
  </si>
  <si>
    <t>Tăng trong năm</t>
  </si>
  <si>
    <t>Kết chuyển vào chi phí SXKD trong năm</t>
  </si>
  <si>
    <t>Chi phí sửa chữa tàu</t>
  </si>
  <si>
    <r>
      <t>1.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Times New Roman"/>
        <family val="1"/>
      </rPr>
      <t>Phải trả người bán</t>
    </r>
  </si>
  <si>
    <r>
      <t>1.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Times New Roman"/>
        <family val="1"/>
      </rPr>
      <t>Thuế và các khoản phải nộp Nhà nước</t>
    </r>
  </si>
  <si>
    <t>Số phải nộp trong năm</t>
  </si>
  <si>
    <t>Số đã nộp trong năm</t>
  </si>
  <si>
    <t>Thuế GTGT hàng bán nội địa</t>
  </si>
  <si>
    <t>Thuế GTGT hàng nhập khẩu</t>
  </si>
  <si>
    <t>Thuế thu nhập doanh nghiệp</t>
  </si>
  <si>
    <t>Thuế thu nhập cá nhân</t>
  </si>
  <si>
    <t>Các loại thuế khác</t>
  </si>
  <si>
    <t>Thuế thu nhập doanh nghiệp phải nộp trong năm được dự tính như sau:</t>
  </si>
  <si>
    <t xml:space="preserve">Tổng lợi nhuận kế toán trước thuế </t>
  </si>
  <si>
    <t>Các khoản điều chỉnh tăng, giảm lợi nhuận kế toán để xác định lợi nhuận chịu thuế thu nhập doanh nghiệp:</t>
  </si>
  <si>
    <t>Tổng thu nhập chịu thuế</t>
  </si>
  <si>
    <t>Thuế suất thuế thu nhập doanh nghiệp</t>
  </si>
  <si>
    <t>Thuế thu nhập doanh nghiệp dự tính phải nộp</t>
  </si>
  <si>
    <t>Thuế thu nhập doanh nghiệp được giảm</t>
  </si>
  <si>
    <t>Thuế thu nhập doanh nghiệp phải nộp</t>
  </si>
  <si>
    <t>Các khoản điều chỉnh tăng</t>
  </si>
  <si>
    <r>
      <t>1.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Times New Roman"/>
        <family val="1"/>
      </rPr>
      <t>Các khoản phải trả, phải nộp ngắn hạn khác</t>
    </r>
  </si>
  <si>
    <t>Kinh phí công đoàn</t>
  </si>
  <si>
    <t>Các khoản phải trả thu chi hộ cước tàu</t>
  </si>
  <si>
    <t>Các khoản phải trả khác</t>
  </si>
  <si>
    <r>
      <t>1.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Times New Roman"/>
        <family val="1"/>
      </rPr>
      <t>Dự phòng trợ cấp mất việc làm</t>
    </r>
  </si>
  <si>
    <t>Số trích lập trong năm</t>
  </si>
  <si>
    <t>Số chi trong năm</t>
  </si>
  <si>
    <t>Cổ phiếu</t>
  </si>
  <si>
    <t>Số lượng cổ phiếu đăng ký phát hành</t>
  </si>
  <si>
    <t>Số lượng cổ phiếu đã bán ra công chúng</t>
  </si>
  <si>
    <r>
      <t>-</t>
    </r>
    <r>
      <rPr>
        <sz val="7"/>
        <rFont val="Times New Roman"/>
        <family val="1"/>
      </rPr>
      <t xml:space="preserve">         </t>
    </r>
    <r>
      <rPr>
        <i/>
        <sz val="11"/>
        <rFont val="Times New Roman"/>
        <family val="1"/>
      </rPr>
      <t>Cổ phiếu phổ thông</t>
    </r>
  </si>
  <si>
    <r>
      <t>-</t>
    </r>
    <r>
      <rPr>
        <sz val="7"/>
        <rFont val="Times New Roman"/>
        <family val="1"/>
      </rPr>
      <t xml:space="preserve">         </t>
    </r>
    <r>
      <rPr>
        <i/>
        <sz val="11"/>
        <rFont val="Times New Roman"/>
        <family val="1"/>
      </rPr>
      <t>Cổ phiếu ưu đãi</t>
    </r>
  </si>
  <si>
    <t>Số lượng cổ phiếu được mua lại</t>
  </si>
  <si>
    <t>Số lượng cổ phiếu đang lưu hành</t>
  </si>
  <si>
    <r>
      <t>-</t>
    </r>
    <r>
      <rPr>
        <sz val="7"/>
        <rFont val="Times New Roman"/>
        <family val="1"/>
      </rPr>
      <t xml:space="preserve">         </t>
    </r>
    <r>
      <rPr>
        <i/>
        <sz val="11"/>
        <rFont val="Times New Roman"/>
        <family val="1"/>
      </rPr>
      <t xml:space="preserve">Cổ phiếu ưu đãi </t>
    </r>
  </si>
  <si>
    <r>
      <t>1.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Times New Roman"/>
        <family val="1"/>
      </rPr>
      <t>Quỹ khen thưởng, phúc lợi</t>
    </r>
  </si>
  <si>
    <t>Tăng do trích lập từ lợi nhuận trong năm</t>
  </si>
  <si>
    <t>Chi quỹ trong năm</t>
  </si>
  <si>
    <t>Doanh thu cung cấp dịch vụ.</t>
  </si>
  <si>
    <t>Vận tải đường sông</t>
  </si>
  <si>
    <t>Đại lý hàng hải</t>
  </si>
  <si>
    <t>Cho thuê kho bãi</t>
  </si>
  <si>
    <t>Cung ứng dịch vụ hàng hải</t>
  </si>
  <si>
    <t>Dịch vụ khác</t>
  </si>
  <si>
    <r>
      <t>1.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Times New Roman"/>
        <family val="1"/>
      </rPr>
      <t>Giá vốn hàng bán</t>
    </r>
  </si>
  <si>
    <r>
      <t>1.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Times New Roman"/>
        <family val="1"/>
      </rPr>
      <t>Chi phí quản lý doanh nghiệp</t>
    </r>
  </si>
  <si>
    <t>Chi phí nhân viên</t>
  </si>
  <si>
    <t>Chi phí vật liệu</t>
  </si>
  <si>
    <t>Chi phí đồ dùng văn phòng</t>
  </si>
  <si>
    <t>Thuế, phí, lệ phí</t>
  </si>
  <si>
    <t>Chi phí bằng tiền khác</t>
  </si>
  <si>
    <t>Điều chỉnh lãi tiền gửi TK phong tỏa từ TK 711 sang TK 515</t>
  </si>
  <si>
    <t>711</t>
  </si>
  <si>
    <r>
      <t>1.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Times New Roman"/>
        <family val="1"/>
      </rPr>
      <t>Thu nhập khác</t>
    </r>
  </si>
  <si>
    <t>Thanh lý tài sản cố định</t>
  </si>
  <si>
    <t>Thu bồi thường thiệt hại</t>
  </si>
  <si>
    <t>Các khoản khác</t>
  </si>
  <si>
    <r>
      <t>1.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Times New Roman"/>
        <family val="1"/>
      </rPr>
      <t>Chi phí khác</t>
    </r>
  </si>
  <si>
    <t>Giá trị còn lại tài sản cố định thanh lý</t>
  </si>
  <si>
    <r>
      <t>1.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Times New Roman"/>
        <family val="1"/>
      </rPr>
      <t>Lãi cơ bản trên cổ phiếu</t>
    </r>
  </si>
  <si>
    <t>Lợi nhuận kế toán sau thuế thu nhập doanh nghiệp</t>
  </si>
  <si>
    <t>Các khoản điều chỉnh tăng, giảm lợi nhuận kế toán để xác định lợi nhuận phân bổ cho cổ đông sở hữu cổ phiếu phổ thông</t>
  </si>
  <si>
    <t>Lợi nhuận phân bổ cho cổ đông sở hữu cổ phiếu phổ thông</t>
  </si>
  <si>
    <t>Cổ phiếu phổ thông đang lưu hành bình quân trong năm</t>
  </si>
  <si>
    <t>Cổ phiếu đầu năm</t>
  </si>
  <si>
    <t>Cổ phiếu tăng trong năm</t>
  </si>
  <si>
    <t>Số lượng</t>
  </si>
  <si>
    <t>Số ngày lưu hành</t>
  </si>
  <si>
    <t>Tính từ ngày 28/2/2007</t>
  </si>
  <si>
    <t>Tháng 3</t>
  </si>
  <si>
    <t>Tháng 4</t>
  </si>
  <si>
    <t>Tháng 5</t>
  </si>
  <si>
    <t>Tháng 6</t>
  </si>
  <si>
    <t>Tháng 7</t>
  </si>
  <si>
    <t>Tháng 8</t>
  </si>
  <si>
    <t>Tháng 9</t>
  </si>
  <si>
    <t>Tháng 10</t>
  </si>
  <si>
    <t>Tháng 11</t>
  </si>
  <si>
    <t>Tháng 12</t>
  </si>
  <si>
    <t>Ngày 28/2/2007</t>
  </si>
  <si>
    <t>==&gt; CP bình quân năm</t>
  </si>
  <si>
    <t>DT</t>
  </si>
  <si>
    <t>Tỷ lệ CPQL/DT</t>
  </si>
  <si>
    <t>Tỷ lệ lãi gộp</t>
  </si>
  <si>
    <t>HD 0674101</t>
  </si>
  <si>
    <t>HD 0674102</t>
  </si>
  <si>
    <t>HD 0674103</t>
  </si>
  <si>
    <t>ok</t>
  </si>
  <si>
    <t>Điều chỉnh từ TK 341 sang TK 315</t>
  </si>
  <si>
    <t>190.000 USD/1 quý</t>
  </si>
  <si>
    <t>TK 341</t>
  </si>
  <si>
    <t>TK 344</t>
  </si>
  <si>
    <t>Gốc USD</t>
  </si>
  <si>
    <t>Số A&amp;C</t>
  </si>
  <si>
    <t>Số đơn vị</t>
  </si>
  <si>
    <t>341</t>
  </si>
  <si>
    <t>315</t>
  </si>
  <si>
    <t>Đ/c 28</t>
  </si>
  <si>
    <t>Đ/c 29</t>
  </si>
  <si>
    <t>Đ/c 30</t>
  </si>
  <si>
    <t>Đ/c 31</t>
  </si>
  <si>
    <t>635</t>
  </si>
  <si>
    <t>344</t>
  </si>
  <si>
    <t>Số dt cty</t>
  </si>
  <si>
    <t>8 261 627 -103</t>
  </si>
  <si>
    <t>Vay ngắn hạn ngân hàng</t>
  </si>
  <si>
    <t xml:space="preserve">Vay dài hạn đến hạn trả </t>
  </si>
  <si>
    <t>- Chi nhánh Ngân hàng Nông nghiệp và phát triển nông thôn Nam Sài Gòn</t>
  </si>
  <si>
    <t>- Ngân hàng thương mại cổ phần hàng hải Sài Gòn - Chi nhánh Nam Sài Gòn</t>
  </si>
  <si>
    <t>Số tiền vay phát sinh trong năm</t>
  </si>
  <si>
    <t>Số tiền vay đã trả trong năm</t>
  </si>
  <si>
    <t>Số kết chuyển</t>
  </si>
  <si>
    <t>Vay dài hạn ngân hàng</t>
  </si>
  <si>
    <t>Vay dài hạn đến hạn trả</t>
  </si>
  <si>
    <r>
      <t>-</t>
    </r>
    <r>
      <rPr>
        <sz val="7"/>
        <rFont val="Times New Roman"/>
        <family val="1"/>
      </rPr>
      <t xml:space="preserve">         </t>
    </r>
    <r>
      <rPr>
        <i/>
        <sz val="11"/>
        <rFont val="Times New Roman"/>
        <family val="1"/>
      </rPr>
      <t xml:space="preserve">Chi nhánh Ngân hàng Nông nghiệp và phát triển nông thôn Nam Sài Gòn </t>
    </r>
    <r>
      <rPr>
        <i/>
        <vertAlign val="superscript"/>
        <sz val="11"/>
        <rFont val="Times New Roman"/>
        <family val="1"/>
      </rPr>
      <t>(a)</t>
    </r>
  </si>
  <si>
    <r>
      <t>-</t>
    </r>
    <r>
      <rPr>
        <sz val="7"/>
        <rFont val="Times New Roman"/>
        <family val="1"/>
      </rPr>
      <t xml:space="preserve">         </t>
    </r>
    <r>
      <rPr>
        <i/>
        <sz val="11"/>
        <rFont val="Times New Roman"/>
        <family val="1"/>
      </rPr>
      <t xml:space="preserve">Ngân hàng Thương mại Cổ phần hàng hải Việt Nam – Chi nhánh  Nam Sài Gòn  </t>
    </r>
    <r>
      <rPr>
        <i/>
        <vertAlign val="superscript"/>
        <sz val="11"/>
        <rFont val="Times New Roman"/>
        <family val="1"/>
      </rPr>
      <t>(b)</t>
    </r>
  </si>
  <si>
    <t>Kỳ hạn thanh toán vay và nợ dài hạn</t>
  </si>
  <si>
    <t>Từ 1 năm trở xuống</t>
  </si>
  <si>
    <t>Trên 1 năm đến 5 năm</t>
  </si>
  <si>
    <t>Tổng nợ</t>
  </si>
  <si>
    <t>Chi tiết số phát sinh về các khoản vay và nợ dài hạn</t>
  </si>
  <si>
    <t>Chênh lệch tỷ giá</t>
  </si>
  <si>
    <t>Cổ tức đã chi trả trong năm như sau:</t>
  </si>
  <si>
    <t>Cổ tức năm trước</t>
  </si>
  <si>
    <t>Tạm ứng cổ tức năm nay</t>
  </si>
  <si>
    <t>Cổ tức trích 2006</t>
  </si>
  <si>
    <t>Đã chi trong 2006</t>
  </si>
  <si>
    <t>năm 2006</t>
  </si>
  <si>
    <t>năm 2007</t>
  </si>
  <si>
    <t>Chi trong 2007</t>
  </si>
  <si>
    <t>Số thực chi 2007</t>
  </si>
  <si>
    <t>Tạm ứng cổ tức 2007</t>
  </si>
  <si>
    <r>
      <t>1.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Times New Roman"/>
        <family val="1"/>
      </rPr>
      <t>Doanh thu hoạt động tài chính</t>
    </r>
  </si>
  <si>
    <t>Lãi tiền gửi</t>
  </si>
  <si>
    <t>Lãi chênh lệch tỷ giá hối đoái đã thực hiện</t>
  </si>
  <si>
    <t>Lãi chênh lệch tỷ giá hối đoái chưa thực hiện</t>
  </si>
  <si>
    <t>Doanh thu hoạt động tài chính khác</t>
  </si>
  <si>
    <t>Lãi bán chứng khoán</t>
  </si>
  <si>
    <r>
      <t>1.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Times New Roman"/>
        <family val="1"/>
      </rPr>
      <t>Chi phí tài chính</t>
    </r>
  </si>
  <si>
    <t>Lỗ chênh lệch tỷ giá đã thực hiện</t>
  </si>
  <si>
    <t>Lỗ do chuyển nhượng phần vốn góp công ty con</t>
  </si>
  <si>
    <t>Chi phí tài chính khác</t>
  </si>
  <si>
    <t>Lỗ chênh lệch tỷ giá chưa thực hiện</t>
  </si>
  <si>
    <t>Điều chỉnh doanh thu cho thuê tàu sang TK 241</t>
  </si>
  <si>
    <t>51136</t>
  </si>
  <si>
    <t>Kết chuyển giá vốn cho thuê tàu sang TK 241</t>
  </si>
  <si>
    <t>6326</t>
  </si>
  <si>
    <r>
      <t xml:space="preserve">Thu nhập của </t>
    </r>
    <r>
      <rPr>
        <sz val="11"/>
        <rFont val="Times New Roman"/>
        <family val="1"/>
      </rPr>
      <t>các thành viên quản lý chủ chốt như sau:</t>
    </r>
  </si>
  <si>
    <t>Tiền lương</t>
  </si>
  <si>
    <t>Bảo hiểm xã hội, bảo hiểm y tế</t>
  </si>
  <si>
    <t>Tiền thưởng</t>
  </si>
  <si>
    <t>BO 2</t>
  </si>
  <si>
    <t>NĂM 2006</t>
  </si>
  <si>
    <t>Trong năm Công ty phát sinh nghiệp vụ với Công ty TNHH Vạn Phú như sau:</t>
  </si>
  <si>
    <t>Vận chuyển hàng hoá</t>
  </si>
  <si>
    <t>Cho mượn tiền</t>
  </si>
  <si>
    <t>Tại ngày kết thúc năm tài chính, công nợ với các bên liên quan khác như sau:</t>
  </si>
  <si>
    <t xml:space="preserve">Số cuối năm </t>
  </si>
  <si>
    <t>Công ty TNHH Vạn Phú</t>
  </si>
  <si>
    <t>Phải thu tiền cung cấp dịch vụ</t>
  </si>
  <si>
    <t>Phải thu tiền cho mượn</t>
  </si>
  <si>
    <r>
      <t>1.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Times New Roman"/>
        <family val="1"/>
      </rPr>
      <t>Tài sản thuế thu nhập hoãn lại</t>
    </r>
  </si>
  <si>
    <r>
      <t>Tài sản thuế thu nhập hoãn lại liên quan đến.</t>
    </r>
    <r>
      <rPr>
        <sz val="11"/>
        <color indexed="8"/>
        <rFont val="Times New Roman"/>
        <family val="1"/>
      </rPr>
      <t>khoản chênh lệch tạm thời được khấu trừ</t>
    </r>
    <r>
      <rPr>
        <sz val="11"/>
        <rFont val="Times New Roman"/>
        <family val="1"/>
      </rPr>
      <t>. Chi tiết phát sinh trong năm như sau:</t>
    </r>
  </si>
  <si>
    <t>Phát sinh trong năm</t>
  </si>
  <si>
    <t>Nhận ký quỹ tàu SHC Piooner</t>
  </si>
  <si>
    <t>Nhận ký quỹ các tàu khác</t>
  </si>
  <si>
    <t>Kết chuyển từ vay dài hạn</t>
  </si>
  <si>
    <t>CÔNG TY TNHH KIỂM TOÁN VÀ TƯ VẤN (A&amp;C)</t>
  </si>
  <si>
    <t>WP ref:</t>
  </si>
  <si>
    <t>OD 1</t>
  </si>
  <si>
    <t>AUDITING AND CONSULTING CO., LTD.</t>
  </si>
  <si>
    <t>Client:</t>
  </si>
  <si>
    <t>Cty CP hàng hải Sài Gòn</t>
  </si>
  <si>
    <t>Prepared by:</t>
  </si>
  <si>
    <t>Date:</t>
  </si>
  <si>
    <t>16/02/08</t>
  </si>
  <si>
    <t>Period ended:</t>
  </si>
  <si>
    <t>Reviewed by:</t>
  </si>
  <si>
    <t>Subject: Giải thích lưu chuyển tiền tệ</t>
  </si>
  <si>
    <t>==&gt; Khớp P/L</t>
  </si>
  <si>
    <t>==&gt; Khớp bảng tăng giảm TSCĐ và chi phí theo yếu tố</t>
  </si>
  <si>
    <t>Chênh lệch đầu cuối năm - đầu năm các khoản sau</t>
  </si>
  <si>
    <t>Cộng số liệu thô</t>
  </si>
  <si>
    <t>Thuế TNDN đã nộp</t>
  </si>
  <si>
    <t>==&gt; Khớp bảng tăng giảm TSCĐ và  CPXDCBDD</t>
  </si>
  <si>
    <t>==&gt; Khớp bảng tăng giảm vay ngắn hạn và vay dài hạn</t>
  </si>
  <si>
    <t>==&gt; Khớp bảng biến động nguồn vốn chủ sở hữu</t>
  </si>
  <si>
    <t>==&gt; đánh giá số dư vay dài hạn</t>
  </si>
  <si>
    <t>==&gt; đánh giá số dư nhận ký quỹ dài hạn</t>
  </si>
  <si>
    <t>Chi do mua chứng khoán (cổ phiếu SSI)</t>
  </si>
  <si>
    <t>Thu do bán chứng khoán (cổ phiếu SSI)</t>
  </si>
  <si>
    <t>Tài sản ngắn hạn khác (tạm ứng)</t>
  </si>
  <si>
    <t>Cộng chênh lệch cuối kỳ - đầu kỳ tiền cổ tức</t>
  </si>
  <si>
    <t>==&gt; Khớp bảng thuế và các khoản phải nộp ngân sách</t>
  </si>
  <si>
    <t>Thu do nhận ký quỹ - TK 344</t>
  </si>
  <si>
    <t>Thu do nhận ký quỹ - TK 144</t>
  </si>
  <si>
    <t>Chi quỹ khen thưởng phúc lợi</t>
  </si>
  <si>
    <t>Chi ký quỹ - TK 144</t>
  </si>
  <si>
    <t>Tiền chi mua tài sản cố định</t>
  </si>
  <si>
    <t>Tiền chi CPXDCBDD (số dư đầu - cuối 241)</t>
  </si>
  <si>
    <t>Chi đầu tư vào Chứng khoán Âu Việc (TK 228)</t>
  </si>
  <si>
    <t>6421</t>
  </si>
  <si>
    <t>Đánh giá CLTG TK 341 và TK 344 cuối kỳ theo tỷ giá 16.114</t>
  </si>
  <si>
    <t>Đông Phương 9</t>
  </si>
  <si>
    <t>Đông Phương 18</t>
  </si>
  <si>
    <t>Thuế TNDN phải nộp</t>
  </si>
  <si>
    <t>Chi tiết vốn đầu tư của chủ sở hữu</t>
  </si>
  <si>
    <t>Vốn đầu tư của Nhà nước</t>
  </si>
  <si>
    <t>Vốn góp của các cổ đông, thành viên,...</t>
  </si>
  <si>
    <t>Cổ phiếu phổ thông đang lưu hành đầu năm</t>
  </si>
  <si>
    <t>Ảnh hưởng của cổ phiếu phổ thông phát hành trong năm</t>
  </si>
  <si>
    <t>CÔNG TY CỔ PHẦN HẢI MINH</t>
  </si>
  <si>
    <t>Địa chỉ: 57-59 Hồ Tùng Mậu , Q1, Tp Hcm</t>
  </si>
  <si>
    <t>Cho năm tài chính kết thúc ngày 31 tháng 12 năm 2005</t>
  </si>
  <si>
    <t>Tại ngày 31 tháng 12 năm 2005</t>
  </si>
  <si>
    <t>TP. Hồ Chí Minh, ngày 17 tháng 09 năm 2007</t>
  </si>
  <si>
    <t>Nguyễn Thành Văn</t>
  </si>
  <si>
    <t>Nguyễn Thế Hưng</t>
  </si>
  <si>
    <t>Nguyễn Thành Chương</t>
  </si>
  <si>
    <t>Năm 2005</t>
  </si>
  <si>
    <t>VI.12</t>
  </si>
  <si>
    <t>VI.13</t>
  </si>
  <si>
    <t>VI.14</t>
  </si>
  <si>
    <t>VI.15</t>
  </si>
  <si>
    <t>V1.16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</si>
</sst>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_-* #,##0.0_-;\-* #,##0.0_-;_-* &quot;-&quot;??_-;_-@_-"/>
    <numFmt numFmtId="184" formatCode="_-* #,##0_-;\-* #,##0_-;_-* &quot;-&quot;??_-;_-@_-"/>
    <numFmt numFmtId="185" formatCode="_(* #,##0_);_(* \(#,##0\);_(* &quot;-&quot;??_);_(@_)"/>
    <numFmt numFmtId="186" formatCode="&quot;\&quot;#,##0;[Red]&quot;\&quot;\-#,##0"/>
    <numFmt numFmtId="187" formatCode="&quot;\&quot;#,##0.00;[Red]&quot;\&quot;\-#,##0.00"/>
    <numFmt numFmtId="188" formatCode="\$#,##0\ ;\(\$#,##0\)"/>
    <numFmt numFmtId="189" formatCode="&quot;\&quot;#,##0;[Red]&quot;\&quot;&quot;\&quot;\-#,##0"/>
    <numFmt numFmtId="190" formatCode="&quot;\&quot;#,##0.00;[Red]&quot;\&quot;&quot;\&quot;&quot;\&quot;&quot;\&quot;&quot;\&quot;&quot;\&quot;\-#,##0.00"/>
    <numFmt numFmtId="191" formatCode="d/mmm/yyyy"/>
    <numFmt numFmtId="192" formatCode="#,##0;[Red]#,##0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0.0"/>
    <numFmt numFmtId="196" formatCode="mm/dd/yy;@"/>
    <numFmt numFmtId="197" formatCode="#,##0.00;[Red]#,##0.00"/>
    <numFmt numFmtId="198" formatCode="_(* #,##0.0_);_(* \(#,##0.0\);_(* &quot;-&quot;??_);_(@_)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0.0%"/>
    <numFmt numFmtId="204" formatCode="_(* #,##0.0000_);_(* \(#,##0.0000\);_(* &quot;-&quot;??_);_(@_)"/>
    <numFmt numFmtId="205" formatCode="mm/dd/yy"/>
    <numFmt numFmtId="206" formatCode="_(* #,##0.0_);_(* \(#,##0.0\);_(* &quot;-&quot;?_);_(@_)"/>
    <numFmt numFmtId="207" formatCode="[$-409]h:mm:ss\ AM/PM"/>
    <numFmt numFmtId="208" formatCode="[$-409]dddd\,\ mmmm\ dd\,\ yyyy"/>
    <numFmt numFmtId="209" formatCode="[$€-2]\ #,##0.00_);[Red]\([$€-2]\ #,##0.00\)"/>
    <numFmt numFmtId="210" formatCode="00000"/>
    <numFmt numFmtId="211" formatCode="_(* #,##0.000_);_(* \(#,##0.000\);_(* &quot;-&quot;??_);_(@_)"/>
    <numFmt numFmtId="212" formatCode="_(* #,##0.00000_);_(* \(#,##0.00000\);_(* &quot;-&quot;??_);_(@_)"/>
    <numFmt numFmtId="213" formatCode="_(* #,##0.000000_);_(* \(#,##0.000000\);_(* &quot;-&quot;??_);_(@_)"/>
    <numFmt numFmtId="214" formatCode="_(* #,##0.0000000_);_(* \(#,##0.0000000\);_(* &quot;-&quot;??_);_(@_)"/>
    <numFmt numFmtId="215" formatCode="_(* #,##0.00000000_);_(* \(#,##0.00000000\);_(* &quot;-&quot;??_);_(@_)"/>
    <numFmt numFmtId="216" formatCode="_(* #,##0.000000000_);_(* \(#,##0.000000000\);_(* &quot;-&quot;??_);_(@_)"/>
    <numFmt numFmtId="217" formatCode="_(* #,##0.0000000000_);_(* \(#,##0.0000000000\);_(* &quot;-&quot;??_);_(@_)"/>
    <numFmt numFmtId="218" formatCode="_(* #,##0.00000000000_);_(* \(#,##0.00000000000\);_(* &quot;-&quot;??_);_(@_)"/>
    <numFmt numFmtId="219" formatCode="_(* #,##0.000000000000_);_(* \(#,##0.000000000000\);_(* &quot;-&quot;??_);_(@_)"/>
    <numFmt numFmtId="220" formatCode="_(* #,##0.0000000000000_);_(* \(#,##0.0000000000000\);_(* &quot;-&quot;??_);_(@_)"/>
    <numFmt numFmtId="221" formatCode="_-&quot;$&quot;* #,##0.00_-;\-&quot;£&quot;* #,##0.00_-;_-&quot;£&quot;* &quot;-&quot;??_-;_-@_-"/>
  </numFmts>
  <fonts count="7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ahoma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48"/>
      <name val="Times New Roman"/>
      <family val="1"/>
    </font>
    <font>
      <sz val="10"/>
      <color indexed="10"/>
      <name val="Times New Roman"/>
      <family val="1"/>
    </font>
    <font>
      <sz val="10"/>
      <name val="???"/>
      <family val="3"/>
    </font>
    <font>
      <sz val="14"/>
      <name val="??"/>
      <family val="3"/>
    </font>
    <font>
      <sz val="10"/>
      <name val="VNtimes new roman"/>
      <family val="0"/>
    </font>
    <font>
      <sz val="12"/>
      <name val="????"/>
      <family val="0"/>
    </font>
    <font>
      <sz val="12"/>
      <name val="???"/>
      <family val="3"/>
    </font>
    <font>
      <b/>
      <sz val="10"/>
      <name val="Helv"/>
      <family val="0"/>
    </font>
    <font>
      <sz val="10"/>
      <name val="VNI-Helve-Condense"/>
      <family val="0"/>
    </font>
    <font>
      <u val="single"/>
      <sz val="11"/>
      <color indexed="36"/>
      <name val="vni-times"/>
      <family val="0"/>
    </font>
    <font>
      <sz val="8"/>
      <name val="Arial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vni-times"/>
      <family val="0"/>
    </font>
    <font>
      <b/>
      <sz val="11"/>
      <name val="Helv"/>
      <family val="0"/>
    </font>
    <font>
      <sz val="14"/>
      <name val=".Vn3DH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2"/>
      <name val="新細明體"/>
      <family val="0"/>
    </font>
    <font>
      <sz val="10"/>
      <name val="굴림체"/>
      <family val="3"/>
    </font>
    <font>
      <sz val="9"/>
      <name val="VNI-Times"/>
      <family val="0"/>
    </font>
    <font>
      <i/>
      <sz val="12"/>
      <name val="Times New Roman"/>
      <family val="1"/>
    </font>
    <font>
      <b/>
      <sz val="10"/>
      <color indexed="10"/>
      <name val="VNI-Helve-Condense"/>
      <family val="0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b/>
      <i/>
      <sz val="9"/>
      <color indexed="12"/>
      <name val="Vni-times"/>
      <family val="0"/>
    </font>
    <font>
      <b/>
      <i/>
      <sz val="12"/>
      <color indexed="17"/>
      <name val="Vni-times"/>
      <family val="0"/>
    </font>
    <font>
      <b/>
      <sz val="12"/>
      <color indexed="17"/>
      <name val="VNI-Helve-Condense"/>
      <family val="0"/>
    </font>
    <font>
      <b/>
      <sz val="9"/>
      <color indexed="12"/>
      <name val="Vni-times"/>
      <family val="0"/>
    </font>
    <font>
      <sz val="10"/>
      <color indexed="12"/>
      <name val="Arial"/>
      <family val="2"/>
    </font>
    <font>
      <b/>
      <sz val="10"/>
      <color indexed="12"/>
      <name val="VNI-Helve-Condense"/>
      <family val="0"/>
    </font>
    <font>
      <sz val="12"/>
      <name val="VNI-Times"/>
      <family val="0"/>
    </font>
    <font>
      <sz val="11"/>
      <name val="VNI-Times"/>
      <family val="0"/>
    </font>
    <font>
      <sz val="9"/>
      <name val="VNI-Helve-Condense"/>
      <family val="0"/>
    </font>
    <font>
      <sz val="9"/>
      <color indexed="12"/>
      <name val="VNI-Helve-Condense"/>
      <family val="0"/>
    </font>
    <font>
      <sz val="10"/>
      <name val="VNI-Times"/>
      <family val="0"/>
    </font>
    <font>
      <b/>
      <sz val="9"/>
      <name val="VNI-Helve-Condense"/>
      <family val="0"/>
    </font>
    <font>
      <u val="single"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vertAlign val="superscript"/>
      <sz val="11"/>
      <name val="Times New Roman"/>
      <family val="1"/>
    </font>
    <font>
      <b/>
      <sz val="7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0"/>
      <color indexed="9"/>
      <name val="Times New Roman"/>
      <family val="1"/>
    </font>
    <font>
      <sz val="10"/>
      <name val="MS Sans Serif"/>
      <family val="0"/>
    </font>
    <font>
      <sz val="11"/>
      <name val="Arial"/>
      <family val="0"/>
    </font>
    <font>
      <sz val="7"/>
      <name val="Times New Roman"/>
      <family val="1"/>
    </font>
    <font>
      <i/>
      <vertAlign val="superscript"/>
      <sz val="11"/>
      <name val="Times New Roman"/>
      <family val="1"/>
    </font>
    <font>
      <sz val="8"/>
      <color indexed="8"/>
      <name val="Times New Roman"/>
      <family val="0"/>
    </font>
    <font>
      <b/>
      <sz val="8"/>
      <color indexed="8"/>
      <name val="Times New Roman"/>
      <family val="1"/>
    </font>
    <font>
      <i/>
      <sz val="10"/>
      <name val="Arial"/>
      <family val="0"/>
    </font>
    <font>
      <i/>
      <sz val="10"/>
      <name val="times ncew roman"/>
      <family val="0"/>
    </font>
    <font>
      <b/>
      <sz val="11"/>
      <color indexed="17"/>
      <name val="Times New Roman"/>
      <family val="1"/>
    </font>
    <font>
      <b/>
      <sz val="10"/>
      <color indexed="9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medium"/>
      <top>
        <color indexed="63"/>
      </top>
      <bottom style="double"/>
    </border>
  </borders>
  <cellStyleXfs count="68">
    <xf numFmtId="0" fontId="6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77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4" fillId="0" borderId="0">
      <alignment/>
      <protection/>
    </xf>
    <xf numFmtId="0" fontId="19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38" fontId="22" fillId="2" borderId="0" applyNumberFormat="0" applyBorder="0" applyAlignment="0" applyProtection="0"/>
    <xf numFmtId="0" fontId="23" fillId="0" borderId="0">
      <alignment horizontal="left"/>
      <protection/>
    </xf>
    <xf numFmtId="0" fontId="24" fillId="0" borderId="1" applyNumberFormat="0" applyAlignment="0" applyProtection="0"/>
    <xf numFmtId="0" fontId="24" fillId="0" borderId="2">
      <alignment horizontal="left" vertical="center"/>
      <protection/>
    </xf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0" fontId="22" fillId="2" borderId="3" applyNumberFormat="0" applyBorder="0" applyAlignment="0" applyProtection="0"/>
    <xf numFmtId="0" fontId="27" fillId="0" borderId="4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7" fillId="0" borderId="0">
      <alignment/>
      <protection/>
    </xf>
    <xf numFmtId="0" fontId="28" fillId="0" borderId="0" applyFont="0">
      <alignment horizontal="centerContinuous"/>
      <protection/>
    </xf>
    <xf numFmtId="0" fontId="0" fillId="0" borderId="5" applyNumberFormat="0" applyFont="0" applyFill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177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7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0" fontId="33" fillId="0" borderId="0">
      <alignment/>
      <protection/>
    </xf>
    <xf numFmtId="193" fontId="32" fillId="0" borderId="0" applyFont="0" applyFill="0" applyBorder="0" applyAlignment="0" applyProtection="0"/>
    <xf numFmtId="194" fontId="32" fillId="0" borderId="0" applyFont="0" applyFill="0" applyBorder="0" applyAlignment="0" applyProtection="0"/>
  </cellStyleXfs>
  <cellXfs count="460">
    <xf numFmtId="0" fontId="0" fillId="0" borderId="0" xfId="0" applyAlignment="1">
      <alignment/>
    </xf>
    <xf numFmtId="0" fontId="5" fillId="0" borderId="0" xfId="0" applyFont="1" applyAlignment="1">
      <alignment/>
    </xf>
    <xf numFmtId="41" fontId="5" fillId="0" borderId="0" xfId="0" applyNumberFormat="1" applyFont="1" applyAlignment="1">
      <alignment/>
    </xf>
    <xf numFmtId="49" fontId="3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49" fontId="5" fillId="0" borderId="6" xfId="0" applyNumberFormat="1" applyFont="1" applyBorder="1" applyAlignment="1">
      <alignment vertical="top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/>
    </xf>
    <xf numFmtId="49" fontId="6" fillId="0" borderId="0" xfId="0" applyNumberFormat="1" applyFont="1" applyBorder="1" applyAlignment="1">
      <alignment vertical="top"/>
    </xf>
    <xf numFmtId="41" fontId="6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1" fontId="8" fillId="0" borderId="0" xfId="0" applyNumberFormat="1" applyFont="1" applyBorder="1" applyAlignment="1">
      <alignment/>
    </xf>
    <xf numFmtId="41" fontId="6" fillId="0" borderId="7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41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1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6" xfId="0" applyFont="1" applyBorder="1" applyAlignment="1">
      <alignment vertical="top"/>
    </xf>
    <xf numFmtId="41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41" fontId="6" fillId="0" borderId="8" xfId="0" applyNumberFormat="1" applyFont="1" applyBorder="1" applyAlignment="1">
      <alignment vertical="top"/>
    </xf>
    <xf numFmtId="41" fontId="6" fillId="0" borderId="0" xfId="0" applyNumberFormat="1" applyFont="1" applyBorder="1" applyAlignment="1">
      <alignment vertical="top"/>
    </xf>
    <xf numFmtId="41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9" fillId="0" borderId="0" xfId="0" applyFont="1" applyBorder="1" applyAlignment="1" quotePrefix="1">
      <alignment vertical="top"/>
    </xf>
    <xf numFmtId="0" fontId="9" fillId="0" borderId="0" xfId="0" applyFont="1" applyBorder="1" applyAlignment="1">
      <alignment vertical="top"/>
    </xf>
    <xf numFmtId="41" fontId="9" fillId="0" borderId="0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41" fontId="5" fillId="0" borderId="8" xfId="0" applyNumberFormat="1" applyFont="1" applyBorder="1" applyAlignment="1">
      <alignment vertical="top"/>
    </xf>
    <xf numFmtId="41" fontId="9" fillId="0" borderId="8" xfId="0" applyNumberFormat="1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5" fillId="0" borderId="0" xfId="0" applyFont="1" applyBorder="1" applyAlignment="1" quotePrefix="1">
      <alignment vertical="top"/>
    </xf>
    <xf numFmtId="41" fontId="6" fillId="0" borderId="7" xfId="0" applyNumberFormat="1" applyFont="1" applyBorder="1" applyAlignment="1">
      <alignment vertical="top"/>
    </xf>
    <xf numFmtId="0" fontId="6" fillId="0" borderId="0" xfId="0" applyFont="1" applyBorder="1" applyAlignment="1" quotePrefix="1">
      <alignment vertical="top"/>
    </xf>
    <xf numFmtId="41" fontId="6" fillId="0" borderId="9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49" fontId="6" fillId="0" borderId="8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Continuous"/>
    </xf>
    <xf numFmtId="49" fontId="5" fillId="0" borderId="0" xfId="0" applyNumberFormat="1" applyFont="1" applyBorder="1" applyAlignment="1">
      <alignment horizontal="centerContinuous"/>
    </xf>
    <xf numFmtId="49" fontId="5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centerContinuous" vertical="top"/>
    </xf>
    <xf numFmtId="49" fontId="6" fillId="0" borderId="0" xfId="0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centerContinuous" vertical="top"/>
    </xf>
    <xf numFmtId="49" fontId="7" fillId="0" borderId="0" xfId="0" applyNumberFormat="1" applyFont="1" applyAlignment="1">
      <alignment vertical="top"/>
    </xf>
    <xf numFmtId="49" fontId="6" fillId="0" borderId="0" xfId="0" applyNumberFormat="1" applyFont="1" applyBorder="1" applyAlignment="1">
      <alignment horizontal="centerContinuous" wrapText="1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 horizontal="centerContinuous"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49" fontId="5" fillId="0" borderId="0" xfId="0" applyNumberFormat="1" applyFont="1" applyBorder="1" applyAlignment="1" quotePrefix="1">
      <alignment/>
    </xf>
    <xf numFmtId="49" fontId="5" fillId="0" borderId="0" xfId="0" applyNumberFormat="1" applyFont="1" applyBorder="1" applyAlignment="1">
      <alignment/>
    </xf>
    <xf numFmtId="49" fontId="6" fillId="0" borderId="6" xfId="0" applyNumberFormat="1" applyFont="1" applyBorder="1" applyAlignment="1">
      <alignment/>
    </xf>
    <xf numFmtId="49" fontId="5" fillId="0" borderId="6" xfId="0" applyNumberFormat="1" applyFont="1" applyBorder="1" applyAlignment="1">
      <alignment/>
    </xf>
    <xf numFmtId="49" fontId="5" fillId="0" borderId="6" xfId="0" applyNumberFormat="1" applyFont="1" applyBorder="1" applyAlignment="1">
      <alignment horizontal="center"/>
    </xf>
    <xf numFmtId="41" fontId="5" fillId="0" borderId="6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10" fillId="0" borderId="0" xfId="0" applyNumberFormat="1" applyFont="1" applyAlignment="1">
      <alignment horizontal="centerContinuous"/>
    </xf>
    <xf numFmtId="41" fontId="10" fillId="0" borderId="0" xfId="0" applyNumberFormat="1" applyFont="1" applyAlignment="1">
      <alignment horizontal="centerContinuous"/>
    </xf>
    <xf numFmtId="0" fontId="11" fillId="0" borderId="0" xfId="0" applyFont="1" applyAlignment="1">
      <alignment/>
    </xf>
    <xf numFmtId="49" fontId="7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 quotePrefix="1">
      <alignment/>
    </xf>
    <xf numFmtId="41" fontId="5" fillId="0" borderId="8" xfId="0" applyNumberFormat="1" applyFont="1" applyBorder="1" applyAlignment="1">
      <alignment/>
    </xf>
    <xf numFmtId="0" fontId="9" fillId="0" borderId="0" xfId="0" applyFont="1" applyBorder="1" applyAlignment="1">
      <alignment/>
    </xf>
    <xf numFmtId="41" fontId="9" fillId="0" borderId="8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6" fillId="0" borderId="6" xfId="0" applyFont="1" applyBorder="1" applyAlignment="1">
      <alignment/>
    </xf>
    <xf numFmtId="0" fontId="5" fillId="0" borderId="6" xfId="0" applyFont="1" applyBorder="1" applyAlignment="1">
      <alignment/>
    </xf>
    <xf numFmtId="41" fontId="6" fillId="0" borderId="7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centerContinuous" vertical="top"/>
    </xf>
    <xf numFmtId="49" fontId="2" fillId="0" borderId="0" xfId="0" applyNumberFormat="1" applyFont="1" applyAlignment="1">
      <alignment vertical="top"/>
    </xf>
    <xf numFmtId="49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Continuous" vertical="top"/>
    </xf>
    <xf numFmtId="49" fontId="1" fillId="0" borderId="0" xfId="0" applyNumberFormat="1" applyFont="1" applyAlignment="1">
      <alignment vertical="top"/>
    </xf>
    <xf numFmtId="0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6" fillId="3" borderId="0" xfId="0" applyNumberFormat="1" applyFont="1" applyFill="1" applyBorder="1" applyAlignment="1">
      <alignment horizontal="centerContinuous"/>
    </xf>
    <xf numFmtId="49" fontId="5" fillId="3" borderId="0" xfId="0" applyNumberFormat="1" applyFont="1" applyFill="1" applyBorder="1" applyAlignment="1">
      <alignment horizontal="centerContinuous"/>
    </xf>
    <xf numFmtId="49" fontId="6" fillId="3" borderId="0" xfId="0" applyNumberFormat="1" applyFont="1" applyFill="1" applyBorder="1" applyAlignment="1">
      <alignment horizontal="center" wrapText="1"/>
    </xf>
    <xf numFmtId="49" fontId="6" fillId="3" borderId="8" xfId="0" applyNumberFormat="1" applyFont="1" applyFill="1" applyBorder="1" applyAlignment="1">
      <alignment horizontal="center" wrapText="1"/>
    </xf>
    <xf numFmtId="0" fontId="5" fillId="3" borderId="0" xfId="0" applyNumberFormat="1" applyFont="1" applyFill="1" applyBorder="1" applyAlignment="1">
      <alignment horizontal="centerContinuous"/>
    </xf>
    <xf numFmtId="0" fontId="6" fillId="3" borderId="0" xfId="0" applyNumberFormat="1" applyFont="1" applyFill="1" applyBorder="1" applyAlignment="1">
      <alignment horizontal="center" wrapText="1"/>
    </xf>
    <xf numFmtId="0" fontId="6" fillId="3" borderId="8" xfId="0" applyNumberFormat="1" applyFont="1" applyFill="1" applyBorder="1" applyAlignment="1">
      <alignment horizontal="center" wrapText="1"/>
    </xf>
    <xf numFmtId="49" fontId="6" fillId="3" borderId="0" xfId="0" applyNumberFormat="1" applyFont="1" applyFill="1" applyBorder="1" applyAlignment="1">
      <alignment horizontal="centerContinuous" wrapText="1"/>
    </xf>
    <xf numFmtId="184" fontId="6" fillId="0" borderId="0" xfId="24" applyNumberFormat="1" applyFont="1" applyAlignment="1">
      <alignment vertical="top"/>
    </xf>
    <xf numFmtId="41" fontId="5" fillId="4" borderId="0" xfId="0" applyNumberFormat="1" applyFont="1" applyFill="1" applyBorder="1" applyAlignment="1">
      <alignment/>
    </xf>
    <xf numFmtId="41" fontId="12" fillId="5" borderId="0" xfId="24" applyNumberFormat="1" applyFont="1" applyFill="1" applyAlignment="1">
      <alignment/>
    </xf>
    <xf numFmtId="41" fontId="13" fillId="0" borderId="0" xfId="24" applyNumberFormat="1" applyFont="1" applyAlignment="1">
      <alignment/>
    </xf>
    <xf numFmtId="0" fontId="8" fillId="0" borderId="0" xfId="0" applyFont="1" applyAlignment="1">
      <alignment/>
    </xf>
    <xf numFmtId="0" fontId="34" fillId="0" borderId="0" xfId="45" applyFont="1">
      <alignment/>
      <protection/>
    </xf>
    <xf numFmtId="43" fontId="34" fillId="0" borderId="0" xfId="26" applyFont="1" applyAlignment="1">
      <alignment/>
    </xf>
    <xf numFmtId="3" fontId="11" fillId="0" borderId="0" xfId="45" applyNumberFormat="1" applyFont="1">
      <alignment/>
      <protection/>
    </xf>
    <xf numFmtId="39" fontId="0" fillId="0" borderId="0" xfId="45" applyNumberFormat="1" applyAlignment="1">
      <alignment horizontal="right"/>
      <protection/>
    </xf>
    <xf numFmtId="43" fontId="36" fillId="0" borderId="0" xfId="26" applyFont="1" applyAlignment="1">
      <alignment/>
    </xf>
    <xf numFmtId="0" fontId="0" fillId="0" borderId="0" xfId="45">
      <alignment/>
      <protection/>
    </xf>
    <xf numFmtId="3" fontId="37" fillId="0" borderId="0" xfId="45" applyNumberFormat="1" applyFont="1" applyBorder="1">
      <alignment/>
      <protection/>
    </xf>
    <xf numFmtId="49" fontId="38" fillId="0" borderId="0" xfId="46" applyNumberFormat="1" applyFont="1">
      <alignment/>
      <protection/>
    </xf>
    <xf numFmtId="43" fontId="39" fillId="0" borderId="0" xfId="26" applyFont="1" applyAlignment="1">
      <alignment/>
    </xf>
    <xf numFmtId="3" fontId="35" fillId="0" borderId="0" xfId="45" applyNumberFormat="1" applyFont="1" applyBorder="1">
      <alignment/>
      <protection/>
    </xf>
    <xf numFmtId="39" fontId="0" fillId="0" borderId="0" xfId="45" applyNumberFormat="1">
      <alignment/>
      <protection/>
    </xf>
    <xf numFmtId="43" fontId="40" fillId="0" borderId="0" xfId="26" applyFont="1" applyAlignment="1">
      <alignment/>
    </xf>
    <xf numFmtId="43" fontId="41" fillId="0" borderId="0" xfId="26" applyFont="1" applyAlignment="1">
      <alignment/>
    </xf>
    <xf numFmtId="43" fontId="42" fillId="0" borderId="0" xfId="26" applyFont="1" applyAlignment="1">
      <alignment/>
    </xf>
    <xf numFmtId="39" fontId="43" fillId="0" borderId="0" xfId="45" applyNumberFormat="1" applyFont="1" quotePrefix="1">
      <alignment/>
      <protection/>
    </xf>
    <xf numFmtId="191" fontId="44" fillId="0" borderId="0" xfId="26" applyNumberFormat="1" applyFont="1" applyAlignment="1">
      <alignment horizontal="left"/>
    </xf>
    <xf numFmtId="43" fontId="45" fillId="0" borderId="0" xfId="26" applyFont="1" applyAlignment="1">
      <alignment/>
    </xf>
    <xf numFmtId="185" fontId="34" fillId="0" borderId="0" xfId="26" applyNumberFormat="1" applyFont="1" applyAlignment="1">
      <alignment/>
    </xf>
    <xf numFmtId="185" fontId="46" fillId="0" borderId="0" xfId="26" applyNumberFormat="1" applyAlignment="1">
      <alignment/>
    </xf>
    <xf numFmtId="0" fontId="47" fillId="0" borderId="0" xfId="45" applyFont="1">
      <alignment/>
      <protection/>
    </xf>
    <xf numFmtId="43" fontId="47" fillId="0" borderId="0" xfId="26" applyFont="1" applyAlignment="1">
      <alignment/>
    </xf>
    <xf numFmtId="185" fontId="20" fillId="0" borderId="0" xfId="26" applyNumberFormat="1" applyFont="1" applyBorder="1" applyAlignment="1">
      <alignment horizontal="center" vertical="top" wrapText="1"/>
    </xf>
    <xf numFmtId="0" fontId="20" fillId="0" borderId="0" xfId="45" applyFont="1">
      <alignment/>
      <protection/>
    </xf>
    <xf numFmtId="43" fontId="47" fillId="0" borderId="11" xfId="26" applyFont="1" applyBorder="1" applyAlignment="1">
      <alignment horizontal="center"/>
    </xf>
    <xf numFmtId="43" fontId="20" fillId="0" borderId="0" xfId="26" applyFont="1" applyBorder="1" applyAlignment="1">
      <alignment horizontal="center"/>
    </xf>
    <xf numFmtId="43" fontId="47" fillId="0" borderId="12" xfId="26" applyFont="1" applyBorder="1" applyAlignment="1">
      <alignment/>
    </xf>
    <xf numFmtId="43" fontId="48" fillId="0" borderId="12" xfId="26" applyFont="1" applyBorder="1" applyAlignment="1">
      <alignment horizontal="center"/>
    </xf>
    <xf numFmtId="43" fontId="20" fillId="0" borderId="0" xfId="26" applyFont="1" applyBorder="1" applyAlignment="1">
      <alignment/>
    </xf>
    <xf numFmtId="43" fontId="20" fillId="0" borderId="0" xfId="26" applyFont="1" applyAlignment="1">
      <alignment/>
    </xf>
    <xf numFmtId="0" fontId="20" fillId="0" borderId="0" xfId="45" applyFont="1" applyBorder="1">
      <alignment/>
      <protection/>
    </xf>
    <xf numFmtId="0" fontId="5" fillId="0" borderId="13" xfId="45" applyFont="1" applyBorder="1" applyAlignment="1">
      <alignment horizontal="center"/>
      <protection/>
    </xf>
    <xf numFmtId="0" fontId="5" fillId="0" borderId="0" xfId="45" applyFont="1" applyBorder="1">
      <alignment/>
      <protection/>
    </xf>
    <xf numFmtId="0" fontId="5" fillId="0" borderId="0" xfId="45" applyFont="1" applyBorder="1" applyAlignment="1">
      <alignment horizontal="left" indent="1"/>
      <protection/>
    </xf>
    <xf numFmtId="43" fontId="5" fillId="0" borderId="0" xfId="26" applyFont="1" applyBorder="1" applyAlignment="1">
      <alignment/>
    </xf>
    <xf numFmtId="43" fontId="5" fillId="0" borderId="13" xfId="26" applyFont="1" applyBorder="1" applyAlignment="1">
      <alignment/>
    </xf>
    <xf numFmtId="0" fontId="5" fillId="0" borderId="13" xfId="45" applyFont="1" applyBorder="1" applyAlignment="1">
      <alignment horizontal="left" indent="1"/>
      <protection/>
    </xf>
    <xf numFmtId="0" fontId="5" fillId="0" borderId="0" xfId="45" applyFont="1" applyBorder="1" applyAlignment="1">
      <alignment horizontal="left"/>
      <protection/>
    </xf>
    <xf numFmtId="49" fontId="5" fillId="0" borderId="13" xfId="26" applyNumberFormat="1" applyFont="1" applyBorder="1" applyAlignment="1">
      <alignment horizontal="center"/>
    </xf>
    <xf numFmtId="185" fontId="5" fillId="0" borderId="13" xfId="26" applyNumberFormat="1" applyFont="1" applyBorder="1" applyAlignment="1">
      <alignment/>
    </xf>
    <xf numFmtId="0" fontId="5" fillId="0" borderId="0" xfId="45" applyFont="1">
      <alignment/>
      <protection/>
    </xf>
    <xf numFmtId="221" fontId="5" fillId="0" borderId="0" xfId="28" applyNumberFormat="1" applyFont="1" applyAlignment="1">
      <alignment/>
    </xf>
    <xf numFmtId="185" fontId="5" fillId="0" borderId="13" xfId="26" applyNumberFormat="1" applyFont="1" applyBorder="1" applyAlignment="1">
      <alignment horizontal="left" indent="1"/>
    </xf>
    <xf numFmtId="185" fontId="5" fillId="0" borderId="0" xfId="26" applyNumberFormat="1" applyFont="1" applyAlignment="1">
      <alignment/>
    </xf>
    <xf numFmtId="185" fontId="6" fillId="0" borderId="0" xfId="26" applyNumberFormat="1" applyFont="1" applyAlignment="1">
      <alignment/>
    </xf>
    <xf numFmtId="0" fontId="5" fillId="0" borderId="14" xfId="45" applyFont="1" applyBorder="1" applyAlignment="1">
      <alignment horizontal="left"/>
      <protection/>
    </xf>
    <xf numFmtId="184" fontId="5" fillId="0" borderId="0" xfId="24" applyNumberFormat="1" applyFont="1" applyBorder="1" applyAlignment="1">
      <alignment/>
    </xf>
    <xf numFmtId="0" fontId="6" fillId="0" borderId="13" xfId="45" applyFont="1" applyBorder="1" applyAlignment="1">
      <alignment horizontal="left"/>
      <protection/>
    </xf>
    <xf numFmtId="43" fontId="5" fillId="0" borderId="0" xfId="45" applyNumberFormat="1" applyFont="1" applyBorder="1">
      <alignment/>
      <protection/>
    </xf>
    <xf numFmtId="184" fontId="51" fillId="0" borderId="0" xfId="24" applyNumberFormat="1" applyFont="1" applyBorder="1" applyAlignment="1">
      <alignment/>
    </xf>
    <xf numFmtId="185" fontId="6" fillId="0" borderId="0" xfId="26" applyNumberFormat="1" applyFont="1" applyBorder="1" applyAlignment="1">
      <alignment/>
    </xf>
    <xf numFmtId="185" fontId="5" fillId="0" borderId="0" xfId="26" applyNumberFormat="1" applyFont="1" applyBorder="1" applyAlignment="1">
      <alignment/>
    </xf>
    <xf numFmtId="3" fontId="5" fillId="0" borderId="0" xfId="26" applyNumberFormat="1" applyFont="1" applyAlignment="1">
      <alignment/>
    </xf>
    <xf numFmtId="185" fontId="51" fillId="0" borderId="0" xfId="26" applyNumberFormat="1" applyFont="1" applyAlignment="1">
      <alignment/>
    </xf>
    <xf numFmtId="43" fontId="5" fillId="0" borderId="0" xfId="26" applyFont="1" applyAlignment="1">
      <alignment/>
    </xf>
    <xf numFmtId="185" fontId="51" fillId="0" borderId="0" xfId="26" applyNumberFormat="1" applyFont="1" applyBorder="1" applyAlignment="1">
      <alignment/>
    </xf>
    <xf numFmtId="0" fontId="0" fillId="0" borderId="0" xfId="45" applyFont="1">
      <alignment/>
      <protection/>
    </xf>
    <xf numFmtId="0" fontId="5" fillId="0" borderId="15" xfId="45" applyFont="1" applyBorder="1" applyAlignment="1">
      <alignment horizontal="center"/>
      <protection/>
    </xf>
    <xf numFmtId="0" fontId="6" fillId="0" borderId="16" xfId="45" applyFont="1" applyBorder="1" applyAlignment="1">
      <alignment horizontal="left"/>
      <protection/>
    </xf>
    <xf numFmtId="0" fontId="5" fillId="0" borderId="7" xfId="45" applyFont="1" applyBorder="1" applyAlignment="1">
      <alignment horizontal="left"/>
      <protection/>
    </xf>
    <xf numFmtId="185" fontId="5" fillId="0" borderId="7" xfId="26" applyNumberFormat="1" applyFont="1" applyBorder="1" applyAlignment="1">
      <alignment/>
    </xf>
    <xf numFmtId="49" fontId="5" fillId="0" borderId="15" xfId="26" applyNumberFormat="1" applyFont="1" applyBorder="1" applyAlignment="1">
      <alignment horizontal="center"/>
    </xf>
    <xf numFmtId="185" fontId="5" fillId="0" borderId="15" xfId="26" applyNumberFormat="1" applyFont="1" applyBorder="1" applyAlignment="1">
      <alignment horizontal="left" indent="1"/>
    </xf>
    <xf numFmtId="185" fontId="5" fillId="0" borderId="15" xfId="26" applyNumberFormat="1" applyFont="1" applyBorder="1" applyAlignment="1">
      <alignment/>
    </xf>
    <xf numFmtId="192" fontId="2" fillId="0" borderId="0" xfId="44" applyNumberFormat="1" applyFont="1" applyAlignment="1">
      <alignment horizontal="left"/>
      <protection/>
    </xf>
    <xf numFmtId="0" fontId="1" fillId="0" borderId="0" xfId="44" applyFont="1" applyAlignment="1">
      <alignment/>
      <protection/>
    </xf>
    <xf numFmtId="0" fontId="2" fillId="0" borderId="0" xfId="44" applyFont="1" applyAlignment="1">
      <alignment horizontal="center"/>
      <protection/>
    </xf>
    <xf numFmtId="0" fontId="2" fillId="0" borderId="0" xfId="44" applyFont="1" applyAlignment="1">
      <alignment/>
      <protection/>
    </xf>
    <xf numFmtId="192" fontId="1" fillId="0" borderId="0" xfId="44" applyNumberFormat="1" applyFont="1" applyAlignment="1">
      <alignment horizontal="centerContinuous"/>
      <protection/>
    </xf>
    <xf numFmtId="0" fontId="2" fillId="0" borderId="0" xfId="44" applyFont="1" applyAlignment="1">
      <alignment horizontal="right"/>
      <protection/>
    </xf>
    <xf numFmtId="41" fontId="1" fillId="0" borderId="0" xfId="44" applyNumberFormat="1" applyFont="1" applyBorder="1">
      <alignment/>
      <protection/>
    </xf>
    <xf numFmtId="184" fontId="1" fillId="0" borderId="0" xfId="24" applyNumberFormat="1" applyFont="1" applyAlignment="1">
      <alignment/>
    </xf>
    <xf numFmtId="192" fontId="2" fillId="0" borderId="0" xfId="44" applyNumberFormat="1" applyFont="1" applyAlignment="1">
      <alignment/>
      <protection/>
    </xf>
    <xf numFmtId="184" fontId="2" fillId="0" borderId="0" xfId="24" applyNumberFormat="1" applyFont="1" applyAlignment="1">
      <alignment/>
    </xf>
    <xf numFmtId="192" fontId="1" fillId="0" borderId="0" xfId="44" applyNumberFormat="1" applyFont="1" applyAlignment="1">
      <alignment/>
      <protection/>
    </xf>
    <xf numFmtId="41" fontId="1" fillId="0" borderId="0" xfId="24" applyNumberFormat="1" applyFont="1" applyAlignment="1">
      <alignment/>
    </xf>
    <xf numFmtId="0" fontId="53" fillId="0" borderId="8" xfId="0" applyFont="1" applyBorder="1" applyAlignment="1">
      <alignment horizontal="center" wrapText="1"/>
    </xf>
    <xf numFmtId="0" fontId="53" fillId="0" borderId="8" xfId="0" applyFont="1" applyBorder="1" applyAlignment="1">
      <alignment horizontal="right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53" fillId="0" borderId="0" xfId="0" applyFont="1" applyAlignment="1">
      <alignment horizontal="justify" vertical="top" wrapText="1"/>
    </xf>
    <xf numFmtId="0" fontId="54" fillId="0" borderId="0" xfId="0" applyFont="1" applyAlignment="1">
      <alignment horizontal="justify" vertical="top" wrapText="1"/>
    </xf>
    <xf numFmtId="0" fontId="52" fillId="0" borderId="0" xfId="0" applyFont="1" applyAlignment="1">
      <alignment horizontal="justify" vertical="top" wrapText="1"/>
    </xf>
    <xf numFmtId="0" fontId="52" fillId="0" borderId="0" xfId="0" applyFont="1" applyAlignment="1">
      <alignment horizontal="center" vertical="top" wrapText="1"/>
    </xf>
    <xf numFmtId="179" fontId="1" fillId="0" borderId="0" xfId="24" applyFont="1" applyAlignment="1">
      <alignment horizontal="center" vertical="top" wrapText="1"/>
    </xf>
    <xf numFmtId="10" fontId="1" fillId="0" borderId="0" xfId="47" applyNumberFormat="1" applyFont="1" applyAlignment="1">
      <alignment horizontal="center" vertical="top" wrapText="1"/>
    </xf>
    <xf numFmtId="10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43" fontId="56" fillId="0" borderId="3" xfId="26" applyFont="1" applyBorder="1" applyAlignment="1">
      <alignment horizontal="center"/>
    </xf>
    <xf numFmtId="0" fontId="56" fillId="0" borderId="3" xfId="45" applyFont="1" applyBorder="1" applyAlignment="1">
      <alignment horizontal="center"/>
      <protection/>
    </xf>
    <xf numFmtId="185" fontId="56" fillId="0" borderId="3" xfId="26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right" wrapText="1"/>
    </xf>
    <xf numFmtId="49" fontId="3" fillId="2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41" fontId="2" fillId="0" borderId="19" xfId="0" applyNumberFormat="1" applyFont="1" applyBorder="1" applyAlignment="1">
      <alignment horizontal="right" wrapText="1"/>
    </xf>
    <xf numFmtId="41" fontId="1" fillId="0" borderId="19" xfId="0" applyNumberFormat="1" applyFont="1" applyBorder="1" applyAlignment="1">
      <alignment horizontal="right" vertical="top" wrapText="1"/>
    </xf>
    <xf numFmtId="41" fontId="2" fillId="0" borderId="19" xfId="0" applyNumberFormat="1" applyFont="1" applyBorder="1" applyAlignment="1">
      <alignment horizontal="right" vertical="top" wrapText="1"/>
    </xf>
    <xf numFmtId="0" fontId="2" fillId="0" borderId="21" xfId="0" applyFont="1" applyBorder="1" applyAlignment="1">
      <alignment horizontal="right" vertical="top" wrapText="1"/>
    </xf>
    <xf numFmtId="0" fontId="2" fillId="0" borderId="22" xfId="0" applyFont="1" applyBorder="1" applyAlignment="1">
      <alignment vertical="top" wrapText="1"/>
    </xf>
    <xf numFmtId="0" fontId="1" fillId="6" borderId="18" xfId="0" applyFont="1" applyFill="1" applyBorder="1" applyAlignment="1">
      <alignment horizontal="right" vertical="top" wrapText="1"/>
    </xf>
    <xf numFmtId="0" fontId="1" fillId="0" borderId="22" xfId="0" applyFont="1" applyBorder="1" applyAlignment="1">
      <alignment vertical="top" wrapText="1"/>
    </xf>
    <xf numFmtId="0" fontId="1" fillId="6" borderId="19" xfId="0" applyFont="1" applyFill="1" applyBorder="1" applyAlignment="1">
      <alignment horizontal="right" vertical="top" wrapText="1"/>
    </xf>
    <xf numFmtId="0" fontId="1" fillId="0" borderId="23" xfId="0" applyFont="1" applyBorder="1" applyAlignment="1">
      <alignment vertical="top" wrapText="1"/>
    </xf>
    <xf numFmtId="41" fontId="1" fillId="0" borderId="19" xfId="0" applyNumberFormat="1" applyFont="1" applyBorder="1" applyAlignment="1">
      <alignment horizontal="right" wrapText="1"/>
    </xf>
    <xf numFmtId="184" fontId="5" fillId="0" borderId="0" xfId="24" applyNumberFormat="1" applyFont="1" applyAlignment="1">
      <alignment/>
    </xf>
    <xf numFmtId="184" fontId="5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14" fontId="49" fillId="0" borderId="12" xfId="45" applyNumberFormat="1" applyFont="1" applyBorder="1" applyAlignment="1" quotePrefix="1">
      <alignment horizontal="center"/>
      <protection/>
    </xf>
    <xf numFmtId="49" fontId="5" fillId="0" borderId="13" xfId="26" applyNumberFormat="1" applyFont="1" applyBorder="1" applyAlignment="1">
      <alignment horizontal="left"/>
    </xf>
    <xf numFmtId="49" fontId="5" fillId="0" borderId="13" xfId="26" applyNumberFormat="1" applyFont="1" applyBorder="1" applyAlignment="1" quotePrefix="1">
      <alignment horizontal="center"/>
    </xf>
    <xf numFmtId="49" fontId="5" fillId="0" borderId="13" xfId="26" applyNumberFormat="1" applyFont="1" applyBorder="1" applyAlignment="1">
      <alignment/>
    </xf>
    <xf numFmtId="41" fontId="5" fillId="0" borderId="0" xfId="45" applyNumberFormat="1" applyFont="1" applyBorder="1" applyAlignment="1">
      <alignment horizontal="left"/>
      <protection/>
    </xf>
    <xf numFmtId="41" fontId="5" fillId="0" borderId="0" xfId="24" applyNumberFormat="1" applyFont="1" applyBorder="1" applyAlignment="1">
      <alignment horizontal="left"/>
    </xf>
    <xf numFmtId="0" fontId="6" fillId="0" borderId="0" xfId="45" applyFont="1" applyBorder="1" applyAlignment="1">
      <alignment horizontal="left"/>
      <protection/>
    </xf>
    <xf numFmtId="41" fontId="6" fillId="0" borderId="0" xfId="24" applyNumberFormat="1" applyFont="1" applyBorder="1" applyAlignment="1">
      <alignment horizontal="left"/>
    </xf>
    <xf numFmtId="0" fontId="53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" fontId="52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 horizontal="right"/>
    </xf>
    <xf numFmtId="3" fontId="53" fillId="0" borderId="24" xfId="0" applyNumberFormat="1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59" fillId="0" borderId="0" xfId="0" applyFont="1" applyAlignment="1">
      <alignment horizontal="left"/>
    </xf>
    <xf numFmtId="0" fontId="53" fillId="0" borderId="0" xfId="0" applyFont="1" applyAlignment="1">
      <alignment horizontal="right" wrapText="1"/>
    </xf>
    <xf numFmtId="3" fontId="60" fillId="0" borderId="0" xfId="0" applyNumberFormat="1" applyFont="1" applyAlignment="1">
      <alignment horizontal="right" wrapText="1"/>
    </xf>
    <xf numFmtId="3" fontId="53" fillId="0" borderId="25" xfId="0" applyNumberFormat="1" applyFont="1" applyBorder="1" applyAlignment="1">
      <alignment horizontal="right" wrapText="1"/>
    </xf>
    <xf numFmtId="184" fontId="52" fillId="0" borderId="0" xfId="24" applyNumberFormat="1" applyFont="1" applyAlignment="1">
      <alignment horizontal="right" wrapText="1"/>
    </xf>
    <xf numFmtId="184" fontId="1" fillId="0" borderId="0" xfId="24" applyNumberFormat="1" applyFont="1" applyAlignment="1">
      <alignment horizontal="right" wrapText="1"/>
    </xf>
    <xf numFmtId="49" fontId="62" fillId="0" borderId="0" xfId="0" applyNumberFormat="1" applyFont="1" applyAlignment="1">
      <alignment vertical="top"/>
    </xf>
    <xf numFmtId="0" fontId="62" fillId="0" borderId="0" xfId="0" applyNumberFormat="1" applyFont="1" applyAlignment="1">
      <alignment vertical="top"/>
    </xf>
    <xf numFmtId="185" fontId="5" fillId="7" borderId="13" xfId="26" applyNumberFormat="1" applyFont="1" applyFill="1" applyBorder="1" applyAlignment="1">
      <alignment/>
    </xf>
    <xf numFmtId="184" fontId="5" fillId="0" borderId="0" xfId="24" applyNumberFormat="1" applyFont="1" applyAlignment="1">
      <alignment/>
    </xf>
    <xf numFmtId="179" fontId="5" fillId="0" borderId="0" xfId="24" applyFont="1" applyBorder="1" applyAlignment="1">
      <alignment/>
    </xf>
    <xf numFmtId="0" fontId="6" fillId="0" borderId="14" xfId="45" applyFont="1" applyBorder="1" applyAlignment="1">
      <alignment horizontal="left"/>
      <protection/>
    </xf>
    <xf numFmtId="185" fontId="5" fillId="0" borderId="0" xfId="26" applyNumberFormat="1" applyFont="1" applyBorder="1" applyAlignment="1" quotePrefix="1">
      <alignment horizontal="right"/>
    </xf>
    <xf numFmtId="185" fontId="5" fillId="0" borderId="0" xfId="45" applyNumberFormat="1" applyFont="1">
      <alignment/>
      <protection/>
    </xf>
    <xf numFmtId="0" fontId="1" fillId="0" borderId="0" xfId="0" applyFont="1" applyAlignment="1">
      <alignment/>
    </xf>
    <xf numFmtId="0" fontId="53" fillId="0" borderId="0" xfId="0" applyFont="1" applyAlignment="1">
      <alignment horizontal="left" wrapText="1"/>
    </xf>
    <xf numFmtId="0" fontId="53" fillId="0" borderId="4" xfId="0" applyFont="1" applyBorder="1" applyAlignment="1">
      <alignment horizontal="right" wrapText="1"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 horizontal="justify" wrapText="1"/>
    </xf>
    <xf numFmtId="0" fontId="52" fillId="0" borderId="0" xfId="0" applyFont="1" applyAlignment="1">
      <alignment horizontal="right" wrapText="1"/>
    </xf>
    <xf numFmtId="0" fontId="53" fillId="0" borderId="0" xfId="0" applyFont="1" applyAlignment="1">
      <alignment horizontal="justify" wrapText="1"/>
    </xf>
    <xf numFmtId="41" fontId="1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64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 wrapText="1"/>
    </xf>
    <xf numFmtId="3" fontId="53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41" fontId="52" fillId="0" borderId="0" xfId="0" applyNumberFormat="1" applyFont="1" applyAlignment="1">
      <alignment horizontal="right" wrapText="1"/>
    </xf>
    <xf numFmtId="41" fontId="53" fillId="0" borderId="9" xfId="0" applyNumberFormat="1" applyFont="1" applyBorder="1" applyAlignment="1">
      <alignment horizontal="right" wrapText="1"/>
    </xf>
    <xf numFmtId="41" fontId="52" fillId="0" borderId="4" xfId="0" applyNumberFormat="1" applyFont="1" applyBorder="1" applyAlignment="1">
      <alignment horizontal="right" wrapText="1"/>
    </xf>
    <xf numFmtId="0" fontId="2" fillId="0" borderId="4" xfId="0" applyFont="1" applyBorder="1" applyAlignment="1">
      <alignment/>
    </xf>
    <xf numFmtId="0" fontId="52" fillId="0" borderId="0" xfId="0" applyFont="1" applyAlignment="1">
      <alignment horizontal="center" wrapText="1"/>
    </xf>
    <xf numFmtId="0" fontId="53" fillId="0" borderId="4" xfId="0" applyFont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41" fontId="53" fillId="0" borderId="24" xfId="0" applyNumberFormat="1" applyFont="1" applyBorder="1" applyAlignment="1">
      <alignment horizontal="right" wrapText="1"/>
    </xf>
    <xf numFmtId="41" fontId="53" fillId="0" borderId="0" xfId="0" applyNumberFormat="1" applyFont="1" applyAlignment="1">
      <alignment horizontal="right" wrapText="1"/>
    </xf>
    <xf numFmtId="0" fontId="52" fillId="0" borderId="0" xfId="0" applyFont="1" applyAlignment="1">
      <alignment horizontal="justify"/>
    </xf>
    <xf numFmtId="0" fontId="2" fillId="0" borderId="4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60" fillId="0" borderId="0" xfId="0" applyFont="1" applyAlignment="1">
      <alignment horizontal="justify" wrapText="1"/>
    </xf>
    <xf numFmtId="0" fontId="59" fillId="0" borderId="0" xfId="0" applyFont="1" applyAlignment="1">
      <alignment horizontal="right" wrapText="1"/>
    </xf>
    <xf numFmtId="0" fontId="60" fillId="0" borderId="0" xfId="0" applyFont="1" applyAlignment="1">
      <alignment horizontal="right" wrapText="1"/>
    </xf>
    <xf numFmtId="3" fontId="52" fillId="0" borderId="26" xfId="0" applyNumberFormat="1" applyFont="1" applyBorder="1" applyAlignment="1">
      <alignment horizontal="right" wrapText="1"/>
    </xf>
    <xf numFmtId="9" fontId="1" fillId="0" borderId="0" xfId="0" applyNumberFormat="1" applyFont="1" applyAlignment="1">
      <alignment horizontal="right" wrapText="1"/>
    </xf>
    <xf numFmtId="0" fontId="54" fillId="0" borderId="0" xfId="0" applyFont="1" applyAlignment="1">
      <alignment horizontal="justify" wrapText="1"/>
    </xf>
    <xf numFmtId="3" fontId="61" fillId="0" borderId="0" xfId="0" applyNumberFormat="1" applyFont="1" applyAlignment="1">
      <alignment horizontal="right" wrapText="1"/>
    </xf>
    <xf numFmtId="0" fontId="61" fillId="0" borderId="0" xfId="0" applyFont="1" applyAlignment="1">
      <alignment horizontal="right" wrapText="1"/>
    </xf>
    <xf numFmtId="0" fontId="61" fillId="0" borderId="4" xfId="0" applyFont="1" applyBorder="1" applyAlignment="1">
      <alignment horizontal="right" wrapText="1"/>
    </xf>
    <xf numFmtId="3" fontId="2" fillId="0" borderId="9" xfId="0" applyNumberFormat="1" applyFont="1" applyBorder="1" applyAlignment="1">
      <alignment horizontal="right" wrapText="1"/>
    </xf>
    <xf numFmtId="41" fontId="61" fillId="0" borderId="4" xfId="0" applyNumberFormat="1" applyFont="1" applyBorder="1" applyAlignment="1">
      <alignment horizontal="right" wrapText="1"/>
    </xf>
    <xf numFmtId="3" fontId="52" fillId="0" borderId="0" xfId="0" applyNumberFormat="1" applyFont="1" applyAlignment="1">
      <alignment horizontal="right" vertical="top" wrapText="1"/>
    </xf>
    <xf numFmtId="41" fontId="52" fillId="0" borderId="0" xfId="0" applyNumberFormat="1" applyFont="1" applyAlignment="1">
      <alignment horizontal="justify" vertical="top" wrapText="1"/>
    </xf>
    <xf numFmtId="41" fontId="52" fillId="0" borderId="0" xfId="0" applyNumberFormat="1" applyFont="1" applyAlignment="1">
      <alignment horizontal="right" vertical="top" wrapText="1"/>
    </xf>
    <xf numFmtId="41" fontId="53" fillId="0" borderId="24" xfId="0" applyNumberFormat="1" applyFont="1" applyBorder="1" applyAlignment="1">
      <alignment horizontal="right" vertical="top" wrapText="1"/>
    </xf>
    <xf numFmtId="41" fontId="53" fillId="0" borderId="0" xfId="0" applyNumberFormat="1" applyFont="1" applyAlignment="1">
      <alignment horizontal="justify" vertical="top" wrapText="1"/>
    </xf>
    <xf numFmtId="41" fontId="0" fillId="0" borderId="0" xfId="0" applyNumberFormat="1" applyAlignment="1">
      <alignment/>
    </xf>
    <xf numFmtId="0" fontId="54" fillId="0" borderId="0" xfId="0" applyFont="1" applyAlignment="1">
      <alignment horizontal="justify"/>
    </xf>
    <xf numFmtId="0" fontId="56" fillId="0" borderId="0" xfId="0" applyFont="1" applyAlignment="1">
      <alignment horizontal="left" wrapText="1" indent="1"/>
    </xf>
    <xf numFmtId="3" fontId="60" fillId="0" borderId="0" xfId="0" applyNumberFormat="1" applyFont="1" applyAlignment="1">
      <alignment horizontal="right" vertical="top" wrapText="1"/>
    </xf>
    <xf numFmtId="3" fontId="2" fillId="0" borderId="24" xfId="0" applyNumberFormat="1" applyFont="1" applyBorder="1" applyAlignment="1">
      <alignment horizontal="right" wrapText="1"/>
    </xf>
    <xf numFmtId="184" fontId="1" fillId="0" borderId="0" xfId="24" applyNumberFormat="1" applyFont="1" applyAlignment="1">
      <alignment/>
    </xf>
    <xf numFmtId="185" fontId="5" fillId="0" borderId="0" xfId="45" applyNumberFormat="1" applyFont="1" applyBorder="1">
      <alignment/>
      <protection/>
    </xf>
    <xf numFmtId="3" fontId="52" fillId="0" borderId="4" xfId="0" applyNumberFormat="1" applyFont="1" applyBorder="1" applyAlignment="1">
      <alignment horizontal="right" wrapText="1"/>
    </xf>
    <xf numFmtId="3" fontId="53" fillId="0" borderId="9" xfId="0" applyNumberFormat="1" applyFont="1" applyBorder="1" applyAlignment="1">
      <alignment horizontal="right" wrapText="1"/>
    </xf>
    <xf numFmtId="0" fontId="52" fillId="0" borderId="0" xfId="0" applyFont="1" applyAlignment="1">
      <alignment horizontal="right" vertical="top" wrapText="1"/>
    </xf>
    <xf numFmtId="3" fontId="52" fillId="0" borderId="4" xfId="0" applyNumberFormat="1" applyFont="1" applyBorder="1" applyAlignment="1">
      <alignment horizontal="right" vertical="top" wrapText="1"/>
    </xf>
    <xf numFmtId="0" fontId="53" fillId="0" borderId="0" xfId="0" applyFont="1" applyAlignment="1">
      <alignment horizontal="right" vertical="top" wrapText="1"/>
    </xf>
    <xf numFmtId="3" fontId="53" fillId="0" borderId="9" xfId="0" applyNumberFormat="1" applyFont="1" applyBorder="1" applyAlignment="1">
      <alignment horizontal="right" vertical="top" wrapText="1"/>
    </xf>
    <xf numFmtId="184" fontId="52" fillId="0" borderId="0" xfId="24" applyNumberFormat="1" applyFont="1" applyAlignment="1">
      <alignment horizontal="right" vertical="top" wrapText="1"/>
    </xf>
    <xf numFmtId="3" fontId="53" fillId="0" borderId="24" xfId="0" applyNumberFormat="1" applyFont="1" applyBorder="1" applyAlignment="1">
      <alignment horizontal="right" vertical="top" wrapText="1"/>
    </xf>
    <xf numFmtId="0" fontId="1" fillId="0" borderId="0" xfId="0" applyFont="1" applyAlignment="1" quotePrefix="1">
      <alignment/>
    </xf>
    <xf numFmtId="10" fontId="6" fillId="0" borderId="0" xfId="0" applyNumberFormat="1" applyFont="1" applyAlignment="1">
      <alignment vertical="top"/>
    </xf>
    <xf numFmtId="184" fontId="2" fillId="0" borderId="21" xfId="24" applyNumberFormat="1" applyFont="1" applyBorder="1" applyAlignment="1">
      <alignment horizontal="right" wrapText="1"/>
    </xf>
    <xf numFmtId="3" fontId="2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0" fontId="5" fillId="0" borderId="0" xfId="0" applyFont="1" applyAlignment="1">
      <alignment/>
    </xf>
    <xf numFmtId="41" fontId="6" fillId="0" borderId="0" xfId="0" applyNumberFormat="1" applyFont="1" applyAlignment="1">
      <alignment/>
    </xf>
    <xf numFmtId="184" fontId="5" fillId="0" borderId="0" xfId="24" applyNumberFormat="1" applyFont="1" applyBorder="1" applyAlignment="1">
      <alignment horizontal="left"/>
    </xf>
    <xf numFmtId="185" fontId="5" fillId="0" borderId="0" xfId="26" applyNumberFormat="1" applyFont="1" applyBorder="1" applyAlignment="1">
      <alignment horizontal="right"/>
    </xf>
    <xf numFmtId="43" fontId="5" fillId="0" borderId="0" xfId="28" applyNumberFormat="1" applyFont="1" applyAlignment="1">
      <alignment/>
    </xf>
    <xf numFmtId="41" fontId="5" fillId="0" borderId="0" xfId="24" applyNumberFormat="1" applyFont="1" applyBorder="1" applyAlignment="1" quotePrefix="1">
      <alignment horizontal="right"/>
    </xf>
    <xf numFmtId="185" fontId="6" fillId="0" borderId="0" xfId="26" applyNumberFormat="1" applyFont="1" applyBorder="1" applyAlignment="1" quotePrefix="1">
      <alignment horizontal="right"/>
    </xf>
    <xf numFmtId="43" fontId="6" fillId="0" borderId="0" xfId="45" applyNumberFormat="1" applyFont="1" applyBorder="1" applyAlignment="1">
      <alignment horizontal="left"/>
      <protection/>
    </xf>
    <xf numFmtId="179" fontId="5" fillId="0" borderId="0" xfId="24" applyFont="1" applyBorder="1" applyAlignment="1">
      <alignment horizontal="left"/>
    </xf>
    <xf numFmtId="43" fontId="5" fillId="0" borderId="0" xfId="28" applyNumberFormat="1" applyFont="1" applyBorder="1" applyAlignment="1" quotePrefix="1">
      <alignment horizontal="right"/>
    </xf>
    <xf numFmtId="0" fontId="5" fillId="0" borderId="0" xfId="45" applyFont="1" quotePrefix="1">
      <alignment/>
      <protection/>
    </xf>
    <xf numFmtId="0" fontId="52" fillId="0" borderId="0" xfId="0" applyFont="1" applyAlignment="1" quotePrefix="1">
      <alignment horizontal="left" wrapText="1" indent="2"/>
    </xf>
    <xf numFmtId="0" fontId="1" fillId="0" borderId="0" xfId="0" applyFont="1" applyAlignment="1" quotePrefix="1">
      <alignment horizontal="left" wrapText="1" indent="2"/>
    </xf>
    <xf numFmtId="184" fontId="60" fillId="0" borderId="0" xfId="24" applyNumberFormat="1" applyFont="1" applyAlignment="1">
      <alignment horizontal="right" wrapText="1"/>
    </xf>
    <xf numFmtId="184" fontId="2" fillId="0" borderId="0" xfId="24" applyNumberFormat="1" applyFont="1" applyAlignment="1">
      <alignment/>
    </xf>
    <xf numFmtId="184" fontId="53" fillId="0" borderId="24" xfId="24" applyNumberFormat="1" applyFont="1" applyBorder="1" applyAlignment="1">
      <alignment horizontal="right" wrapText="1"/>
    </xf>
    <xf numFmtId="184" fontId="53" fillId="0" borderId="0" xfId="24" applyNumberFormat="1" applyFont="1" applyAlignment="1">
      <alignment horizontal="right" wrapText="1"/>
    </xf>
    <xf numFmtId="184" fontId="1" fillId="0" borderId="0" xfId="0" applyNumberFormat="1" applyFont="1" applyAlignment="1">
      <alignment/>
    </xf>
    <xf numFmtId="184" fontId="52" fillId="0" borderId="0" xfId="0" applyNumberFormat="1" applyFont="1" applyAlignment="1">
      <alignment horizontal="right" wrapText="1"/>
    </xf>
    <xf numFmtId="41" fontId="60" fillId="0" borderId="0" xfId="0" applyNumberFormat="1" applyFont="1" applyAlignment="1">
      <alignment horizontal="right" wrapText="1"/>
    </xf>
    <xf numFmtId="41" fontId="59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left" wrapText="1" indent="2"/>
    </xf>
    <xf numFmtId="184" fontId="53" fillId="0" borderId="4" xfId="24" applyNumberFormat="1" applyFont="1" applyBorder="1" applyAlignment="1">
      <alignment horizontal="right" wrapText="1"/>
    </xf>
    <xf numFmtId="184" fontId="59" fillId="0" borderId="0" xfId="24" applyNumberFormat="1" applyFont="1" applyAlignment="1">
      <alignment/>
    </xf>
    <xf numFmtId="184" fontId="53" fillId="0" borderId="9" xfId="0" applyNumberFormat="1" applyFont="1" applyBorder="1" applyAlignment="1">
      <alignment horizontal="right" wrapText="1"/>
    </xf>
    <xf numFmtId="41" fontId="9" fillId="0" borderId="0" xfId="0" applyNumberFormat="1" applyFont="1" applyAlignment="1">
      <alignment vertical="top"/>
    </xf>
    <xf numFmtId="41" fontId="1" fillId="0" borderId="0" xfId="0" applyNumberFormat="1" applyFont="1" applyAlignment="1">
      <alignment horizontal="right" wrapText="1"/>
    </xf>
    <xf numFmtId="41" fontId="1" fillId="0" borderId="0" xfId="0" applyNumberFormat="1" applyFont="1" applyBorder="1" applyAlignment="1">
      <alignment horizontal="right" wrapText="1"/>
    </xf>
    <xf numFmtId="41" fontId="1" fillId="0" borderId="4" xfId="0" applyNumberFormat="1" applyFont="1" applyBorder="1" applyAlignment="1">
      <alignment horizontal="right" wrapText="1"/>
    </xf>
    <xf numFmtId="41" fontId="53" fillId="0" borderId="9" xfId="0" applyNumberFormat="1" applyFont="1" applyBorder="1" applyAlignment="1">
      <alignment horizontal="right" vertical="top" wrapText="1"/>
    </xf>
    <xf numFmtId="185" fontId="6" fillId="0" borderId="15" xfId="26" applyNumberFormat="1" applyFont="1" applyBorder="1" applyAlignment="1">
      <alignment/>
    </xf>
    <xf numFmtId="41" fontId="3" fillId="0" borderId="0" xfId="0" applyNumberFormat="1" applyFont="1" applyAlignment="1">
      <alignment vertical="top"/>
    </xf>
    <xf numFmtId="41" fontId="7" fillId="0" borderId="0" xfId="0" applyNumberFormat="1" applyFont="1" applyAlignment="1">
      <alignment vertical="top"/>
    </xf>
    <xf numFmtId="41" fontId="2" fillId="0" borderId="0" xfId="0" applyNumberFormat="1" applyFont="1" applyAlignment="1">
      <alignment vertical="top"/>
    </xf>
    <xf numFmtId="49" fontId="1" fillId="0" borderId="0" xfId="44" applyNumberFormat="1" applyFont="1" applyBorder="1" applyAlignment="1">
      <alignment/>
      <protection/>
    </xf>
    <xf numFmtId="0" fontId="2" fillId="0" borderId="0" xfId="44" applyNumberFormat="1" applyFont="1" applyAlignment="1">
      <alignment horizontal="left"/>
      <protection/>
    </xf>
    <xf numFmtId="37" fontId="2" fillId="0" borderId="0" xfId="44" applyNumberFormat="1" applyFont="1" applyAlignment="1">
      <alignment horizontal="centerContinuous" vertical="justify"/>
      <protection/>
    </xf>
    <xf numFmtId="49" fontId="2" fillId="0" borderId="0" xfId="44" applyNumberFormat="1" applyFont="1" applyAlignment="1">
      <alignment horizontal="left"/>
      <protection/>
    </xf>
    <xf numFmtId="37" fontId="2" fillId="0" borderId="0" xfId="44" applyNumberFormat="1" applyFont="1" applyAlignment="1">
      <alignment horizontal="left"/>
      <protection/>
    </xf>
    <xf numFmtId="37" fontId="2" fillId="0" borderId="0" xfId="44" applyNumberFormat="1" applyFont="1" applyAlignment="1">
      <alignment horizontal="centerContinuous"/>
      <protection/>
    </xf>
    <xf numFmtId="0" fontId="53" fillId="0" borderId="4" xfId="0" applyFont="1" applyBorder="1" applyAlignment="1">
      <alignment horizontal="right" vertical="top" wrapText="1"/>
    </xf>
    <xf numFmtId="0" fontId="1" fillId="0" borderId="0" xfId="0" applyFont="1" applyAlignment="1">
      <alignment horizontal="left" wrapText="1"/>
    </xf>
    <xf numFmtId="0" fontId="54" fillId="0" borderId="0" xfId="0" applyFont="1" applyAlignment="1">
      <alignment horizontal="right" wrapText="1"/>
    </xf>
    <xf numFmtId="0" fontId="54" fillId="0" borderId="0" xfId="0" applyFont="1" applyAlignment="1">
      <alignment horizontal="right" vertical="top" wrapText="1"/>
    </xf>
    <xf numFmtId="184" fontId="52" fillId="0" borderId="4" xfId="24" applyNumberFormat="1" applyFont="1" applyBorder="1" applyAlignment="1">
      <alignment horizontal="right" wrapText="1"/>
    </xf>
    <xf numFmtId="0" fontId="6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71" fillId="0" borderId="0" xfId="0" applyFont="1" applyAlignment="1">
      <alignment horizontal="left" indent="2"/>
    </xf>
    <xf numFmtId="41" fontId="1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0" fontId="2" fillId="0" borderId="27" xfId="0" applyFont="1" applyBorder="1" applyAlignment="1">
      <alignment horizontal="left" vertical="top" wrapText="1"/>
    </xf>
    <xf numFmtId="179" fontId="2" fillId="0" borderId="28" xfId="24" applyFont="1" applyBorder="1" applyAlignment="1">
      <alignment/>
    </xf>
    <xf numFmtId="41" fontId="1" fillId="0" borderId="28" xfId="0" applyNumberFormat="1" applyFont="1" applyBorder="1" applyAlignment="1">
      <alignment/>
    </xf>
    <xf numFmtId="41" fontId="2" fillId="0" borderId="29" xfId="0" applyNumberFormat="1" applyFont="1" applyBorder="1" applyAlignment="1">
      <alignment horizontal="left" vertical="top"/>
    </xf>
    <xf numFmtId="0" fontId="1" fillId="0" borderId="28" xfId="0" applyFont="1" applyBorder="1" applyAlignment="1">
      <alignment/>
    </xf>
    <xf numFmtId="41" fontId="2" fillId="0" borderId="30" xfId="0" applyNumberFormat="1" applyFont="1" applyBorder="1" applyAlignment="1">
      <alignment horizontal="left" vertical="top"/>
    </xf>
    <xf numFmtId="41" fontId="2" fillId="0" borderId="31" xfId="0" applyNumberFormat="1" applyFont="1" applyBorder="1" applyAlignment="1" quotePrefix="1">
      <alignment horizontal="left" vertical="top"/>
    </xf>
    <xf numFmtId="0" fontId="2" fillId="0" borderId="32" xfId="0" applyFont="1" applyBorder="1" applyAlignment="1">
      <alignment horizontal="left" vertical="top" wrapText="1"/>
    </xf>
    <xf numFmtId="41" fontId="2" fillId="0" borderId="2" xfId="0" applyNumberFormat="1" applyFont="1" applyBorder="1" applyAlignment="1" quotePrefix="1">
      <alignment/>
    </xf>
    <xf numFmtId="41" fontId="1" fillId="0" borderId="2" xfId="0" applyNumberFormat="1" applyFont="1" applyBorder="1" applyAlignment="1">
      <alignment/>
    </xf>
    <xf numFmtId="41" fontId="2" fillId="0" borderId="33" xfId="0" applyNumberFormat="1" applyFont="1" applyBorder="1" applyAlignment="1">
      <alignment horizontal="left" vertical="top"/>
    </xf>
    <xf numFmtId="0" fontId="1" fillId="0" borderId="8" xfId="0" applyFont="1" applyBorder="1" applyAlignment="1">
      <alignment/>
    </xf>
    <xf numFmtId="41" fontId="2" fillId="0" borderId="34" xfId="0" applyNumberFormat="1" applyFont="1" applyBorder="1" applyAlignment="1">
      <alignment horizontal="left" vertical="top"/>
    </xf>
    <xf numFmtId="41" fontId="2" fillId="0" borderId="35" xfId="0" applyNumberFormat="1" applyFont="1" applyBorder="1" applyAlignment="1">
      <alignment horizontal="left" vertical="top"/>
    </xf>
    <xf numFmtId="0" fontId="2" fillId="0" borderId="36" xfId="0" applyFont="1" applyBorder="1" applyAlignment="1">
      <alignment horizontal="left" vertical="top"/>
    </xf>
    <xf numFmtId="41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41" fontId="2" fillId="0" borderId="9" xfId="0" applyNumberFormat="1" applyFont="1" applyBorder="1" applyAlignment="1">
      <alignment horizontal="left" vertical="top"/>
    </xf>
    <xf numFmtId="41" fontId="2" fillId="0" borderId="7" xfId="0" applyNumberFormat="1" applyFont="1" applyBorder="1" applyAlignment="1">
      <alignment horizontal="left" vertical="top"/>
    </xf>
    <xf numFmtId="41" fontId="2" fillId="0" borderId="37" xfId="0" applyNumberFormat="1" applyFont="1" applyBorder="1" applyAlignment="1">
      <alignment horizontal="left" vertical="top"/>
    </xf>
    <xf numFmtId="41" fontId="5" fillId="0" borderId="0" xfId="0" applyNumberFormat="1" applyFont="1" applyAlignment="1">
      <alignment/>
    </xf>
    <xf numFmtId="41" fontId="5" fillId="0" borderId="0" xfId="0" applyNumberFormat="1" applyFont="1" applyAlignment="1" quotePrefix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41" fontId="8" fillId="0" borderId="0" xfId="0" applyNumberFormat="1" applyFont="1" applyAlignment="1">
      <alignment/>
    </xf>
    <xf numFmtId="0" fontId="8" fillId="0" borderId="0" xfId="0" applyFont="1" applyBorder="1" applyAlignment="1">
      <alignment vertical="top"/>
    </xf>
    <xf numFmtId="41" fontId="8" fillId="0" borderId="0" xfId="0" applyNumberFormat="1" applyFont="1" applyAlignment="1" quotePrefix="1">
      <alignment/>
    </xf>
    <xf numFmtId="41" fontId="6" fillId="0" borderId="0" xfId="0" applyNumberFormat="1" applyFont="1" applyAlignment="1" quotePrefix="1">
      <alignment/>
    </xf>
    <xf numFmtId="41" fontId="1" fillId="7" borderId="0" xfId="0" applyNumberFormat="1" applyFont="1" applyFill="1" applyAlignment="1">
      <alignment/>
    </xf>
    <xf numFmtId="0" fontId="1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184" fontId="1" fillId="0" borderId="26" xfId="24" applyNumberFormat="1" applyFont="1" applyBorder="1" applyAlignment="1">
      <alignment horizontal="right" wrapText="1"/>
    </xf>
    <xf numFmtId="184" fontId="1" fillId="0" borderId="0" xfId="24" applyNumberFormat="1" applyFont="1" applyBorder="1" applyAlignment="1">
      <alignment horizontal="right" wrapText="1"/>
    </xf>
    <xf numFmtId="0" fontId="72" fillId="0" borderId="0" xfId="0" applyFont="1" applyBorder="1" applyAlignment="1">
      <alignment horizontal="center" vertical="top"/>
    </xf>
    <xf numFmtId="41" fontId="72" fillId="0" borderId="0" xfId="0" applyNumberFormat="1" applyFont="1" applyAlignment="1">
      <alignment vertical="top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Alignment="1">
      <alignment horizontal="right" vertical="top"/>
    </xf>
    <xf numFmtId="43" fontId="47" fillId="0" borderId="33" xfId="26" applyFont="1" applyBorder="1" applyAlignment="1">
      <alignment horizontal="center" vertical="top" wrapText="1"/>
    </xf>
    <xf numFmtId="43" fontId="47" fillId="0" borderId="2" xfId="26" applyFont="1" applyBorder="1" applyAlignment="1">
      <alignment horizontal="center" vertical="top" wrapText="1"/>
    </xf>
    <xf numFmtId="43" fontId="47" fillId="0" borderId="38" xfId="26" applyFont="1" applyBorder="1" applyAlignment="1">
      <alignment horizontal="center" vertical="top" wrapText="1"/>
    </xf>
    <xf numFmtId="185" fontId="47" fillId="0" borderId="33" xfId="26" applyNumberFormat="1" applyFont="1" applyBorder="1" applyAlignment="1">
      <alignment horizontal="center" vertical="top" wrapText="1"/>
    </xf>
    <xf numFmtId="185" fontId="47" fillId="0" borderId="38" xfId="26" applyNumberFormat="1" applyFont="1" applyBorder="1" applyAlignment="1">
      <alignment horizontal="center" vertical="top" wrapText="1"/>
    </xf>
    <xf numFmtId="0" fontId="50" fillId="0" borderId="39" xfId="45" applyFont="1" applyBorder="1" applyAlignment="1">
      <alignment horizontal="center" vertical="center"/>
      <protection/>
    </xf>
    <xf numFmtId="0" fontId="50" fillId="0" borderId="12" xfId="45" applyFont="1" applyBorder="1" applyAlignment="1">
      <alignment horizontal="center" vertical="center"/>
      <protection/>
    </xf>
    <xf numFmtId="0" fontId="55" fillId="0" borderId="40" xfId="45" applyFont="1" applyBorder="1" applyAlignment="1">
      <alignment horizontal="center" vertical="center"/>
      <protection/>
    </xf>
    <xf numFmtId="0" fontId="55" fillId="0" borderId="41" xfId="45" applyFont="1" applyBorder="1" applyAlignment="1">
      <alignment horizontal="center" vertical="center"/>
      <protection/>
    </xf>
    <xf numFmtId="0" fontId="55" fillId="0" borderId="42" xfId="45" applyFont="1" applyBorder="1" applyAlignment="1">
      <alignment horizontal="center" vertical="center"/>
      <protection/>
    </xf>
    <xf numFmtId="0" fontId="55" fillId="0" borderId="43" xfId="45" applyFont="1" applyBorder="1" applyAlignment="1">
      <alignment horizontal="center" vertical="center"/>
      <protection/>
    </xf>
    <xf numFmtId="0" fontId="55" fillId="0" borderId="8" xfId="45" applyFont="1" applyBorder="1" applyAlignment="1">
      <alignment horizontal="center" vertical="center"/>
      <protection/>
    </xf>
    <xf numFmtId="0" fontId="55" fillId="0" borderId="34" xfId="45" applyFont="1" applyBorder="1" applyAlignment="1">
      <alignment horizontal="center" vertical="center"/>
      <protection/>
    </xf>
    <xf numFmtId="0" fontId="55" fillId="0" borderId="33" xfId="45" applyFont="1" applyBorder="1" applyAlignment="1">
      <alignment horizontal="center"/>
      <protection/>
    </xf>
    <xf numFmtId="0" fontId="55" fillId="0" borderId="38" xfId="45" applyFont="1" applyBorder="1" applyAlignment="1">
      <alignment horizontal="center"/>
      <protection/>
    </xf>
    <xf numFmtId="0" fontId="55" fillId="0" borderId="39" xfId="45" applyFont="1" applyBorder="1" applyAlignment="1">
      <alignment horizontal="center" vertical="center" wrapText="1"/>
      <protection/>
    </xf>
    <xf numFmtId="0" fontId="55" fillId="0" borderId="12" xfId="45" applyFont="1" applyBorder="1" applyAlignment="1">
      <alignment horizontal="center" vertical="center" wrapText="1"/>
      <protection/>
    </xf>
    <xf numFmtId="0" fontId="1" fillId="0" borderId="44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21" xfId="0" applyBorder="1" applyAlignment="1">
      <alignment wrapText="1"/>
    </xf>
    <xf numFmtId="41" fontId="1" fillId="0" borderId="50" xfId="0" applyNumberFormat="1" applyFont="1" applyBorder="1" applyAlignment="1">
      <alignment horizontal="right" wrapText="1"/>
    </xf>
    <xf numFmtId="0" fontId="1" fillId="0" borderId="51" xfId="0" applyFont="1" applyBorder="1" applyAlignment="1">
      <alignment horizontal="right" wrapText="1"/>
    </xf>
    <xf numFmtId="0" fontId="1" fillId="0" borderId="52" xfId="0" applyFont="1" applyBorder="1" applyAlignment="1">
      <alignment horizontal="right" wrapText="1"/>
    </xf>
    <xf numFmtId="41" fontId="1" fillId="0" borderId="53" xfId="0" applyNumberFormat="1" applyFont="1" applyBorder="1" applyAlignment="1">
      <alignment horizontal="right" wrapText="1"/>
    </xf>
    <xf numFmtId="0" fontId="1" fillId="0" borderId="54" xfId="0" applyFont="1" applyBorder="1" applyAlignment="1">
      <alignment horizontal="right" wrapText="1"/>
    </xf>
    <xf numFmtId="0" fontId="1" fillId="0" borderId="55" xfId="0" applyFont="1" applyBorder="1" applyAlignment="1">
      <alignment horizontal="right" wrapText="1"/>
    </xf>
    <xf numFmtId="0" fontId="1" fillId="0" borderId="50" xfId="0" applyFont="1" applyBorder="1" applyAlignment="1">
      <alignment horizontal="right" wrapText="1"/>
    </xf>
    <xf numFmtId="41" fontId="1" fillId="0" borderId="50" xfId="0" applyNumberFormat="1" applyFont="1" applyBorder="1" applyAlignment="1">
      <alignment horizontal="right" vertical="top" wrapText="1"/>
    </xf>
    <xf numFmtId="0" fontId="1" fillId="0" borderId="56" xfId="0" applyFont="1" applyBorder="1" applyAlignment="1">
      <alignment horizontal="right" vertical="top" wrapText="1"/>
    </xf>
    <xf numFmtId="0" fontId="1" fillId="6" borderId="50" xfId="0" applyFont="1" applyFill="1" applyBorder="1" applyAlignment="1">
      <alignment horizontal="right" vertical="top" wrapText="1"/>
    </xf>
    <xf numFmtId="0" fontId="1" fillId="6" borderId="56" xfId="0" applyFont="1" applyFill="1" applyBorder="1" applyAlignment="1">
      <alignment horizontal="right" vertical="top" wrapText="1"/>
    </xf>
  </cellXfs>
  <cellStyles count="54">
    <cellStyle name="Normal" xfId="0"/>
    <cellStyle name="??" xfId="15"/>
    <cellStyle name="?? [0.00]_PRODUCT DETAIL Q1" xfId="16"/>
    <cellStyle name="?? [0]_1202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category" xfId="23"/>
    <cellStyle name="Comma" xfId="24"/>
    <cellStyle name="Comma [0]" xfId="25"/>
    <cellStyle name="Comma_W.P 2004" xfId="26"/>
    <cellStyle name="Comma0" xfId="27"/>
    <cellStyle name="Currency" xfId="28"/>
    <cellStyle name="Currency [0]" xfId="29"/>
    <cellStyle name="Currency0" xfId="30"/>
    <cellStyle name="Date" xfId="31"/>
    <cellStyle name="Fixed" xfId="32"/>
    <cellStyle name="Followed Hyperlink" xfId="33"/>
    <cellStyle name="Grey" xfId="34"/>
    <cellStyle name="HEADER" xfId="35"/>
    <cellStyle name="Header1" xfId="36"/>
    <cellStyle name="Header2" xfId="37"/>
    <cellStyle name="Heading 1" xfId="38"/>
    <cellStyle name="Heading 2" xfId="39"/>
    <cellStyle name="Hyperlink" xfId="40"/>
    <cellStyle name="Input [yellow]" xfId="41"/>
    <cellStyle name="Model" xfId="42"/>
    <cellStyle name="Normal - Style1" xfId="43"/>
    <cellStyle name="Normal_BCTC-Meinan" xfId="44"/>
    <cellStyle name="Normal_tai khoan khac-9thang" xfId="45"/>
    <cellStyle name="Normal_W.P 2004_1" xfId="46"/>
    <cellStyle name="Percent" xfId="47"/>
    <cellStyle name="Percent [2]" xfId="48"/>
    <cellStyle name="subhead" xfId="49"/>
    <cellStyle name="thvt" xfId="50"/>
    <cellStyle name="Total" xfId="51"/>
    <cellStyle name="똿뗦먛귟 [0.00]_PRODUCT DETAIL Q1" xfId="52"/>
    <cellStyle name="똿뗦먛귟_PRODUCT DETAIL Q1" xfId="53"/>
    <cellStyle name="믅됞 [0.00]_PRODUCT DETAIL Q1" xfId="54"/>
    <cellStyle name="믅됞_PRODUCT DETAIL Q1" xfId="55"/>
    <cellStyle name="백분율_95" xfId="56"/>
    <cellStyle name="뷭?_BOOKSHIP" xfId="57"/>
    <cellStyle name="一般_Book1" xfId="58"/>
    <cellStyle name="千分位[0]_Book1" xfId="59"/>
    <cellStyle name="千分位_Book1" xfId="60"/>
    <cellStyle name="콤마 [0]_1202" xfId="61"/>
    <cellStyle name="콤마_1202" xfId="62"/>
    <cellStyle name="통화 [0]_1202" xfId="63"/>
    <cellStyle name="통화_1202" xfId="64"/>
    <cellStyle name="표준_(정보부문)월별인원계획" xfId="65"/>
    <cellStyle name="貨幣 [0]_Book1" xfId="66"/>
    <cellStyle name="貨幣_Book1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485775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9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0</xdr:row>
      <xdr:rowOff>0</xdr:rowOff>
    </xdr:from>
    <xdr:to>
      <xdr:col>7</xdr:col>
      <xdr:colOff>581025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3857625" y="0"/>
          <a:ext cx="2514600" cy="0"/>
          <a:chOff x="292" y="4"/>
          <a:chExt cx="310" cy="144"/>
        </a:xfrm>
        <a:solidFill>
          <a:srgbClr val="FFFFFF"/>
        </a:solidFill>
      </xdr:grpSpPr>
      <xdr:grpSp>
        <xdr:nvGrpSpPr>
          <xdr:cNvPr id="3" name="Group 3"/>
          <xdr:cNvGrpSpPr>
            <a:grpSpLocks/>
          </xdr:cNvGrpSpPr>
        </xdr:nvGrpSpPr>
        <xdr:grpSpPr>
          <a:xfrm>
            <a:off x="292" y="80"/>
            <a:ext cx="310" cy="68"/>
            <a:chOff x="292" y="80"/>
            <a:chExt cx="310" cy="68"/>
          </a:xfrm>
          <a:solidFill>
            <a:srgbClr val="FFFFFF"/>
          </a:solidFill>
        </xdr:grpSpPr>
      </xdr:grpSp>
      <xdr:sp>
        <xdr:nvSpPr>
          <xdr:cNvPr id="10" name="Rectangle 10"/>
          <xdr:cNvSpPr>
            <a:spLocks/>
          </xdr:cNvSpPr>
        </xdr:nvSpPr>
        <xdr:spPr>
          <a:xfrm>
            <a:off x="421" y="4"/>
            <a:ext cx="177" cy="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1" u="none" baseline="0">
                <a:latin typeface="Arial"/>
                <a:ea typeface="Arial"/>
                <a:cs typeface="Arial"/>
              </a:rPr>
              <a:t>(</a:t>
            </a:r>
            <a:r>
              <a:rPr lang="en-US" cap="none" sz="1000" b="0" i="1" u="none" baseline="0"/>
              <a:t>W.P.Ref.No) 
(File No)
(Year End)  Interim 30/9/07
30/06/2007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219075</xdr:colOff>
      <xdr:row>1</xdr:row>
      <xdr:rowOff>171450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9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8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1562100" y="1504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1562100" y="1504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5791200" y="1504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5791200" y="1504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1562100" y="421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1562100" y="421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266700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47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elcome\Local%20Settings\Temporary%20Internet%20Files\Content.IE5\U9Z7UUE2\Auditting\Year%202005\Mia%20duong%20CT\lu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HAIBAO\THU%20VIEN%20TN\d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HANBON-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\DAUTHAU\Dungquat\GOI3\DUNGQUAT-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S3408\Standard\RP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elcome\Local%20Settings\Temporary%20Internet%20Files\Content.IE5\U9Z7UUE2\Auditting\Phong%20Phu\Year%202004\CPN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ung%20Quat\Goi3\PNT-P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DOWS\TEMP\IBASE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elcome\Local%20Settings\Temporary%20Internet%20Files\Content.IE5\U9Z7UUE2\HgAnh\Auditting\Phong%20Phu\Year%202004\CPN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i 1-2"/>
      <sheetName val="qui 3-4"/>
      <sheetName val="Ghi nhan"/>
      <sheetName val="th"/>
      <sheetName val="sc334"/>
      <sheetName val="th 334"/>
      <sheetName val="334.1"/>
      <sheetName val="334.2"/>
      <sheetName val="334.3"/>
      <sheetName val="uoc tinh luong"/>
      <sheetName val="th 338"/>
      <sheetName val="ct3382"/>
      <sheetName val="ct3383"/>
      <sheetName val="ct3384"/>
      <sheetName val="338.2"/>
      <sheetName val="338.3"/>
      <sheetName val="338.4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ia vt,nc,may"/>
      <sheetName val="dongia"/>
      <sheetName val="ptdg"/>
      <sheetName val="XL4Poppy"/>
    </sheetNames>
    <sheetDataSet>
      <sheetData sheetId="0">
        <row r="7">
          <cell r="B7" t="str">
            <v>A dao</v>
          </cell>
          <cell r="C7">
            <v>1</v>
          </cell>
          <cell r="E7" t="str">
            <v>Nhaân coâng 2,7/7</v>
          </cell>
          <cell r="F7">
            <v>1</v>
          </cell>
          <cell r="H7" t="str">
            <v>Maùy troän 250 lít</v>
          </cell>
          <cell r="I7">
            <v>1</v>
          </cell>
        </row>
        <row r="8">
          <cell r="B8" t="str">
            <v>Baät saét 20x4x250</v>
          </cell>
          <cell r="C8">
            <v>2</v>
          </cell>
          <cell r="E8" t="str">
            <v>Nhaân coâng 3/7</v>
          </cell>
          <cell r="F8">
            <v>2</v>
          </cell>
          <cell r="H8" t="str">
            <v>Maùy ñaàm baøn 1kw</v>
          </cell>
          <cell r="I8">
            <v>2</v>
          </cell>
        </row>
        <row r="9">
          <cell r="B9" t="str">
            <v>Baät saét d = 10mm</v>
          </cell>
          <cell r="C9">
            <v>3</v>
          </cell>
          <cell r="E9" t="str">
            <v>Nhaân coâng 3,5/7</v>
          </cell>
          <cell r="F9">
            <v>3</v>
          </cell>
          <cell r="H9" t="str">
            <v>Maùy ñaàm duøi 1,5Kw</v>
          </cell>
          <cell r="I9">
            <v>3</v>
          </cell>
        </row>
        <row r="10">
          <cell r="B10" t="str">
            <v>Baät saét d=10mm</v>
          </cell>
          <cell r="C10">
            <v>4</v>
          </cell>
          <cell r="E10" t="str">
            <v>Nhaân coâng 3,7/7</v>
          </cell>
          <cell r="F10">
            <v>4</v>
          </cell>
          <cell r="H10" t="str">
            <v>Maùy caét uoán</v>
          </cell>
          <cell r="I10">
            <v>4</v>
          </cell>
        </row>
        <row r="11">
          <cell r="B11" t="str">
            <v>Boä ñieàu toác quaït(32V400FM/K) Uùc</v>
          </cell>
          <cell r="C11">
            <v>5</v>
          </cell>
          <cell r="E11" t="str">
            <v>Nhaân coâng 4/7</v>
          </cell>
          <cell r="F11">
            <v>5</v>
          </cell>
          <cell r="H11" t="str">
            <v>Maùy haøn 23Kw</v>
          </cell>
          <cell r="I11">
            <v>5</v>
          </cell>
        </row>
        <row r="12">
          <cell r="B12" t="str">
            <v>Boàn inox 3m3 ngang Dapha</v>
          </cell>
          <cell r="C12">
            <v>6</v>
          </cell>
          <cell r="E12" t="str">
            <v>Nhaân coâng 4,5/7</v>
          </cell>
          <cell r="F12">
            <v>6</v>
          </cell>
          <cell r="H12" t="str">
            <v>Maùy vaän thaêng 0,8T</v>
          </cell>
          <cell r="I12">
            <v>6</v>
          </cell>
        </row>
        <row r="13">
          <cell r="B13" t="str">
            <v>Boàn inox 5m3 ngang Dapha</v>
          </cell>
          <cell r="C13">
            <v>7</v>
          </cell>
          <cell r="H13" t="str">
            <v>Maùy troän vöõa 80 lít</v>
          </cell>
          <cell r="I13">
            <v>7</v>
          </cell>
        </row>
        <row r="14">
          <cell r="B14" t="str">
            <v>Boät maøu</v>
          </cell>
          <cell r="C14">
            <v>8</v>
          </cell>
          <cell r="H14" t="str">
            <v>Maùy haøn 15Kw</v>
          </cell>
          <cell r="I14">
            <v>8</v>
          </cell>
        </row>
        <row r="15">
          <cell r="B15" t="str">
            <v>Bu long M20x80</v>
          </cell>
          <cell r="C15">
            <v>9</v>
          </cell>
          <cell r="H15" t="str">
            <v>Maùy khoan 4,5Kw</v>
          </cell>
          <cell r="I15">
            <v>9</v>
          </cell>
        </row>
        <row r="16">
          <cell r="B16" t="str">
            <v>Bulong M20x80</v>
          </cell>
          <cell r="C16">
            <v>10</v>
          </cell>
          <cell r="H16" t="str">
            <v>Maùy haøn 14Kw</v>
          </cell>
          <cell r="I16">
            <v>10</v>
          </cell>
        </row>
        <row r="17">
          <cell r="B17" t="str">
            <v>Caàn caåu 10T</v>
          </cell>
          <cell r="C17">
            <v>11</v>
          </cell>
          <cell r="H17" t="str">
            <v>Khoan caàm tay</v>
          </cell>
          <cell r="I17">
            <v>11</v>
          </cell>
        </row>
        <row r="18">
          <cell r="B18" t="str">
            <v>Caàu dao ñaûo 4 cöïc 250A(5LBC4250) uùc</v>
          </cell>
          <cell r="C18">
            <v>12</v>
          </cell>
        </row>
        <row r="19">
          <cell r="B19" t="str">
            <v>Caàu thu raùc oáng xoái</v>
          </cell>
          <cell r="C19">
            <v>13</v>
          </cell>
        </row>
        <row r="20">
          <cell r="B20" t="str">
            <v>Caây choáng</v>
          </cell>
          <cell r="C20">
            <v>14</v>
          </cell>
        </row>
        <row r="21">
          <cell r="B21" t="str">
            <v>Caùp cv 22</v>
          </cell>
          <cell r="C21">
            <v>15</v>
          </cell>
        </row>
        <row r="22">
          <cell r="B22" t="str">
            <v>Caùp ñoàng traàn C50</v>
          </cell>
          <cell r="C22">
            <v>16</v>
          </cell>
        </row>
        <row r="23">
          <cell r="B23" t="str">
            <v>Caùt</v>
          </cell>
          <cell r="C23">
            <v>17</v>
          </cell>
        </row>
        <row r="24">
          <cell r="B24" t="str">
            <v>Caùt vaøng</v>
          </cell>
          <cell r="C24">
            <v>18</v>
          </cell>
        </row>
        <row r="25">
          <cell r="B25" t="str">
            <v>CB 100A 3P ABE103a LG</v>
          </cell>
          <cell r="C25">
            <v>19</v>
          </cell>
        </row>
        <row r="26">
          <cell r="B26" t="str">
            <v>CB 10A 2P ABE32a LG</v>
          </cell>
          <cell r="C26">
            <v>20</v>
          </cell>
        </row>
        <row r="27">
          <cell r="B27" t="str">
            <v>CB 125A 2P ABE202a LG</v>
          </cell>
          <cell r="C27">
            <v>21</v>
          </cell>
        </row>
        <row r="28">
          <cell r="B28" t="str">
            <v>CB 150A 2P ABE202a LG</v>
          </cell>
          <cell r="C28">
            <v>22</v>
          </cell>
        </row>
        <row r="29">
          <cell r="B29" t="str">
            <v>CB 150A 3P ABS203a LG</v>
          </cell>
          <cell r="C29">
            <v>23</v>
          </cell>
        </row>
        <row r="30">
          <cell r="B30" t="str">
            <v>CB 250A 3P ABS 403a LG</v>
          </cell>
          <cell r="C30">
            <v>24</v>
          </cell>
        </row>
        <row r="31">
          <cell r="B31" t="str">
            <v>CB 30A 3P ABE33a LG</v>
          </cell>
          <cell r="C31">
            <v>25</v>
          </cell>
        </row>
        <row r="32">
          <cell r="B32" t="str">
            <v>CB 40A 2P ABE52a LG</v>
          </cell>
          <cell r="C32">
            <v>26</v>
          </cell>
        </row>
        <row r="33">
          <cell r="B33" t="str">
            <v>CB 50A 3P ABE53a LG</v>
          </cell>
          <cell r="C33">
            <v>27</v>
          </cell>
        </row>
        <row r="34">
          <cell r="B34" t="str">
            <v>CB 60A 3P ABE63a LG</v>
          </cell>
          <cell r="C34">
            <v>28</v>
          </cell>
        </row>
        <row r="35">
          <cell r="B35" t="str">
            <v>CB 75A 3P ABE103a LG</v>
          </cell>
          <cell r="C35">
            <v>29</v>
          </cell>
        </row>
        <row r="36">
          <cell r="B36" t="str">
            <v>Chao chuïp</v>
          </cell>
          <cell r="C36">
            <v>30</v>
          </cell>
        </row>
        <row r="37">
          <cell r="B37" t="str">
            <v>Co PVC Þ34-21</v>
          </cell>
          <cell r="C37">
            <v>31</v>
          </cell>
        </row>
        <row r="38">
          <cell r="B38" t="str">
            <v>Co PVC Þ60</v>
          </cell>
          <cell r="C38">
            <v>32</v>
          </cell>
        </row>
        <row r="39">
          <cell r="B39" t="str">
            <v>Coân PVC Þ34/27/21</v>
          </cell>
          <cell r="C39">
            <v>33</v>
          </cell>
        </row>
        <row r="40">
          <cell r="B40" t="str">
            <v>Coân PVC Þ60/34</v>
          </cell>
          <cell r="C40">
            <v>34</v>
          </cell>
        </row>
        <row r="41">
          <cell r="B41" t="str">
            <v>Coàn röûa</v>
          </cell>
          <cell r="C41">
            <v>35</v>
          </cell>
        </row>
        <row r="42">
          <cell r="B42" t="str">
            <v>Coïc ñoàng Þ16 L = 2,4m Cadivi</v>
          </cell>
          <cell r="C42">
            <v>36</v>
          </cell>
        </row>
        <row r="43">
          <cell r="B43" t="str">
            <v>Con taéc 2 daây aâm ( 30/1/2M-1D) uùc</v>
          </cell>
          <cell r="C43">
            <v>37</v>
          </cell>
        </row>
        <row r="44">
          <cell r="B44" t="str">
            <v>Con taéc 3 daây aâm( 30M) Uùc</v>
          </cell>
          <cell r="C44">
            <v>38</v>
          </cell>
        </row>
        <row r="45">
          <cell r="B45" t="str">
            <v>Cöûa nhöïa NVS</v>
          </cell>
          <cell r="C45">
            <v>39</v>
          </cell>
        </row>
        <row r="46">
          <cell r="B46" t="str">
            <v>Cöûa ñi saét kính</v>
          </cell>
          <cell r="C46">
            <v>40</v>
          </cell>
        </row>
        <row r="47">
          <cell r="B47" t="str">
            <v>Cöûa soå luøa saét kính</v>
          </cell>
          <cell r="C47">
            <v>41</v>
          </cell>
        </row>
        <row r="48">
          <cell r="B48" t="str">
            <v>Daây daãn</v>
          </cell>
          <cell r="C48">
            <v>42</v>
          </cell>
        </row>
        <row r="49">
          <cell r="B49" t="str">
            <v>Daây ñieän ñôn vc 1,5</v>
          </cell>
          <cell r="C49">
            <v>43</v>
          </cell>
        </row>
        <row r="50">
          <cell r="B50" t="str">
            <v>Daây theùp</v>
          </cell>
          <cell r="C50">
            <v>44</v>
          </cell>
        </row>
        <row r="51">
          <cell r="B51" t="str">
            <v>Flinkote</v>
          </cell>
          <cell r="C51">
            <v>45</v>
          </cell>
        </row>
        <row r="52">
          <cell r="B52" t="str">
            <v>Gaïch 20x10</v>
          </cell>
          <cell r="C52">
            <v>46</v>
          </cell>
        </row>
        <row r="53">
          <cell r="B53" t="str">
            <v>Gaïch boäng</v>
          </cell>
          <cell r="C53">
            <v>47</v>
          </cell>
        </row>
        <row r="54">
          <cell r="B54" t="str">
            <v>Gaïch Ceramic 20x15</v>
          </cell>
          <cell r="C54">
            <v>48</v>
          </cell>
        </row>
        <row r="55">
          <cell r="B55" t="str">
            <v>Gaïch Ceramic 30x30</v>
          </cell>
          <cell r="C55">
            <v>49</v>
          </cell>
        </row>
        <row r="56">
          <cell r="B56" t="str">
            <v>Gaïch Ceramic nhaùm 20x20</v>
          </cell>
          <cell r="C56">
            <v>50</v>
          </cell>
        </row>
        <row r="57">
          <cell r="B57" t="str">
            <v>Gaïch men 15x30</v>
          </cell>
          <cell r="C57">
            <v>51</v>
          </cell>
        </row>
        <row r="58">
          <cell r="B58" t="str">
            <v>Gaïch oáng 10x10x20</v>
          </cell>
          <cell r="C58">
            <v>52</v>
          </cell>
        </row>
        <row r="59">
          <cell r="B59" t="str">
            <v>Gaïch oáng 8x8x19</v>
          </cell>
          <cell r="C59">
            <v>53</v>
          </cell>
        </row>
        <row r="60">
          <cell r="B60" t="str">
            <v>Gaïch theû 4x8x19</v>
          </cell>
          <cell r="C60">
            <v>54</v>
          </cell>
        </row>
        <row r="61">
          <cell r="B61" t="str">
            <v>Gaïch xi maêng 20x20</v>
          </cell>
          <cell r="C61">
            <v>55</v>
          </cell>
        </row>
        <row r="62">
          <cell r="B62" t="str">
            <v>Giaù ñôõ maùy</v>
          </cell>
          <cell r="C62">
            <v>56</v>
          </cell>
        </row>
        <row r="63">
          <cell r="B63" t="str">
            <v>Giaùy nhaùm</v>
          </cell>
          <cell r="C63">
            <v>57</v>
          </cell>
        </row>
        <row r="64">
          <cell r="B64" t="str">
            <v>Goã caàu coâng taùc</v>
          </cell>
          <cell r="C64">
            <v>58</v>
          </cell>
        </row>
        <row r="65">
          <cell r="B65" t="str">
            <v>Goã cheøn</v>
          </cell>
          <cell r="C65">
            <v>59</v>
          </cell>
        </row>
        <row r="66">
          <cell r="B66" t="str">
            <v>Goã choáng</v>
          </cell>
          <cell r="C66">
            <v>60</v>
          </cell>
        </row>
        <row r="67">
          <cell r="B67" t="str">
            <v>Goã ñaø neïp</v>
          </cell>
          <cell r="C67">
            <v>61</v>
          </cell>
        </row>
        <row r="68">
          <cell r="B68" t="str">
            <v>Goã vaùn</v>
          </cell>
          <cell r="C68">
            <v>62</v>
          </cell>
        </row>
        <row r="69">
          <cell r="B69" t="str">
            <v>Goã xeû</v>
          </cell>
          <cell r="C69">
            <v>63</v>
          </cell>
        </row>
        <row r="70">
          <cell r="B70" t="str">
            <v>Hoá ñaáu daây 4CB54 cty Nam vieät</v>
          </cell>
          <cell r="C70">
            <v>64</v>
          </cell>
        </row>
        <row r="71">
          <cell r="B71" t="str">
            <v>Hoäp con taéc S/Wbox1</v>
          </cell>
          <cell r="C71">
            <v>65</v>
          </cell>
        </row>
        <row r="72">
          <cell r="B72" t="str">
            <v>Hoäp gaén oå ñieän thoaïi</v>
          </cell>
          <cell r="C72">
            <v>66</v>
          </cell>
        </row>
        <row r="73">
          <cell r="B73" t="str">
            <v>Hoäp noái caùp ñieän thoaïi</v>
          </cell>
          <cell r="C73">
            <v>67</v>
          </cell>
        </row>
        <row r="74">
          <cell r="B74" t="str">
            <v>Hoäp noái caùp tieáp ñaát kho saùch</v>
          </cell>
          <cell r="C74">
            <v>68</v>
          </cell>
        </row>
        <row r="75">
          <cell r="B75" t="str">
            <v>Hoäp soá</v>
          </cell>
          <cell r="C75">
            <v>69</v>
          </cell>
        </row>
        <row r="76">
          <cell r="B76" t="str">
            <v>Hoäp tole</v>
          </cell>
          <cell r="C76">
            <v>70</v>
          </cell>
        </row>
        <row r="77">
          <cell r="B77" t="str">
            <v>Keõm buoäc</v>
          </cell>
          <cell r="C77">
            <v>71</v>
          </cell>
        </row>
        <row r="78">
          <cell r="B78" t="str">
            <v>Khung goã</v>
          </cell>
          <cell r="C78">
            <v>72</v>
          </cell>
        </row>
        <row r="79">
          <cell r="B79" t="str">
            <v>Khung saét kính cheát</v>
          </cell>
          <cell r="C79">
            <v>73</v>
          </cell>
        </row>
        <row r="80">
          <cell r="B80" t="str">
            <v>Kim thu seùt S 4,5 Phaùp</v>
          </cell>
          <cell r="C80">
            <v>74</v>
          </cell>
        </row>
        <row r="81">
          <cell r="B81" t="str">
            <v>Maêng soâng Þ114</v>
          </cell>
          <cell r="C81">
            <v>75</v>
          </cell>
        </row>
        <row r="82">
          <cell r="B82" t="str">
            <v>Maêng soâng Þ21</v>
          </cell>
          <cell r="C82">
            <v>76</v>
          </cell>
        </row>
        <row r="83">
          <cell r="B83" t="str">
            <v>Maêng soâng Þ27</v>
          </cell>
          <cell r="C83">
            <v>77</v>
          </cell>
        </row>
        <row r="84">
          <cell r="B84" t="str">
            <v>Maêng soâng Þ34</v>
          </cell>
          <cell r="C84">
            <v>78</v>
          </cell>
        </row>
        <row r="85">
          <cell r="B85" t="str">
            <v>Maêng soâng Þ60</v>
          </cell>
          <cell r="C85">
            <v>79</v>
          </cell>
        </row>
        <row r="86">
          <cell r="B86" t="str">
            <v>Maêng soâng Þ75</v>
          </cell>
          <cell r="C86">
            <v>80</v>
          </cell>
        </row>
        <row r="87">
          <cell r="B87" t="str">
            <v>Maêng soâng Þ90</v>
          </cell>
          <cell r="C87">
            <v>81</v>
          </cell>
        </row>
        <row r="88">
          <cell r="B88" t="str">
            <v>Matit</v>
          </cell>
          <cell r="C88">
            <v>82</v>
          </cell>
        </row>
        <row r="89">
          <cell r="B89" t="str">
            <v>Moùc saét</v>
          </cell>
          <cell r="C89">
            <v>83</v>
          </cell>
        </row>
        <row r="90">
          <cell r="B90" t="str">
            <v>Moùc saét ñeäm</v>
          </cell>
          <cell r="C90">
            <v>84</v>
          </cell>
        </row>
        <row r="91">
          <cell r="B91" t="str">
            <v>Ñaát ñeøn</v>
          </cell>
          <cell r="C91">
            <v>85</v>
          </cell>
        </row>
        <row r="92">
          <cell r="B92" t="str">
            <v>Ñaù 1x2</v>
          </cell>
          <cell r="C92">
            <v>86</v>
          </cell>
        </row>
        <row r="93">
          <cell r="B93" t="str">
            <v>Ñaù 4x6</v>
          </cell>
          <cell r="C93">
            <v>87</v>
          </cell>
        </row>
        <row r="94">
          <cell r="B94" t="str">
            <v>Neïp goã</v>
          </cell>
          <cell r="C94">
            <v>88</v>
          </cell>
        </row>
        <row r="95">
          <cell r="B95" t="str">
            <v>Ñeøn 1,2*2 maùng taùn quang VN</v>
          </cell>
          <cell r="C95">
            <v>89</v>
          </cell>
        </row>
        <row r="96">
          <cell r="B96" t="str">
            <v>Ñeøn 1,2*3 maùng taùn quang VN</v>
          </cell>
          <cell r="C96">
            <v>90</v>
          </cell>
        </row>
        <row r="97">
          <cell r="B97" t="str">
            <v>Ñeøn aùp töôøng 40W</v>
          </cell>
          <cell r="C97">
            <v>91</v>
          </cell>
        </row>
        <row r="98">
          <cell r="B98" t="str">
            <v>Ñeøn choáng noå boùng troøn 100W VN</v>
          </cell>
          <cell r="C98">
            <v>92</v>
          </cell>
        </row>
        <row r="99">
          <cell r="B99" t="str">
            <v>Ñeøn chuøm</v>
          </cell>
          <cell r="C99">
            <v>93</v>
          </cell>
        </row>
        <row r="100">
          <cell r="B100" t="str">
            <v>Ñeøn chuøm aùp traàn ñeá vuoâng VN</v>
          </cell>
          <cell r="C100">
            <v>94</v>
          </cell>
        </row>
        <row r="101">
          <cell r="B101" t="str">
            <v>Ñeøn kieåu maét eách D100 boùng troøn 40W</v>
          </cell>
          <cell r="C101">
            <v>95</v>
          </cell>
        </row>
        <row r="102">
          <cell r="B102" t="str">
            <v>Ñeøn neon troøn 32W ñeá vuoâng</v>
          </cell>
          <cell r="C102">
            <v>96</v>
          </cell>
        </row>
        <row r="103">
          <cell r="B103" t="str">
            <v>Ñeøn söï coá li oa</v>
          </cell>
          <cell r="C103">
            <v>97</v>
          </cell>
        </row>
        <row r="104">
          <cell r="B104" t="str">
            <v>Ñeøn troøn 60W chuïp baùn tieâu VN</v>
          </cell>
          <cell r="C104">
            <v>98</v>
          </cell>
        </row>
        <row r="105">
          <cell r="B105" t="str">
            <v>Nhöïa daùn</v>
          </cell>
          <cell r="C105">
            <v>99</v>
          </cell>
        </row>
        <row r="106">
          <cell r="B106" t="str">
            <v>Ñinh</v>
          </cell>
          <cell r="C106">
            <v>100</v>
          </cell>
        </row>
        <row r="107">
          <cell r="B107" t="str">
            <v>Ñinh caùc loaïi</v>
          </cell>
          <cell r="C107">
            <v>101</v>
          </cell>
        </row>
        <row r="108">
          <cell r="B108" t="str">
            <v>Ñinh ñæa</v>
          </cell>
          <cell r="C108">
            <v>102</v>
          </cell>
        </row>
        <row r="109">
          <cell r="B109" t="str">
            <v>Ñinh vít</v>
          </cell>
          <cell r="C109">
            <v>103</v>
          </cell>
        </row>
        <row r="110">
          <cell r="B110" t="str">
            <v>nöôùc</v>
          </cell>
          <cell r="C110">
            <v>104</v>
          </cell>
        </row>
        <row r="111">
          <cell r="B111" t="str">
            <v>OÅ caém aâm 3 cöïc(E426UEST2) Uùc</v>
          </cell>
          <cell r="C111">
            <v>105</v>
          </cell>
        </row>
        <row r="112">
          <cell r="B112" t="str">
            <v>OÅ caém ñieän thoaïi 3301AV Uùc</v>
          </cell>
          <cell r="C112">
            <v>106</v>
          </cell>
        </row>
        <row r="113">
          <cell r="B113" t="str">
            <v>OÂ xy</v>
          </cell>
          <cell r="C113">
            <v>107</v>
          </cell>
        </row>
        <row r="114">
          <cell r="B114" t="str">
            <v>OÁng xoaén ruoät gaø Þ16 cty Nam Vieät</v>
          </cell>
          <cell r="C114">
            <v>107</v>
          </cell>
        </row>
        <row r="115">
          <cell r="B115" t="str">
            <v>OÁng luoàn xoaén ruoät gaø 19 cty Nam Vieät</v>
          </cell>
          <cell r="C115">
            <v>108</v>
          </cell>
        </row>
        <row r="116">
          <cell r="B116" t="str">
            <v>OÁng luoàn xoaén ruoät gaø 28 cty Nam Vieät</v>
          </cell>
          <cell r="C116">
            <v>109</v>
          </cell>
        </row>
        <row r="117">
          <cell r="B117" t="str">
            <v>OÁng luoàn xoaén ruoät gaø 34 cty Nam Vieät</v>
          </cell>
          <cell r="C117">
            <v>110</v>
          </cell>
        </row>
        <row r="118">
          <cell r="B118" t="str">
            <v>OÁng thoaùt Nöôùc ML PVC D21</v>
          </cell>
          <cell r="C118">
            <v>110</v>
          </cell>
        </row>
        <row r="119">
          <cell r="B119" t="str">
            <v>OÁng PVC Þ114</v>
          </cell>
          <cell r="C119">
            <v>111</v>
          </cell>
        </row>
        <row r="120">
          <cell r="B120" t="str">
            <v>OÁng PVC Þ168</v>
          </cell>
          <cell r="C120">
            <v>112</v>
          </cell>
        </row>
        <row r="121">
          <cell r="B121" t="str">
            <v>OÁng PVC Þ21</v>
          </cell>
          <cell r="C121">
            <v>113</v>
          </cell>
        </row>
        <row r="122">
          <cell r="B122" t="str">
            <v>OÁng PVC Þ27</v>
          </cell>
          <cell r="C122">
            <v>114</v>
          </cell>
        </row>
        <row r="123">
          <cell r="B123" t="str">
            <v>OÁng PVC Þ34</v>
          </cell>
          <cell r="C123">
            <v>115</v>
          </cell>
        </row>
        <row r="124">
          <cell r="B124" t="str">
            <v>OÁng PVC Þ60</v>
          </cell>
          <cell r="C124">
            <v>116</v>
          </cell>
        </row>
        <row r="125">
          <cell r="B125" t="str">
            <v>OÁng PVC Þ75</v>
          </cell>
          <cell r="C125">
            <v>117</v>
          </cell>
        </row>
        <row r="126">
          <cell r="B126" t="str">
            <v>OÁng PVC Þ90</v>
          </cell>
          <cell r="C126">
            <v>118</v>
          </cell>
        </row>
        <row r="127">
          <cell r="B127" t="str">
            <v>OÁng vaø daây daãn ñieän</v>
          </cell>
          <cell r="C127">
            <v>119</v>
          </cell>
        </row>
        <row r="128">
          <cell r="B128" t="str">
            <v>Pheãu thu nöôùc 200x200 inox</v>
          </cell>
          <cell r="C128">
            <v>120</v>
          </cell>
        </row>
        <row r="129">
          <cell r="B129" t="str">
            <v>Quaït huùt gioù aùp töôøng Þ250VN</v>
          </cell>
          <cell r="C129">
            <v>121</v>
          </cell>
        </row>
        <row r="130">
          <cell r="B130" t="str">
            <v>Quaït ñaûo traàn Sali ÑL</v>
          </cell>
          <cell r="C130">
            <v>122</v>
          </cell>
        </row>
        <row r="131">
          <cell r="B131" t="str">
            <v>Quaït traàn 80W MP</v>
          </cell>
          <cell r="C131">
            <v>123</v>
          </cell>
        </row>
        <row r="132">
          <cell r="B132" t="str">
            <v>Que haøn</v>
          </cell>
          <cell r="C132">
            <v>124</v>
          </cell>
        </row>
        <row r="133">
          <cell r="B133" t="str">
            <v>Saét troøn</v>
          </cell>
          <cell r="C133">
            <v>125</v>
          </cell>
        </row>
        <row r="134">
          <cell r="B134" t="str">
            <v>Sôn</v>
          </cell>
          <cell r="C134">
            <v>126</v>
          </cell>
        </row>
        <row r="135">
          <cell r="B135" t="str">
            <v>Sôn daàu</v>
          </cell>
          <cell r="C135">
            <v>127</v>
          </cell>
        </row>
        <row r="136">
          <cell r="B136" t="str">
            <v>Sôn nöôùc</v>
          </cell>
          <cell r="C136">
            <v>128</v>
          </cell>
        </row>
        <row r="137">
          <cell r="B137" t="str">
            <v>Taám nhöïa</v>
          </cell>
          <cell r="C137">
            <v>129</v>
          </cell>
        </row>
        <row r="138">
          <cell r="B138" t="str">
            <v>Teâ PVC Þ34-21</v>
          </cell>
          <cell r="C138">
            <v>130</v>
          </cell>
        </row>
        <row r="139">
          <cell r="B139" t="str">
            <v>Teâ PVC Þ60</v>
          </cell>
          <cell r="C139">
            <v>131</v>
          </cell>
        </row>
        <row r="140">
          <cell r="B140" t="str">
            <v>Theùp hình</v>
          </cell>
          <cell r="C140">
            <v>132</v>
          </cell>
        </row>
        <row r="141">
          <cell r="B141" t="str">
            <v>Theùp taám</v>
          </cell>
          <cell r="C141">
            <v>133</v>
          </cell>
        </row>
        <row r="142">
          <cell r="B142" t="str">
            <v>Theùp troøn</v>
          </cell>
          <cell r="C142">
            <v>134</v>
          </cell>
        </row>
        <row r="143">
          <cell r="B143" t="str">
            <v>Theùp troøn hoaëc theùp deïp</v>
          </cell>
          <cell r="C143">
            <v>135</v>
          </cell>
        </row>
        <row r="144">
          <cell r="B144" t="str">
            <v>Theùp troøn Þ&lt;=10</v>
          </cell>
          <cell r="C144">
            <v>136</v>
          </cell>
        </row>
        <row r="145">
          <cell r="B145" t="str">
            <v>Theùp troøn Þ&lt;=18</v>
          </cell>
          <cell r="C145">
            <v>137</v>
          </cell>
        </row>
        <row r="146">
          <cell r="B146" t="str">
            <v>Theùp troøn Þ&lt;10</v>
          </cell>
          <cell r="C146">
            <v>138</v>
          </cell>
        </row>
        <row r="147">
          <cell r="B147" t="str">
            <v>Theùp troøn Þ&lt;18</v>
          </cell>
          <cell r="C147">
            <v>139</v>
          </cell>
        </row>
        <row r="148">
          <cell r="B148" t="str">
            <v>Theùp troøn Þ&gt;18</v>
          </cell>
          <cell r="C148">
            <v>140</v>
          </cell>
        </row>
        <row r="149">
          <cell r="B149" t="str">
            <v>Tieåu nam ( wall Urinal VF-0412)</v>
          </cell>
          <cell r="C149">
            <v>141</v>
          </cell>
        </row>
        <row r="150">
          <cell r="B150" t="str">
            <v>Toân muùi</v>
          </cell>
          <cell r="C150">
            <v>142</v>
          </cell>
        </row>
        <row r="151">
          <cell r="B151" t="str">
            <v>Toân uùp noùc</v>
          </cell>
          <cell r="C151">
            <v>143</v>
          </cell>
        </row>
        <row r="152">
          <cell r="B152" t="str">
            <v>Tole muùi</v>
          </cell>
          <cell r="C152">
            <v>144</v>
          </cell>
        </row>
        <row r="153">
          <cell r="B153" t="str">
            <v>Tole uùp noùc</v>
          </cell>
          <cell r="C153">
            <v>145</v>
          </cell>
        </row>
        <row r="154">
          <cell r="B154" t="str">
            <v>Voâi cuïc</v>
          </cell>
          <cell r="C154">
            <v>146</v>
          </cell>
        </row>
        <row r="155">
          <cell r="B155" t="str">
            <v>Xaêng</v>
          </cell>
          <cell r="C155">
            <v>147</v>
          </cell>
        </row>
        <row r="156">
          <cell r="B156" t="str">
            <v>Xí beät American VF3000</v>
          </cell>
          <cell r="C156">
            <v>148</v>
          </cell>
        </row>
        <row r="157">
          <cell r="B157" t="str">
            <v>Xi maêng PC 30</v>
          </cell>
          <cell r="C157">
            <v>149</v>
          </cell>
        </row>
        <row r="158">
          <cell r="B158" t="str">
            <v>Xi maêng PC.30</v>
          </cell>
          <cell r="C158">
            <v>150</v>
          </cell>
        </row>
        <row r="159">
          <cell r="B159" t="str">
            <v>Xi maêng traéng</v>
          </cell>
          <cell r="C159">
            <v>151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Phan tich"/>
      <sheetName val="NC_XM"/>
      <sheetName val="Vat tu"/>
      <sheetName val="Tong hop"/>
      <sheetName val="Gia VC"/>
      <sheetName val="Bang Gia tri"/>
      <sheetName val="Bieu CV"/>
      <sheetName val="KL"/>
      <sheetName val="YC chung"/>
      <sheetName val="DGia_HL2"/>
      <sheetName val="Sheet11"/>
      <sheetName val="Sheet12"/>
      <sheetName val="Sheet13"/>
      <sheetName val="Sheet14"/>
      <sheetName val="Sheet15"/>
      <sheetName val="Sheet16"/>
      <sheetName val="XL4Popp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dap dat bo phai"/>
      <sheetName val="dap btrai 3-4"/>
      <sheetName val="dap bo trai tang 1-2"/>
      <sheetName val="thep cs+dtc"/>
      <sheetName val="ha luu"/>
      <sheetName val="mai kenh(bo xung)"/>
      <sheetName val="dtran 1-2"/>
      <sheetName val="be tieu nang"/>
      <sheetName val="san sau"/>
      <sheetName val="dam chan de thuoc dap tran"/>
      <sheetName val="dtran3,7"/>
      <sheetName val="KI£M K£"/>
      <sheetName val="dt 8-12"/>
      <sheetName val="M KENH(dk)"/>
      <sheetName val="t chan"/>
      <sheetName val="cp cong va thep bp tang2-7"/>
      <sheetName val="thep cxdtran"/>
      <sheetName val="dtran13-15"/>
      <sheetName val="mtran tang 8-12"/>
      <sheetName val="cgt-bai sua chua"/>
      <sheetName val="CGT nm+dbp"/>
      <sheetName val="DC GIAO THONG DC4-DC8 "/>
      <sheetName val="CGT DTRAN DC1-3 "/>
      <sheetName val="dbtrai tang v-xi "/>
      <sheetName val="dbo trai tang12-15"/>
      <sheetName val="DT KENH DAN RA TC-GCMK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641ct04"/>
      <sheetName val="642ct04"/>
      <sheetName val="Sheet1"/>
      <sheetName val="64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  <sheetName val="So Do"/>
      <sheetName val="KTTSCD - DLNA"/>
      <sheetName val="Sheet1"/>
      <sheetName val="quÝ1"/>
      <sheetName val="00000000"/>
      <sheetName val="10000000"/>
      <sheetName val="20000000"/>
      <sheetName val="30000000"/>
      <sheetName val="40000000"/>
      <sheetName val="50000000"/>
      <sheetName val="60000000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Sheet2"/>
      <sheetName val="Sheet3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5 nam (tach)"/>
      <sheetName val="5 nam (tach) (2)"/>
      <sheetName val="KH 2003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tong hop"/>
      <sheetName val="phan tich DG"/>
      <sheetName val="gia vat lieu"/>
      <sheetName val="gia xe may"/>
      <sheetName val="gia nhan cong"/>
      <sheetName val="XL4Test5"/>
      <sheetName val="TH Ky Anh"/>
      <sheetName val="Sheet2 (2)"/>
      <sheetName val="PNT_QUOT__3"/>
      <sheetName val="COAT_WRAP_QIOT__3"/>
      <sheetName val="t1"/>
      <sheetName val="T11"/>
      <sheetName val="fOOD"/>
      <sheetName val="FORM hc"/>
      <sheetName val="FORM pc"/>
      <sheetName val="CamPha"/>
      <sheetName val="MongCai"/>
      <sheetName val="70000000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TH  goi 4-x"/>
      <sheetName val="CV den trong to聮g"/>
      <sheetName val="Bia"/>
      <sheetName val="Tm"/>
      <sheetName val="THKP"/>
      <sheetName val="DGi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PNT-QUOT-D150#3"/>
      <sheetName val="PNT-QUOT-H153#3"/>
      <sheetName val="PNT-QUOT-K152#3"/>
      <sheetName val="PNT-QUOT-H146#3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BA"/>
      <sheetName val="Netbook"/>
      <sheetName val="DZ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km248"/>
      <sheetName val="HHVt 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KM"/>
      <sheetName val="KHOANMUC"/>
      <sheetName val="QTNC"/>
      <sheetName val="CPQL"/>
      <sheetName val="SANLUONG"/>
      <sheetName val="SSCP-SL"/>
      <sheetName val="CPSX"/>
      <sheetName val="CDSL (2)"/>
      <sheetName val="tb1"/>
      <sheetName val="Sheet6"/>
      <sheetName val="Congty"/>
      <sheetName val="VPPN"/>
      <sheetName val="XN74"/>
      <sheetName val="XN54"/>
      <sheetName val="XN33"/>
      <sheetName val="NK96"/>
      <sheetName val="XL4Test5"/>
      <sheetName val="XXXXXX�X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Trich Ngang"/>
      <sheetName val="Danh sach Rieng"/>
      <sheetName val="Dia Diem Thuc Tap"/>
      <sheetName val="De Tai Thuc Tap"/>
      <sheetName val="BangTH"/>
      <sheetName val="Xaylap "/>
      <sheetName val="Nhan cong"/>
      <sheetName val="Thietbi"/>
      <sheetName val="Diengiai"/>
      <sheetName val="Vanchuyen"/>
      <sheetName val="Thau"/>
      <sheetName val="CT-BT"/>
      <sheetName val="Xa"/>
      <sheetName val="phan tich DG"/>
      <sheetName val="gia vat lieu"/>
      <sheetName val="gia xe may"/>
      <sheetName val="gia nhan cong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Tonghop"/>
      <sheetName val="Sheet7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TH du toan "/>
      <sheetName val="Du toan "/>
      <sheetName val="C.Tinh"/>
      <sheetName val="TK_cap"/>
      <sheetName val="Sheet10"/>
      <sheetName val="CamPha"/>
      <sheetName val="MongCai"/>
      <sheetName val="30000000"/>
      <sheetName val="40000000"/>
      <sheetName val="50000000"/>
      <sheetName val="60000000"/>
      <sheetName val="70000000"/>
      <sheetName val="Heso 3-2004 (3)"/>
      <sheetName val="Luong (2)"/>
      <sheetName val="heso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GVL"/>
      <sheetName val="giai thich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T.K H.T.T5"/>
      <sheetName val="T.K T7"/>
      <sheetName val="TK T6"/>
      <sheetName val="T.K T5"/>
      <sheetName val="Bang thong ke hang ton"/>
      <sheetName val="thong ke "/>
      <sheetName val="T.KT04"/>
      <sheetName val="Co~g hop 1,5x1,5"/>
      <sheetName val=" KQTH quy hoach 135"/>
      <sheetName val="Bao cao KQTH quy hoach 135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HD1"/>
      <sheetName val="HD4"/>
      <sheetName val="HD3"/>
      <sheetName val="HD5"/>
      <sheetName val="HD7"/>
      <sheetName val="HD6"/>
      <sheetName val="HD2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V di trong  dong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[IBASE2.XLSѝTNHNoi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641ct04"/>
      <sheetName val="642ct04"/>
      <sheetName val="Sheet1"/>
      <sheetName val="6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9"/>
  <sheetViews>
    <sheetView tabSelected="1" workbookViewId="0" topLeftCell="A1">
      <selection activeCell="A1" sqref="A1"/>
    </sheetView>
  </sheetViews>
  <sheetFormatPr defaultColWidth="9.140625" defaultRowHeight="13.5" customHeight="1"/>
  <cols>
    <col min="1" max="1" width="3.7109375" style="56" customWidth="1"/>
    <col min="2" max="2" width="25.7109375" style="56" customWidth="1"/>
    <col min="3" max="3" width="15.7109375" style="56" customWidth="1"/>
    <col min="4" max="4" width="5.140625" style="56" customWidth="1"/>
    <col min="5" max="5" width="7.57421875" style="56" customWidth="1"/>
    <col min="6" max="6" width="15.28125" style="2" customWidth="1"/>
    <col min="7" max="7" width="2.7109375" style="2" customWidth="1"/>
    <col min="8" max="8" width="15.28125" style="2" customWidth="1"/>
    <col min="9" max="9" width="1.7109375" style="1" customWidth="1"/>
    <col min="10" max="16384" width="9.140625" style="1" customWidth="1"/>
  </cols>
  <sheetData>
    <row r="1" s="55" customFormat="1" ht="15.75" customHeight="1">
      <c r="A1" s="213" t="s">
        <v>777</v>
      </c>
    </row>
    <row r="2" s="56" customFormat="1" ht="13.5" customHeight="1">
      <c r="A2" s="214" t="s">
        <v>778</v>
      </c>
    </row>
    <row r="3" s="56" customFormat="1" ht="13.5" customHeight="1">
      <c r="A3" s="56" t="s">
        <v>168</v>
      </c>
    </row>
    <row r="4" spans="1:8" s="56" customFormat="1" ht="13.5" customHeight="1" thickBot="1">
      <c r="A4" s="57" t="s">
        <v>779</v>
      </c>
      <c r="B4" s="57"/>
      <c r="C4" s="57"/>
      <c r="D4" s="57"/>
      <c r="E4" s="57"/>
      <c r="F4" s="57"/>
      <c r="G4" s="57"/>
      <c r="H4" s="57"/>
    </row>
    <row r="5" s="56" customFormat="1" ht="13.5" customHeight="1">
      <c r="A5" s="58"/>
    </row>
    <row r="6" spans="1:8" s="60" customFormat="1" ht="19.5" customHeight="1">
      <c r="A6" s="59" t="s">
        <v>0</v>
      </c>
      <c r="B6" s="59"/>
      <c r="C6" s="59"/>
      <c r="D6" s="59"/>
      <c r="E6" s="59"/>
      <c r="F6" s="59"/>
      <c r="G6" s="59"/>
      <c r="H6" s="59"/>
    </row>
    <row r="7" spans="1:8" s="62" customFormat="1" ht="15.75" customHeight="1">
      <c r="A7" s="61" t="s">
        <v>780</v>
      </c>
      <c r="B7" s="61"/>
      <c r="C7" s="61"/>
      <c r="D7" s="61"/>
      <c r="E7" s="61"/>
      <c r="F7" s="61"/>
      <c r="G7" s="61"/>
      <c r="H7" s="61"/>
    </row>
    <row r="8" s="58" customFormat="1" ht="13.5" customHeight="1"/>
    <row r="9" s="56" customFormat="1" ht="13.5" customHeight="1">
      <c r="H9" s="63" t="s">
        <v>387</v>
      </c>
    </row>
    <row r="10" s="56" customFormat="1" ht="13.5" customHeight="1"/>
    <row r="11" spans="1:8" s="56" customFormat="1" ht="27.75" customHeight="1">
      <c r="A11" s="44" t="s">
        <v>1</v>
      </c>
      <c r="B11" s="45"/>
      <c r="C11" s="45"/>
      <c r="D11" s="42" t="s">
        <v>129</v>
      </c>
      <c r="E11" s="42" t="s">
        <v>128</v>
      </c>
      <c r="F11" s="211" t="s">
        <v>257</v>
      </c>
      <c r="G11" s="212"/>
      <c r="H11" s="211" t="s">
        <v>2</v>
      </c>
    </row>
    <row r="12" spans="1:8" s="7" customFormat="1" ht="13.5" customHeight="1">
      <c r="A12" s="64"/>
      <c r="B12" s="64"/>
      <c r="C12" s="64"/>
      <c r="D12" s="41"/>
      <c r="E12" s="41"/>
      <c r="F12" s="9"/>
      <c r="G12" s="9"/>
      <c r="H12" s="9"/>
    </row>
    <row r="13" spans="1:8" s="7" customFormat="1" ht="13.5" customHeight="1">
      <c r="A13" s="64" t="s">
        <v>151</v>
      </c>
      <c r="B13" s="64" t="s">
        <v>49</v>
      </c>
      <c r="C13" s="64"/>
      <c r="D13" s="41">
        <v>100</v>
      </c>
      <c r="E13" s="41"/>
      <c r="F13" s="9">
        <f>F15+F19+F23+F31+F35</f>
        <v>12894254939</v>
      </c>
      <c r="G13" s="9"/>
      <c r="H13" s="9">
        <f>H15+H19+H23+H31+H35</f>
        <v>2698379297</v>
      </c>
    </row>
    <row r="14" spans="1:8" s="7" customFormat="1" ht="13.5" customHeight="1">
      <c r="A14" s="64"/>
      <c r="B14" s="64"/>
      <c r="C14" s="64"/>
      <c r="D14" s="41"/>
      <c r="E14" s="41"/>
      <c r="F14" s="9"/>
      <c r="G14" s="9"/>
      <c r="H14" s="9"/>
    </row>
    <row r="15" spans="1:8" s="7" customFormat="1" ht="13.5" customHeight="1">
      <c r="A15" s="64" t="s">
        <v>3</v>
      </c>
      <c r="B15" s="64" t="s">
        <v>50</v>
      </c>
      <c r="C15" s="64"/>
      <c r="D15" s="41">
        <v>110</v>
      </c>
      <c r="F15" s="9">
        <f>SUM(F16:F17)</f>
        <v>4873725481</v>
      </c>
      <c r="G15" s="9"/>
      <c r="H15" s="9">
        <f>SUM(H16:H17)</f>
        <v>2513927528</v>
      </c>
    </row>
    <row r="16" spans="1:8" ht="13.5" customHeight="1">
      <c r="A16" s="65" t="s">
        <v>131</v>
      </c>
      <c r="B16" s="66" t="s">
        <v>51</v>
      </c>
      <c r="C16" s="66"/>
      <c r="D16" s="17">
        <v>111</v>
      </c>
      <c r="E16" s="41" t="s">
        <v>258</v>
      </c>
      <c r="F16" s="10">
        <v>4873725481</v>
      </c>
      <c r="G16" s="10"/>
      <c r="H16" s="10">
        <v>2513927528</v>
      </c>
    </row>
    <row r="17" spans="1:8" ht="13.5" customHeight="1">
      <c r="A17" s="65" t="s">
        <v>132</v>
      </c>
      <c r="B17" s="66" t="s">
        <v>52</v>
      </c>
      <c r="C17" s="66"/>
      <c r="D17" s="17">
        <v>112</v>
      </c>
      <c r="E17" s="17"/>
      <c r="F17" s="10">
        <f>'ADJUSTED FS'!AN17</f>
        <v>0</v>
      </c>
      <c r="G17" s="10"/>
      <c r="H17" s="10">
        <f>'ADJUSTED FS'!AP17</f>
        <v>0</v>
      </c>
    </row>
    <row r="18" spans="1:8" ht="13.5" customHeight="1">
      <c r="A18" s="65"/>
      <c r="B18" s="66"/>
      <c r="C18" s="66"/>
      <c r="D18" s="17"/>
      <c r="E18" s="17"/>
      <c r="F18" s="10"/>
      <c r="G18" s="10"/>
      <c r="H18" s="10"/>
    </row>
    <row r="19" spans="1:8" s="7" customFormat="1" ht="13.5" customHeight="1">
      <c r="A19" s="64" t="s">
        <v>4</v>
      </c>
      <c r="B19" s="64" t="s">
        <v>5</v>
      </c>
      <c r="C19" s="64"/>
      <c r="D19" s="41">
        <v>120</v>
      </c>
      <c r="E19" s="41"/>
      <c r="F19" s="9">
        <f>SUM(F20:F21)</f>
        <v>1500000000</v>
      </c>
      <c r="G19" s="9"/>
      <c r="H19" s="9">
        <f>SUM(H20:H21)</f>
        <v>0</v>
      </c>
    </row>
    <row r="20" spans="1:8" ht="13.5" customHeight="1">
      <c r="A20" s="65" t="s">
        <v>131</v>
      </c>
      <c r="B20" s="66" t="s">
        <v>152</v>
      </c>
      <c r="C20" s="66"/>
      <c r="D20" s="17">
        <v>121</v>
      </c>
      <c r="E20" s="17" t="s">
        <v>259</v>
      </c>
      <c r="F20" s="10">
        <v>1500000000</v>
      </c>
      <c r="G20" s="10"/>
      <c r="H20" s="10">
        <f>'ADJUSTED FS'!AP20</f>
        <v>0</v>
      </c>
    </row>
    <row r="21" spans="1:8" ht="13.5" customHeight="1">
      <c r="A21" s="65" t="s">
        <v>132</v>
      </c>
      <c r="B21" s="66" t="s">
        <v>204</v>
      </c>
      <c r="C21" s="66"/>
      <c r="D21" s="17">
        <v>129</v>
      </c>
      <c r="E21" s="17"/>
      <c r="F21" s="10">
        <f>'ADJUSTED FS'!AN21</f>
        <v>0</v>
      </c>
      <c r="G21" s="10"/>
      <c r="H21" s="10">
        <f>'ADJUSTED FS'!AP21</f>
        <v>0</v>
      </c>
    </row>
    <row r="22" spans="1:8" ht="13.5" customHeight="1">
      <c r="A22" s="65"/>
      <c r="B22" s="66"/>
      <c r="C22" s="66"/>
      <c r="D22" s="17"/>
      <c r="E22" s="17"/>
      <c r="F22" s="10"/>
      <c r="G22" s="10"/>
      <c r="H22" s="10"/>
    </row>
    <row r="23" spans="1:8" s="7" customFormat="1" ht="13.5" customHeight="1">
      <c r="A23" s="64" t="s">
        <v>6</v>
      </c>
      <c r="B23" s="64" t="s">
        <v>205</v>
      </c>
      <c r="C23" s="64"/>
      <c r="D23" s="41">
        <v>130</v>
      </c>
      <c r="E23" s="41"/>
      <c r="F23" s="9">
        <f>SUM(F24:F29)</f>
        <v>6293010796</v>
      </c>
      <c r="G23" s="9"/>
      <c r="H23" s="9">
        <f>SUM(H24:H29)</f>
        <v>83366000</v>
      </c>
    </row>
    <row r="24" spans="1:8" ht="13.5" customHeight="1">
      <c r="A24" s="65" t="s">
        <v>131</v>
      </c>
      <c r="B24" s="66" t="s">
        <v>206</v>
      </c>
      <c r="C24" s="66"/>
      <c r="D24" s="17">
        <v>131</v>
      </c>
      <c r="F24" s="10">
        <v>3788502207</v>
      </c>
      <c r="G24" s="10"/>
      <c r="H24" s="10">
        <v>80940000</v>
      </c>
    </row>
    <row r="25" spans="1:8" ht="13.5" customHeight="1">
      <c r="A25" s="65" t="s">
        <v>132</v>
      </c>
      <c r="B25" s="66" t="s">
        <v>7</v>
      </c>
      <c r="C25" s="66"/>
      <c r="D25" s="17">
        <v>132</v>
      </c>
      <c r="E25" s="17"/>
      <c r="F25" s="10">
        <v>2105000000</v>
      </c>
      <c r="G25" s="10"/>
      <c r="H25" s="10">
        <v>0</v>
      </c>
    </row>
    <row r="26" spans="1:8" ht="13.5" customHeight="1">
      <c r="A26" s="65" t="s">
        <v>133</v>
      </c>
      <c r="B26" s="66" t="s">
        <v>207</v>
      </c>
      <c r="C26" s="66"/>
      <c r="D26" s="17">
        <v>133</v>
      </c>
      <c r="E26" s="17"/>
      <c r="F26" s="10">
        <f>'ADJUSTED FS'!AN26</f>
        <v>0</v>
      </c>
      <c r="G26" s="10"/>
      <c r="H26" s="10">
        <f>'ADJUSTED FS'!AP26</f>
        <v>0</v>
      </c>
    </row>
    <row r="27" spans="1:8" ht="13.5" customHeight="1">
      <c r="A27" s="65" t="s">
        <v>134</v>
      </c>
      <c r="B27" s="66" t="s">
        <v>53</v>
      </c>
      <c r="C27" s="66"/>
      <c r="D27" s="17">
        <v>134</v>
      </c>
      <c r="E27" s="17"/>
      <c r="F27" s="10">
        <f>'ADJUSTED FS'!AN27</f>
        <v>0</v>
      </c>
      <c r="G27" s="10"/>
      <c r="H27" s="10">
        <f>'ADJUSTED FS'!AP27</f>
        <v>0</v>
      </c>
    </row>
    <row r="28" spans="1:8" ht="13.5" customHeight="1">
      <c r="A28" s="65" t="s">
        <v>135</v>
      </c>
      <c r="B28" s="66" t="s">
        <v>8</v>
      </c>
      <c r="C28" s="66"/>
      <c r="D28" s="17" t="s">
        <v>208</v>
      </c>
      <c r="E28" s="17" t="s">
        <v>260</v>
      </c>
      <c r="F28" s="10">
        <v>399508589</v>
      </c>
      <c r="G28" s="10"/>
      <c r="H28" s="10">
        <v>2426000</v>
      </c>
    </row>
    <row r="29" spans="1:8" ht="13.5" customHeight="1">
      <c r="A29" s="65" t="s">
        <v>136</v>
      </c>
      <c r="B29" s="66" t="s">
        <v>209</v>
      </c>
      <c r="C29" s="66"/>
      <c r="D29" s="17">
        <v>139</v>
      </c>
      <c r="E29" s="17"/>
      <c r="F29" s="10">
        <f>'ADJUSTED FS'!AN29</f>
        <v>0</v>
      </c>
      <c r="G29" s="10"/>
      <c r="H29" s="10">
        <f>'ADJUSTED FS'!AP29</f>
        <v>0</v>
      </c>
    </row>
    <row r="30" spans="1:8" ht="13.5" customHeight="1">
      <c r="A30" s="65"/>
      <c r="B30" s="66"/>
      <c r="C30" s="66"/>
      <c r="D30" s="17"/>
      <c r="E30" s="17"/>
      <c r="F30" s="10"/>
      <c r="G30" s="10"/>
      <c r="H30" s="10"/>
    </row>
    <row r="31" spans="1:8" s="7" customFormat="1" ht="13.5" customHeight="1">
      <c r="A31" s="64" t="s">
        <v>9</v>
      </c>
      <c r="B31" s="64" t="s">
        <v>10</v>
      </c>
      <c r="C31" s="64"/>
      <c r="D31" s="41">
        <v>140</v>
      </c>
      <c r="E31" s="41"/>
      <c r="F31" s="9">
        <f>SUM(F32:F33)</f>
        <v>0</v>
      </c>
      <c r="G31" s="9"/>
      <c r="H31" s="9">
        <f>SUM(H32:H33)</f>
        <v>0</v>
      </c>
    </row>
    <row r="32" spans="1:8" ht="13.5" customHeight="1">
      <c r="A32" s="65" t="s">
        <v>131</v>
      </c>
      <c r="B32" s="66" t="s">
        <v>10</v>
      </c>
      <c r="C32" s="66"/>
      <c r="D32" s="17">
        <v>141</v>
      </c>
      <c r="E32" s="17"/>
      <c r="F32" s="10">
        <v>0</v>
      </c>
      <c r="G32" s="10"/>
      <c r="H32" s="10">
        <v>0</v>
      </c>
    </row>
    <row r="33" spans="1:8" ht="13.5" customHeight="1">
      <c r="A33" s="65" t="s">
        <v>132</v>
      </c>
      <c r="B33" s="66" t="s">
        <v>11</v>
      </c>
      <c r="C33" s="66"/>
      <c r="D33" s="17">
        <v>149</v>
      </c>
      <c r="E33" s="17"/>
      <c r="F33" s="10">
        <f>'ADJUSTED FS'!AN33</f>
        <v>0</v>
      </c>
      <c r="G33" s="10"/>
      <c r="H33" s="10">
        <f>'ADJUSTED FS'!AP33</f>
        <v>0</v>
      </c>
    </row>
    <row r="34" spans="1:8" ht="13.5" customHeight="1">
      <c r="A34" s="65"/>
      <c r="B34" s="66"/>
      <c r="C34" s="66"/>
      <c r="D34" s="17"/>
      <c r="E34" s="17"/>
      <c r="F34" s="10"/>
      <c r="G34" s="10"/>
      <c r="H34" s="10"/>
    </row>
    <row r="35" spans="1:8" s="7" customFormat="1" ht="13.5" customHeight="1">
      <c r="A35" s="64" t="s">
        <v>12</v>
      </c>
      <c r="B35" s="64" t="s">
        <v>55</v>
      </c>
      <c r="C35" s="64"/>
      <c r="D35" s="41">
        <v>150</v>
      </c>
      <c r="E35" s="41"/>
      <c r="F35" s="9">
        <f>SUM(F36:F39)</f>
        <v>227518662</v>
      </c>
      <c r="G35" s="9"/>
      <c r="H35" s="9">
        <f>SUM(H36:H39)</f>
        <v>101085769</v>
      </c>
    </row>
    <row r="36" spans="1:8" ht="13.5" customHeight="1">
      <c r="A36" s="65" t="s">
        <v>131</v>
      </c>
      <c r="B36" s="66" t="s">
        <v>54</v>
      </c>
      <c r="C36" s="66"/>
      <c r="D36" s="17">
        <v>151</v>
      </c>
      <c r="E36" s="17"/>
      <c r="F36" s="10">
        <f>'ADJUSTED FS'!AN36</f>
        <v>0</v>
      </c>
      <c r="G36" s="10"/>
      <c r="H36" s="10">
        <f>'ADJUSTED FS'!AP36</f>
        <v>0</v>
      </c>
    </row>
    <row r="37" spans="1:8" ht="13.5" customHeight="1">
      <c r="A37" s="65" t="s">
        <v>132</v>
      </c>
      <c r="B37" s="66" t="s">
        <v>384</v>
      </c>
      <c r="C37" s="66"/>
      <c r="D37" s="17">
        <v>152</v>
      </c>
      <c r="E37" s="17"/>
      <c r="F37" s="10">
        <v>127008662</v>
      </c>
      <c r="G37" s="10"/>
      <c r="H37" s="10">
        <v>48846769</v>
      </c>
    </row>
    <row r="38" spans="1:8" ht="13.5" customHeight="1">
      <c r="A38" s="65" t="s">
        <v>133</v>
      </c>
      <c r="B38" s="66" t="s">
        <v>211</v>
      </c>
      <c r="C38" s="66"/>
      <c r="D38" s="17" t="s">
        <v>212</v>
      </c>
      <c r="E38" s="17"/>
      <c r="F38" s="10">
        <f>'ADJUSTED FS'!AN38</f>
        <v>0</v>
      </c>
      <c r="G38" s="10"/>
      <c r="H38" s="10">
        <f>'ADJUSTED FS'!AP38</f>
        <v>0</v>
      </c>
    </row>
    <row r="39" spans="1:8" ht="13.5" customHeight="1">
      <c r="A39" s="65" t="s">
        <v>134</v>
      </c>
      <c r="B39" s="66" t="s">
        <v>55</v>
      </c>
      <c r="C39" s="66"/>
      <c r="D39" s="17">
        <v>158</v>
      </c>
      <c r="E39" s="17" t="s">
        <v>261</v>
      </c>
      <c r="F39" s="10">
        <v>100510000</v>
      </c>
      <c r="G39" s="10"/>
      <c r="H39" s="10">
        <v>52239000</v>
      </c>
    </row>
    <row r="40" spans="1:8" ht="13.5" customHeight="1">
      <c r="A40" s="66"/>
      <c r="B40" s="66"/>
      <c r="C40" s="66"/>
      <c r="D40" s="17"/>
      <c r="E40" s="17"/>
      <c r="F40" s="10"/>
      <c r="G40" s="10"/>
      <c r="H40" s="10"/>
    </row>
    <row r="41" spans="1:8" ht="13.5" customHeight="1">
      <c r="A41" s="66"/>
      <c r="B41" s="66"/>
      <c r="C41" s="66"/>
      <c r="D41" s="17"/>
      <c r="E41" s="17"/>
      <c r="F41" s="10"/>
      <c r="G41" s="10"/>
      <c r="H41" s="10"/>
    </row>
    <row r="42" spans="1:8" s="56" customFormat="1" ht="13.5" customHeight="1">
      <c r="A42" s="66" t="s">
        <v>779</v>
      </c>
      <c r="B42" s="66"/>
      <c r="C42" s="66"/>
      <c r="D42" s="66"/>
      <c r="E42" s="66"/>
      <c r="F42" s="66"/>
      <c r="G42" s="66"/>
      <c r="H42" s="66"/>
    </row>
    <row r="43" spans="1:8" ht="13.5" customHeight="1" thickBot="1">
      <c r="A43" s="67" t="s">
        <v>174</v>
      </c>
      <c r="B43" s="68"/>
      <c r="C43" s="68"/>
      <c r="D43" s="69"/>
      <c r="E43" s="69"/>
      <c r="F43" s="70"/>
      <c r="G43" s="70"/>
      <c r="H43" s="70"/>
    </row>
    <row r="44" spans="4:8" ht="13.5" customHeight="1">
      <c r="D44" s="71"/>
      <c r="E44" s="71"/>
      <c r="F44" s="1"/>
      <c r="G44" s="1"/>
      <c r="H44" s="1"/>
    </row>
    <row r="45" spans="1:8" ht="27.75" customHeight="1">
      <c r="A45" s="44" t="s">
        <v>1</v>
      </c>
      <c r="B45" s="45"/>
      <c r="C45" s="45"/>
      <c r="D45" s="42" t="s">
        <v>129</v>
      </c>
      <c r="E45" s="42" t="s">
        <v>128</v>
      </c>
      <c r="F45" s="211" t="s">
        <v>257</v>
      </c>
      <c r="G45" s="212"/>
      <c r="H45" s="211" t="s">
        <v>2</v>
      </c>
    </row>
    <row r="46" spans="1:8" ht="13.5" customHeight="1">
      <c r="A46" s="66"/>
      <c r="B46" s="66"/>
      <c r="C46" s="66"/>
      <c r="D46" s="17"/>
      <c r="E46" s="17"/>
      <c r="F46" s="11"/>
      <c r="G46" s="11"/>
      <c r="H46" s="11"/>
    </row>
    <row r="47" spans="1:8" ht="13.5" customHeight="1">
      <c r="A47" s="64" t="s">
        <v>150</v>
      </c>
      <c r="B47" s="64" t="s">
        <v>147</v>
      </c>
      <c r="C47" s="64"/>
      <c r="D47" s="41">
        <v>200</v>
      </c>
      <c r="E47" s="41"/>
      <c r="F47" s="9">
        <f>F49+F56+F68+F72+F78</f>
        <v>7279377743</v>
      </c>
      <c r="G47" s="9"/>
      <c r="H47" s="9">
        <f>H49+H56+H68+H72+H78</f>
        <v>2612138640</v>
      </c>
    </row>
    <row r="48" spans="1:8" ht="13.5" customHeight="1">
      <c r="A48" s="64"/>
      <c r="B48" s="64"/>
      <c r="C48" s="64"/>
      <c r="D48" s="41"/>
      <c r="E48" s="41"/>
      <c r="F48" s="9"/>
      <c r="G48" s="9"/>
      <c r="H48" s="9"/>
    </row>
    <row r="49" spans="1:8" ht="13.5" customHeight="1">
      <c r="A49" s="64" t="s">
        <v>3</v>
      </c>
      <c r="B49" s="64" t="s">
        <v>56</v>
      </c>
      <c r="C49" s="64"/>
      <c r="D49" s="41">
        <v>210</v>
      </c>
      <c r="E49" s="41"/>
      <c r="F49" s="9">
        <f>SUM(F50:F54)</f>
        <v>0</v>
      </c>
      <c r="G49" s="9"/>
      <c r="H49" s="9">
        <f>SUM(H50:H54)</f>
        <v>0</v>
      </c>
    </row>
    <row r="50" spans="1:8" ht="13.5" customHeight="1">
      <c r="A50" s="65" t="s">
        <v>131</v>
      </c>
      <c r="B50" s="66" t="s">
        <v>57</v>
      </c>
      <c r="C50" s="66"/>
      <c r="D50" s="17">
        <v>211</v>
      </c>
      <c r="E50" s="17"/>
      <c r="F50" s="10">
        <f>'ADJUSTED FS'!AN50</f>
        <v>0</v>
      </c>
      <c r="G50" s="10"/>
      <c r="H50" s="10">
        <f>'ADJUSTED FS'!AP50</f>
        <v>0</v>
      </c>
    </row>
    <row r="51" spans="1:8" ht="13.5" customHeight="1">
      <c r="A51" s="65" t="s">
        <v>132</v>
      </c>
      <c r="B51" s="66" t="s">
        <v>213</v>
      </c>
      <c r="C51" s="66"/>
      <c r="D51" s="17">
        <v>212</v>
      </c>
      <c r="E51" s="17"/>
      <c r="F51" s="10">
        <f>'ADJUSTED FS'!AN51</f>
        <v>0</v>
      </c>
      <c r="G51" s="10"/>
      <c r="H51" s="10">
        <f>'ADJUSTED FS'!AP51</f>
        <v>0</v>
      </c>
    </row>
    <row r="52" spans="1:8" ht="13.5" customHeight="1">
      <c r="A52" s="65" t="s">
        <v>133</v>
      </c>
      <c r="B52" s="66" t="s">
        <v>214</v>
      </c>
      <c r="C52" s="66"/>
      <c r="D52" s="17">
        <v>213</v>
      </c>
      <c r="E52" s="17"/>
      <c r="F52" s="10">
        <f>'ADJUSTED FS'!AN52</f>
        <v>0</v>
      </c>
      <c r="G52" s="10"/>
      <c r="H52" s="10">
        <f>'ADJUSTED FS'!AP52</f>
        <v>0</v>
      </c>
    </row>
    <row r="53" spans="1:8" ht="13.5" customHeight="1">
      <c r="A53" s="65" t="s">
        <v>134</v>
      </c>
      <c r="B53" s="66" t="s">
        <v>58</v>
      </c>
      <c r="C53" s="66"/>
      <c r="D53" s="17" t="s">
        <v>215</v>
      </c>
      <c r="E53" s="17"/>
      <c r="F53" s="10">
        <f>'ADJUSTED FS'!AN53</f>
        <v>0</v>
      </c>
      <c r="G53" s="10"/>
      <c r="H53" s="10">
        <f>'ADJUSTED FS'!AP53</f>
        <v>0</v>
      </c>
    </row>
    <row r="54" spans="1:8" ht="13.5" customHeight="1">
      <c r="A54" s="65" t="s">
        <v>135</v>
      </c>
      <c r="B54" s="66" t="s">
        <v>59</v>
      </c>
      <c r="C54" s="66"/>
      <c r="D54" s="17">
        <v>219</v>
      </c>
      <c r="E54" s="17"/>
      <c r="F54" s="10">
        <f>'ADJUSTED FS'!AN54</f>
        <v>0</v>
      </c>
      <c r="G54" s="10"/>
      <c r="H54" s="10">
        <f>'ADJUSTED FS'!AP54</f>
        <v>0</v>
      </c>
    </row>
    <row r="55" spans="1:8" ht="13.5" customHeight="1">
      <c r="A55" s="66"/>
      <c r="B55" s="66"/>
      <c r="C55" s="66"/>
      <c r="D55" s="17"/>
      <c r="E55" s="17"/>
      <c r="F55" s="11"/>
      <c r="G55" s="11"/>
      <c r="H55" s="11"/>
    </row>
    <row r="56" spans="1:8" ht="13.5" customHeight="1">
      <c r="A56" s="64" t="s">
        <v>4</v>
      </c>
      <c r="B56" s="64" t="s">
        <v>13</v>
      </c>
      <c r="C56" s="64"/>
      <c r="D56" s="41" t="s">
        <v>203</v>
      </c>
      <c r="E56" s="41"/>
      <c r="F56" s="9">
        <f>F57+F60+F63+F66</f>
        <v>5668236243</v>
      </c>
      <c r="G56" s="9"/>
      <c r="H56" s="9">
        <f>H57+H60+H63+H66</f>
        <v>2612138640</v>
      </c>
    </row>
    <row r="57" spans="1:8" ht="13.5" customHeight="1">
      <c r="A57" s="65" t="s">
        <v>131</v>
      </c>
      <c r="B57" s="66" t="s">
        <v>14</v>
      </c>
      <c r="C57" s="66"/>
      <c r="D57" s="17">
        <v>221</v>
      </c>
      <c r="E57" s="17" t="s">
        <v>262</v>
      </c>
      <c r="F57" s="10">
        <v>4650630803</v>
      </c>
      <c r="G57" s="10"/>
      <c r="H57" s="10">
        <v>2612138640</v>
      </c>
    </row>
    <row r="58" spans="1:8" s="119" customFormat="1" ht="13.5" customHeight="1">
      <c r="A58" s="72"/>
      <c r="B58" s="72" t="s">
        <v>37</v>
      </c>
      <c r="C58" s="72"/>
      <c r="D58" s="73">
        <v>222</v>
      </c>
      <c r="E58" s="73"/>
      <c r="F58" s="12">
        <v>5676754827</v>
      </c>
      <c r="G58" s="12"/>
      <c r="H58" s="12">
        <v>2906657067</v>
      </c>
    </row>
    <row r="59" spans="1:8" s="119" customFormat="1" ht="13.5" customHeight="1">
      <c r="A59" s="72"/>
      <c r="B59" s="72" t="s">
        <v>60</v>
      </c>
      <c r="C59" s="72"/>
      <c r="D59" s="73">
        <v>223</v>
      </c>
      <c r="E59" s="73"/>
      <c r="F59" s="12">
        <v>-1026124024</v>
      </c>
      <c r="G59" s="12"/>
      <c r="H59" s="12">
        <v>-294518427</v>
      </c>
    </row>
    <row r="60" spans="1:8" ht="13.5" customHeight="1">
      <c r="A60" s="65" t="s">
        <v>132</v>
      </c>
      <c r="B60" s="66" t="s">
        <v>15</v>
      </c>
      <c r="C60" s="66"/>
      <c r="D60" s="17">
        <v>224</v>
      </c>
      <c r="E60" s="17"/>
      <c r="F60" s="10">
        <f>SUM(F61:F62)</f>
        <v>0</v>
      </c>
      <c r="G60" s="10"/>
      <c r="H60" s="10">
        <f>SUM(H61:H62)</f>
        <v>0</v>
      </c>
    </row>
    <row r="61" spans="1:8" s="119" customFormat="1" ht="13.5" customHeight="1">
      <c r="A61" s="72"/>
      <c r="B61" s="72" t="s">
        <v>37</v>
      </c>
      <c r="C61" s="72"/>
      <c r="D61" s="73">
        <v>225</v>
      </c>
      <c r="E61" s="73"/>
      <c r="F61" s="12">
        <f>'ADJUSTED FS'!AN61</f>
        <v>0</v>
      </c>
      <c r="G61" s="12"/>
      <c r="H61" s="12">
        <f>'ADJUSTED FS'!AP61</f>
        <v>0</v>
      </c>
    </row>
    <row r="62" spans="1:8" s="119" customFormat="1" ht="13.5" customHeight="1">
      <c r="A62" s="72"/>
      <c r="B62" s="72" t="s">
        <v>60</v>
      </c>
      <c r="C62" s="72"/>
      <c r="D62" s="73">
        <v>226</v>
      </c>
      <c r="E62" s="73"/>
      <c r="F62" s="12">
        <f>'ADJUSTED FS'!AN62</f>
        <v>0</v>
      </c>
      <c r="G62" s="12"/>
      <c r="H62" s="12">
        <f>'ADJUSTED FS'!AP62</f>
        <v>0</v>
      </c>
    </row>
    <row r="63" spans="1:8" ht="13.5" customHeight="1">
      <c r="A63" s="65" t="s">
        <v>133</v>
      </c>
      <c r="B63" s="66" t="s">
        <v>16</v>
      </c>
      <c r="C63" s="66"/>
      <c r="D63" s="17">
        <v>227</v>
      </c>
      <c r="E63" s="17"/>
      <c r="F63" s="10">
        <f>SUM(F64:F65)</f>
        <v>0</v>
      </c>
      <c r="G63" s="10"/>
      <c r="H63" s="10">
        <f>SUM(H64:H65)</f>
        <v>0</v>
      </c>
    </row>
    <row r="64" spans="1:8" s="119" customFormat="1" ht="13.5" customHeight="1">
      <c r="A64" s="72"/>
      <c r="B64" s="72" t="s">
        <v>37</v>
      </c>
      <c r="C64" s="72"/>
      <c r="D64" s="73">
        <v>228</v>
      </c>
      <c r="E64" s="73"/>
      <c r="F64" s="12">
        <f>'ADJUSTED FS'!AN64</f>
        <v>0</v>
      </c>
      <c r="G64" s="12"/>
      <c r="H64" s="12">
        <f>'ADJUSTED FS'!AP64</f>
        <v>0</v>
      </c>
    </row>
    <row r="65" spans="1:8" s="119" customFormat="1" ht="13.5" customHeight="1">
      <c r="A65" s="72"/>
      <c r="B65" s="72" t="s">
        <v>60</v>
      </c>
      <c r="C65" s="72"/>
      <c r="D65" s="73">
        <v>229</v>
      </c>
      <c r="E65" s="73"/>
      <c r="F65" s="12">
        <f>'ADJUSTED FS'!AN65</f>
        <v>0</v>
      </c>
      <c r="G65" s="12"/>
      <c r="H65" s="12">
        <f>'ADJUSTED FS'!AP65</f>
        <v>0</v>
      </c>
    </row>
    <row r="66" spans="1:8" ht="13.5" customHeight="1">
      <c r="A66" s="65" t="s">
        <v>134</v>
      </c>
      <c r="B66" s="66" t="s">
        <v>18</v>
      </c>
      <c r="C66" s="66"/>
      <c r="D66" s="17">
        <v>230</v>
      </c>
      <c r="E66" s="17" t="s">
        <v>263</v>
      </c>
      <c r="F66" s="10">
        <v>1017605440</v>
      </c>
      <c r="G66" s="10"/>
      <c r="H66" s="10">
        <f>'ADJUSTED FS'!AP66</f>
        <v>0</v>
      </c>
    </row>
    <row r="67" spans="1:8" ht="13.5" customHeight="1">
      <c r="A67" s="66"/>
      <c r="B67" s="66"/>
      <c r="C67" s="66"/>
      <c r="D67" s="17"/>
      <c r="E67" s="17"/>
      <c r="F67" s="10"/>
      <c r="G67" s="10"/>
      <c r="H67" s="10"/>
    </row>
    <row r="68" spans="1:8" ht="13.5" customHeight="1">
      <c r="A68" s="64" t="s">
        <v>6</v>
      </c>
      <c r="B68" s="64" t="s">
        <v>61</v>
      </c>
      <c r="C68" s="64"/>
      <c r="D68" s="41">
        <v>240</v>
      </c>
      <c r="E68" s="41"/>
      <c r="F68" s="9">
        <f>SUM(F69:F70)</f>
        <v>0</v>
      </c>
      <c r="G68" s="9"/>
      <c r="H68" s="9">
        <f>SUM(H69:H70)</f>
        <v>0</v>
      </c>
    </row>
    <row r="69" spans="1:8" ht="13.5" customHeight="1">
      <c r="A69" s="66"/>
      <c r="B69" s="66" t="s">
        <v>37</v>
      </c>
      <c r="C69" s="66"/>
      <c r="D69" s="17">
        <v>241</v>
      </c>
      <c r="E69" s="17"/>
      <c r="F69" s="10">
        <f>'ADJUSTED FS'!AN69</f>
        <v>0</v>
      </c>
      <c r="G69" s="10"/>
      <c r="H69" s="10">
        <f>'ADJUSTED FS'!AP69</f>
        <v>0</v>
      </c>
    </row>
    <row r="70" spans="1:8" ht="13.5" customHeight="1">
      <c r="A70" s="66"/>
      <c r="B70" s="66" t="s">
        <v>60</v>
      </c>
      <c r="C70" s="66"/>
      <c r="D70" s="17">
        <v>242</v>
      </c>
      <c r="E70" s="17"/>
      <c r="F70" s="10">
        <f>'ADJUSTED FS'!AN70</f>
        <v>0</v>
      </c>
      <c r="G70" s="10"/>
      <c r="H70" s="10">
        <f>'ADJUSTED FS'!AP70</f>
        <v>0</v>
      </c>
    </row>
    <row r="71" spans="1:8" ht="13.5" customHeight="1">
      <c r="A71" s="66"/>
      <c r="B71" s="66"/>
      <c r="C71" s="66"/>
      <c r="D71" s="17"/>
      <c r="E71" s="17"/>
      <c r="F71" s="10"/>
      <c r="G71" s="10"/>
      <c r="H71" s="10"/>
    </row>
    <row r="72" spans="1:8" ht="13.5" customHeight="1">
      <c r="A72" s="64" t="s">
        <v>9</v>
      </c>
      <c r="B72" s="64" t="s">
        <v>17</v>
      </c>
      <c r="C72" s="64"/>
      <c r="D72" s="41">
        <v>250</v>
      </c>
      <c r="E72" s="41"/>
      <c r="F72" s="9">
        <f>SUM(F73:F76)</f>
        <v>1535182500</v>
      </c>
      <c r="G72" s="9"/>
      <c r="H72" s="9">
        <f>SUM(H73:H76)</f>
        <v>0</v>
      </c>
    </row>
    <row r="73" spans="1:8" ht="13.5" customHeight="1">
      <c r="A73" s="65" t="s">
        <v>131</v>
      </c>
      <c r="B73" s="66" t="s">
        <v>62</v>
      </c>
      <c r="C73" s="66"/>
      <c r="D73" s="17">
        <v>251</v>
      </c>
      <c r="E73" s="17"/>
      <c r="F73" s="10">
        <v>0</v>
      </c>
      <c r="G73" s="10"/>
      <c r="H73" s="10">
        <v>0</v>
      </c>
    </row>
    <row r="74" spans="1:8" ht="13.5" customHeight="1">
      <c r="A74" s="65" t="s">
        <v>132</v>
      </c>
      <c r="B74" s="66" t="s">
        <v>63</v>
      </c>
      <c r="C74" s="66"/>
      <c r="D74" s="17">
        <v>252</v>
      </c>
      <c r="E74" s="17" t="s">
        <v>264</v>
      </c>
      <c r="F74" s="10">
        <v>1535182500</v>
      </c>
      <c r="G74" s="10"/>
      <c r="H74" s="10">
        <f>'ADJUSTED FS'!AP74</f>
        <v>0</v>
      </c>
    </row>
    <row r="75" spans="1:8" ht="13.5" customHeight="1">
      <c r="A75" s="65" t="s">
        <v>133</v>
      </c>
      <c r="B75" s="66" t="s">
        <v>64</v>
      </c>
      <c r="C75" s="66"/>
      <c r="D75" s="17">
        <v>258</v>
      </c>
      <c r="E75" s="17"/>
      <c r="F75" s="10">
        <v>0</v>
      </c>
      <c r="G75" s="10"/>
      <c r="H75" s="10">
        <f>'ADJUSTED FS'!AP75</f>
        <v>0</v>
      </c>
    </row>
    <row r="76" spans="1:8" ht="13.5" customHeight="1">
      <c r="A76" s="65" t="s">
        <v>134</v>
      </c>
      <c r="B76" s="66" t="s">
        <v>216</v>
      </c>
      <c r="C76" s="66"/>
      <c r="D76" s="17">
        <v>259</v>
      </c>
      <c r="E76" s="17"/>
      <c r="F76" s="10">
        <f>'ADJUSTED FS'!AN76</f>
        <v>0</v>
      </c>
      <c r="G76" s="10"/>
      <c r="H76" s="10">
        <f>'ADJUSTED FS'!AP76</f>
        <v>0</v>
      </c>
    </row>
    <row r="77" spans="1:8" ht="13.5" customHeight="1">
      <c r="A77" s="66"/>
      <c r="B77" s="66"/>
      <c r="C77" s="66"/>
      <c r="D77" s="17"/>
      <c r="E77" s="17"/>
      <c r="F77" s="10"/>
      <c r="G77" s="10"/>
      <c r="H77" s="10"/>
    </row>
    <row r="78" spans="1:8" ht="13.5" customHeight="1">
      <c r="A78" s="64" t="s">
        <v>12</v>
      </c>
      <c r="B78" s="64" t="s">
        <v>65</v>
      </c>
      <c r="C78" s="64"/>
      <c r="D78" s="41">
        <v>260</v>
      </c>
      <c r="E78" s="41"/>
      <c r="F78" s="9">
        <f>SUM(F79:F81)</f>
        <v>75959000</v>
      </c>
      <c r="G78" s="9"/>
      <c r="H78" s="9">
        <f>SUM(H79:H81)</f>
        <v>0</v>
      </c>
    </row>
    <row r="79" spans="1:8" ht="13.5" customHeight="1">
      <c r="A79" s="65" t="s">
        <v>131</v>
      </c>
      <c r="B79" s="66" t="s">
        <v>66</v>
      </c>
      <c r="C79" s="66"/>
      <c r="D79" s="17">
        <v>261</v>
      </c>
      <c r="E79" s="17"/>
      <c r="F79" s="10">
        <v>0</v>
      </c>
      <c r="G79" s="10"/>
      <c r="H79" s="10">
        <v>0</v>
      </c>
    </row>
    <row r="80" spans="1:8" ht="13.5" customHeight="1">
      <c r="A80" s="65" t="s">
        <v>132</v>
      </c>
      <c r="B80" s="66" t="s">
        <v>67</v>
      </c>
      <c r="C80" s="66"/>
      <c r="D80" s="17">
        <v>262</v>
      </c>
      <c r="E80" s="17"/>
      <c r="F80" s="10">
        <v>0</v>
      </c>
      <c r="G80" s="10"/>
      <c r="H80" s="10">
        <f>'ADJUSTED FS'!AP80</f>
        <v>0</v>
      </c>
    </row>
    <row r="81" spans="1:8" ht="13.5" customHeight="1">
      <c r="A81" s="65" t="s">
        <v>133</v>
      </c>
      <c r="B81" s="66" t="s">
        <v>65</v>
      </c>
      <c r="C81" s="66"/>
      <c r="D81" s="17">
        <v>268</v>
      </c>
      <c r="E81" s="17" t="s">
        <v>265</v>
      </c>
      <c r="F81" s="10">
        <v>75959000</v>
      </c>
      <c r="G81" s="10"/>
      <c r="H81" s="10">
        <v>0</v>
      </c>
    </row>
    <row r="82" spans="1:8" ht="13.5" customHeight="1">
      <c r="A82" s="66"/>
      <c r="B82" s="66"/>
      <c r="C82" s="66"/>
      <c r="D82" s="17"/>
      <c r="E82" s="17"/>
      <c r="F82" s="10"/>
      <c r="G82" s="10"/>
      <c r="H82" s="10"/>
    </row>
    <row r="83" spans="1:8" ht="13.5" customHeight="1" thickBot="1">
      <c r="A83" s="74"/>
      <c r="B83" s="74" t="s">
        <v>19</v>
      </c>
      <c r="C83" s="74"/>
      <c r="D83" s="75">
        <v>270</v>
      </c>
      <c r="E83" s="75"/>
      <c r="F83" s="13">
        <f>F13+F47</f>
        <v>20173632682</v>
      </c>
      <c r="G83" s="14"/>
      <c r="H83" s="13">
        <f>H13+H47</f>
        <v>5310517937</v>
      </c>
    </row>
    <row r="84" spans="4:5" ht="13.5" customHeight="1" thickTop="1">
      <c r="D84" s="71"/>
      <c r="E84" s="71"/>
    </row>
    <row r="85" spans="4:5" ht="13.5" customHeight="1">
      <c r="D85" s="71"/>
      <c r="E85" s="71"/>
    </row>
    <row r="86" spans="1:8" s="56" customFormat="1" ht="13.5" customHeight="1">
      <c r="A86" s="66" t="str">
        <f>A4</f>
        <v>Cho năm tài chính kết thúc ngày 31 tháng 12 năm 2005</v>
      </c>
      <c r="B86" s="66"/>
      <c r="C86" s="66"/>
      <c r="D86" s="66"/>
      <c r="E86" s="66"/>
      <c r="F86" s="66"/>
      <c r="G86" s="66"/>
      <c r="H86" s="66"/>
    </row>
    <row r="87" spans="1:8" ht="13.5" customHeight="1" thickBot="1">
      <c r="A87" s="67" t="s">
        <v>175</v>
      </c>
      <c r="B87" s="68"/>
      <c r="C87" s="68"/>
      <c r="D87" s="69"/>
      <c r="E87" s="69"/>
      <c r="F87" s="70"/>
      <c r="G87" s="70"/>
      <c r="H87" s="70"/>
    </row>
    <row r="88" spans="4:5" ht="13.5" customHeight="1">
      <c r="D88" s="71"/>
      <c r="E88" s="71"/>
    </row>
    <row r="89" spans="1:8" ht="27.75" customHeight="1">
      <c r="A89" s="44" t="s">
        <v>20</v>
      </c>
      <c r="B89" s="45"/>
      <c r="C89" s="45"/>
      <c r="D89" s="42" t="s">
        <v>129</v>
      </c>
      <c r="E89" s="42" t="s">
        <v>128</v>
      </c>
      <c r="F89" s="211" t="s">
        <v>257</v>
      </c>
      <c r="G89" s="212"/>
      <c r="H89" s="211" t="s">
        <v>2</v>
      </c>
    </row>
    <row r="90" spans="1:8" ht="13.5" customHeight="1">
      <c r="A90" s="64"/>
      <c r="B90" s="64"/>
      <c r="C90" s="64"/>
      <c r="D90" s="41"/>
      <c r="E90" s="41"/>
      <c r="F90" s="9"/>
      <c r="G90" s="9"/>
      <c r="H90" s="9"/>
    </row>
    <row r="91" spans="1:8" ht="13.5" customHeight="1">
      <c r="A91" s="64" t="s">
        <v>151</v>
      </c>
      <c r="B91" s="64" t="s">
        <v>21</v>
      </c>
      <c r="C91" s="64"/>
      <c r="D91" s="41">
        <v>300</v>
      </c>
      <c r="E91" s="41"/>
      <c r="F91" s="9">
        <f>F93+F105</f>
        <v>7873054020</v>
      </c>
      <c r="G91" s="9"/>
      <c r="H91" s="9">
        <f>H93+H105</f>
        <v>1386525029</v>
      </c>
    </row>
    <row r="92" spans="1:8" ht="13.5" customHeight="1">
      <c r="A92" s="64"/>
      <c r="B92" s="64"/>
      <c r="C92" s="64"/>
      <c r="D92" s="41"/>
      <c r="E92" s="41"/>
      <c r="F92" s="9"/>
      <c r="G92" s="9"/>
      <c r="H92" s="9"/>
    </row>
    <row r="93" spans="1:8" ht="13.5" customHeight="1">
      <c r="A93" s="64" t="s">
        <v>3</v>
      </c>
      <c r="B93" s="64" t="s">
        <v>22</v>
      </c>
      <c r="C93" s="64"/>
      <c r="D93" s="41">
        <v>310</v>
      </c>
      <c r="E93" s="41"/>
      <c r="F93" s="9">
        <f>SUM(F94:F103)</f>
        <v>7689535967</v>
      </c>
      <c r="G93" s="9"/>
      <c r="H93" s="9">
        <f>SUM(H94:H103)</f>
        <v>956660982</v>
      </c>
    </row>
    <row r="94" spans="1:8" ht="13.5" customHeight="1">
      <c r="A94" s="65" t="s">
        <v>131</v>
      </c>
      <c r="B94" s="66" t="s">
        <v>69</v>
      </c>
      <c r="C94" s="66"/>
      <c r="D94" s="17">
        <v>311</v>
      </c>
      <c r="E94" s="17"/>
      <c r="F94" s="10">
        <v>0</v>
      </c>
      <c r="G94" s="10"/>
      <c r="H94" s="10">
        <f>'ADJUSTED FS'!AP94</f>
        <v>0</v>
      </c>
    </row>
    <row r="95" spans="1:8" ht="13.5" customHeight="1">
      <c r="A95" s="65" t="s">
        <v>132</v>
      </c>
      <c r="B95" s="66" t="s">
        <v>217</v>
      </c>
      <c r="C95" s="66"/>
      <c r="D95" s="17">
        <v>312</v>
      </c>
      <c r="E95" s="17"/>
      <c r="F95" s="10">
        <v>6338753177</v>
      </c>
      <c r="G95" s="10"/>
      <c r="H95" s="10">
        <v>0</v>
      </c>
    </row>
    <row r="96" spans="1:8" ht="13.5" customHeight="1">
      <c r="A96" s="65" t="s">
        <v>133</v>
      </c>
      <c r="B96" s="66" t="s">
        <v>23</v>
      </c>
      <c r="C96" s="66"/>
      <c r="D96" s="17">
        <v>313</v>
      </c>
      <c r="F96" s="10">
        <v>56825000</v>
      </c>
      <c r="G96" s="10"/>
      <c r="H96" s="10">
        <v>351979259</v>
      </c>
    </row>
    <row r="97" spans="1:8" ht="13.5" customHeight="1">
      <c r="A97" s="65" t="s">
        <v>134</v>
      </c>
      <c r="B97" s="66" t="s">
        <v>218</v>
      </c>
      <c r="C97" s="66"/>
      <c r="D97" s="17">
        <v>314</v>
      </c>
      <c r="E97" s="17" t="s">
        <v>266</v>
      </c>
      <c r="F97" s="10">
        <v>1086832790</v>
      </c>
      <c r="G97" s="10"/>
      <c r="H97" s="10">
        <v>64681723</v>
      </c>
    </row>
    <row r="98" spans="1:8" ht="13.5" customHeight="1">
      <c r="A98" s="65" t="s">
        <v>135</v>
      </c>
      <c r="B98" s="66" t="s">
        <v>219</v>
      </c>
      <c r="C98" s="66"/>
      <c r="D98" s="17">
        <v>315</v>
      </c>
      <c r="E98" s="17"/>
      <c r="F98" s="10">
        <v>0</v>
      </c>
      <c r="G98" s="10"/>
      <c r="H98" s="10">
        <v>0</v>
      </c>
    </row>
    <row r="99" spans="1:8" ht="13.5" customHeight="1">
      <c r="A99" s="65" t="s">
        <v>136</v>
      </c>
      <c r="B99" s="66" t="s">
        <v>25</v>
      </c>
      <c r="C99" s="66"/>
      <c r="D99" s="17">
        <v>316</v>
      </c>
      <c r="E99" s="17"/>
      <c r="F99" s="10">
        <v>0</v>
      </c>
      <c r="G99" s="10"/>
      <c r="H99" s="10">
        <f>'ADJUSTED FS'!AP99</f>
        <v>0</v>
      </c>
    </row>
    <row r="100" spans="1:8" ht="13.5" customHeight="1">
      <c r="A100" s="65" t="s">
        <v>137</v>
      </c>
      <c r="B100" s="66" t="s">
        <v>70</v>
      </c>
      <c r="C100" s="66"/>
      <c r="D100" s="17">
        <v>317</v>
      </c>
      <c r="F100" s="10">
        <f>'ADJUSTED FS'!AN100</f>
        <v>0</v>
      </c>
      <c r="G100" s="10"/>
      <c r="H100" s="10">
        <f>'ADJUSTED FS'!AP100</f>
        <v>0</v>
      </c>
    </row>
    <row r="101" spans="1:8" ht="13.5" customHeight="1">
      <c r="A101" s="65" t="s">
        <v>138</v>
      </c>
      <c r="B101" s="66" t="s">
        <v>71</v>
      </c>
      <c r="C101" s="66"/>
      <c r="D101" s="17">
        <v>318</v>
      </c>
      <c r="E101" s="17"/>
      <c r="F101" s="10">
        <f>'ADJUSTED FS'!AN101</f>
        <v>0</v>
      </c>
      <c r="G101" s="10"/>
      <c r="H101" s="10">
        <f>'ADJUSTED FS'!AP101</f>
        <v>0</v>
      </c>
    </row>
    <row r="102" spans="1:8" ht="13.5" customHeight="1">
      <c r="A102" s="65" t="s">
        <v>139</v>
      </c>
      <c r="B102" s="66" t="s">
        <v>220</v>
      </c>
      <c r="C102" s="66"/>
      <c r="D102" s="17">
        <v>319</v>
      </c>
      <c r="E102" s="17"/>
      <c r="F102" s="10">
        <v>207125000</v>
      </c>
      <c r="G102" s="10"/>
      <c r="H102" s="10">
        <v>540000000</v>
      </c>
    </row>
    <row r="103" spans="1:8" ht="13.5" customHeight="1">
      <c r="A103" s="66" t="s">
        <v>140</v>
      </c>
      <c r="B103" s="66" t="s">
        <v>221</v>
      </c>
      <c r="C103" s="66"/>
      <c r="D103" s="17" t="s">
        <v>222</v>
      </c>
      <c r="E103" s="17"/>
      <c r="F103" s="10">
        <f>'ADJUSTED FS'!AN103</f>
        <v>0</v>
      </c>
      <c r="G103" s="10"/>
      <c r="H103" s="10">
        <f>'ADJUSTED FS'!AP103</f>
        <v>0</v>
      </c>
    </row>
    <row r="104" spans="1:8" ht="13.5" customHeight="1">
      <c r="A104" s="65"/>
      <c r="B104" s="66"/>
      <c r="C104" s="66"/>
      <c r="D104" s="17"/>
      <c r="E104" s="17"/>
      <c r="F104" s="10"/>
      <c r="G104" s="10"/>
      <c r="H104" s="10"/>
    </row>
    <row r="105" spans="1:8" ht="13.5" customHeight="1">
      <c r="A105" s="64" t="s">
        <v>4</v>
      </c>
      <c r="B105" s="64" t="s">
        <v>24</v>
      </c>
      <c r="C105" s="64"/>
      <c r="D105" s="41" t="s">
        <v>223</v>
      </c>
      <c r="E105" s="41"/>
      <c r="F105" s="9">
        <f>SUM(F106:F112)</f>
        <v>183518053</v>
      </c>
      <c r="G105" s="9"/>
      <c r="H105" s="9">
        <f>SUM(H106:H112)</f>
        <v>429864047</v>
      </c>
    </row>
    <row r="106" spans="1:8" ht="13.5" customHeight="1">
      <c r="A106" s="65" t="s">
        <v>131</v>
      </c>
      <c r="B106" s="66" t="s">
        <v>72</v>
      </c>
      <c r="C106" s="66"/>
      <c r="D106" s="17" t="s">
        <v>224</v>
      </c>
      <c r="E106" s="17"/>
      <c r="F106" s="10">
        <f>'ADJUSTED FS'!AN106</f>
        <v>0</v>
      </c>
      <c r="G106" s="10"/>
      <c r="H106" s="10">
        <f>'ADJUSTED FS'!AP106</f>
        <v>0</v>
      </c>
    </row>
    <row r="107" spans="1:8" ht="13.5" customHeight="1">
      <c r="A107" s="65" t="s">
        <v>132</v>
      </c>
      <c r="B107" s="66" t="s">
        <v>73</v>
      </c>
      <c r="C107" s="66"/>
      <c r="D107" s="17" t="s">
        <v>225</v>
      </c>
      <c r="E107" s="17"/>
      <c r="F107" s="10">
        <f>'ADJUSTED FS'!AN107</f>
        <v>0</v>
      </c>
      <c r="G107" s="10"/>
      <c r="H107" s="10">
        <f>'ADJUSTED FS'!AP107</f>
        <v>0</v>
      </c>
    </row>
    <row r="108" spans="1:8" ht="13.5" customHeight="1">
      <c r="A108" s="65" t="s">
        <v>133</v>
      </c>
      <c r="B108" s="66" t="s">
        <v>74</v>
      </c>
      <c r="C108" s="66"/>
      <c r="D108" s="17" t="s">
        <v>226</v>
      </c>
      <c r="E108" s="17"/>
      <c r="F108" s="10">
        <v>0</v>
      </c>
      <c r="G108" s="10"/>
      <c r="H108" s="10">
        <v>0</v>
      </c>
    </row>
    <row r="109" spans="1:8" ht="13.5" customHeight="1">
      <c r="A109" s="65" t="s">
        <v>134</v>
      </c>
      <c r="B109" s="66" t="s">
        <v>75</v>
      </c>
      <c r="C109" s="66"/>
      <c r="D109" s="17" t="s">
        <v>227</v>
      </c>
      <c r="E109" s="17"/>
      <c r="F109" s="10">
        <v>0</v>
      </c>
      <c r="G109" s="10"/>
      <c r="H109" s="10">
        <v>375000000</v>
      </c>
    </row>
    <row r="110" spans="1:8" ht="13.5" customHeight="1">
      <c r="A110" s="65" t="s">
        <v>135</v>
      </c>
      <c r="B110" s="66" t="s">
        <v>76</v>
      </c>
      <c r="C110" s="66"/>
      <c r="D110" s="17" t="s">
        <v>228</v>
      </c>
      <c r="E110" s="17"/>
      <c r="F110" s="10">
        <f>'ADJUSTED FS'!AN110</f>
        <v>0</v>
      </c>
      <c r="G110" s="10"/>
      <c r="H110" s="10">
        <f>'ADJUSTED FS'!AP110</f>
        <v>0</v>
      </c>
    </row>
    <row r="111" spans="1:8" ht="13.5" customHeight="1">
      <c r="A111" s="66" t="s">
        <v>136</v>
      </c>
      <c r="B111" s="66" t="s">
        <v>229</v>
      </c>
      <c r="C111" s="66"/>
      <c r="D111" s="17" t="s">
        <v>230</v>
      </c>
      <c r="E111" s="17"/>
      <c r="F111" s="10">
        <v>183518053</v>
      </c>
      <c r="G111" s="10"/>
      <c r="H111" s="10">
        <v>54864047</v>
      </c>
    </row>
    <row r="112" spans="1:8" ht="13.5" customHeight="1">
      <c r="A112" s="66" t="s">
        <v>137</v>
      </c>
      <c r="B112" s="66" t="s">
        <v>231</v>
      </c>
      <c r="C112" s="66"/>
      <c r="D112" s="17" t="s">
        <v>232</v>
      </c>
      <c r="E112" s="17"/>
      <c r="F112" s="10">
        <f>'ADJUSTED FS'!AN112</f>
        <v>0</v>
      </c>
      <c r="G112" s="10"/>
      <c r="H112" s="10">
        <f>'ADJUSTED FS'!AP112</f>
        <v>0</v>
      </c>
    </row>
    <row r="113" spans="1:8" ht="13.5" customHeight="1">
      <c r="A113" s="65"/>
      <c r="B113" s="66"/>
      <c r="C113" s="66"/>
      <c r="D113" s="17"/>
      <c r="E113" s="17"/>
      <c r="F113" s="10"/>
      <c r="G113" s="10"/>
      <c r="H113" s="10"/>
    </row>
    <row r="114" spans="1:8" ht="13.5" customHeight="1">
      <c r="A114" s="65"/>
      <c r="B114" s="66"/>
      <c r="C114" s="66"/>
      <c r="D114" s="17"/>
      <c r="E114" s="17"/>
      <c r="F114" s="10"/>
      <c r="G114" s="10"/>
      <c r="H114" s="10"/>
    </row>
    <row r="115" spans="1:8" ht="13.5" customHeight="1">
      <c r="A115" s="64" t="s">
        <v>150</v>
      </c>
      <c r="B115" s="64" t="s">
        <v>26</v>
      </c>
      <c r="C115" s="64"/>
      <c r="D115" s="41">
        <v>400</v>
      </c>
      <c r="E115" s="41"/>
      <c r="F115" s="9">
        <f>F117+F130</f>
        <v>12300578662</v>
      </c>
      <c r="G115" s="9"/>
      <c r="H115" s="9">
        <f>H117+H130</f>
        <v>3923992908</v>
      </c>
    </row>
    <row r="116" spans="1:8" ht="13.5" customHeight="1">
      <c r="A116" s="64"/>
      <c r="B116" s="64"/>
      <c r="C116" s="64"/>
      <c r="D116" s="41"/>
      <c r="E116" s="41"/>
      <c r="F116" s="9"/>
      <c r="G116" s="9"/>
      <c r="H116" s="9"/>
    </row>
    <row r="117" spans="1:8" ht="13.5" customHeight="1">
      <c r="A117" s="64" t="s">
        <v>3</v>
      </c>
      <c r="B117" s="64" t="s">
        <v>77</v>
      </c>
      <c r="C117" s="64"/>
      <c r="D117" s="41">
        <v>410</v>
      </c>
      <c r="E117" s="41"/>
      <c r="F117" s="9">
        <f>SUM(F118:F128)</f>
        <v>12081052095</v>
      </c>
      <c r="G117" s="9"/>
      <c r="H117" s="9">
        <f>SUM(H118:H128)</f>
        <v>3852152751</v>
      </c>
    </row>
    <row r="118" spans="1:8" ht="13.5" customHeight="1">
      <c r="A118" s="65" t="s">
        <v>131</v>
      </c>
      <c r="B118" s="66" t="s">
        <v>78</v>
      </c>
      <c r="C118" s="66"/>
      <c r="D118" s="17">
        <v>411</v>
      </c>
      <c r="E118" s="17" t="s">
        <v>267</v>
      </c>
      <c r="F118" s="10">
        <v>9450000000</v>
      </c>
      <c r="G118" s="10"/>
      <c r="H118" s="10">
        <v>3000000000</v>
      </c>
    </row>
    <row r="119" spans="1:8" ht="13.5" customHeight="1">
      <c r="A119" s="65" t="s">
        <v>132</v>
      </c>
      <c r="B119" s="66" t="s">
        <v>79</v>
      </c>
      <c r="C119" s="66"/>
      <c r="D119" s="17">
        <v>412</v>
      </c>
      <c r="E119" s="17" t="s">
        <v>267</v>
      </c>
      <c r="F119" s="10">
        <v>0</v>
      </c>
      <c r="G119" s="10"/>
      <c r="H119" s="10">
        <f>'ADJUSTED FS'!AP119</f>
        <v>0</v>
      </c>
    </row>
    <row r="120" spans="1:8" ht="13.5" customHeight="1">
      <c r="A120" s="65" t="s">
        <v>133</v>
      </c>
      <c r="B120" s="66" t="s">
        <v>233</v>
      </c>
      <c r="C120" s="66"/>
      <c r="D120" s="17">
        <v>413</v>
      </c>
      <c r="E120" s="17"/>
      <c r="F120" s="10">
        <f>'ADJUSTED FS'!AN120</f>
        <v>0</v>
      </c>
      <c r="G120" s="10"/>
      <c r="H120" s="10">
        <f>'ADJUSTED FS'!AP120</f>
        <v>0</v>
      </c>
    </row>
    <row r="121" spans="1:8" ht="13.5" customHeight="1">
      <c r="A121" s="65" t="s">
        <v>134</v>
      </c>
      <c r="B121" s="66" t="s">
        <v>234</v>
      </c>
      <c r="C121" s="66"/>
      <c r="D121" s="17">
        <v>414</v>
      </c>
      <c r="E121" s="17"/>
      <c r="F121" s="10">
        <f>'ADJUSTED FS'!AN121</f>
        <v>0</v>
      </c>
      <c r="G121" s="10"/>
      <c r="H121" s="10">
        <f>'ADJUSTED FS'!AP121</f>
        <v>0</v>
      </c>
    </row>
    <row r="122" spans="1:8" ht="13.5" customHeight="1">
      <c r="A122" s="65" t="s">
        <v>135</v>
      </c>
      <c r="B122" s="66" t="s">
        <v>27</v>
      </c>
      <c r="C122" s="66"/>
      <c r="D122" s="17">
        <v>415</v>
      </c>
      <c r="E122" s="17"/>
      <c r="F122" s="10">
        <f>'ADJUSTED FS'!AN122</f>
        <v>0</v>
      </c>
      <c r="G122" s="10"/>
      <c r="H122" s="10">
        <f>'ADJUSTED FS'!AP122</f>
        <v>0</v>
      </c>
    </row>
    <row r="123" spans="1:8" ht="13.5" customHeight="1">
      <c r="A123" s="65" t="s">
        <v>136</v>
      </c>
      <c r="B123" s="66" t="s">
        <v>80</v>
      </c>
      <c r="C123" s="66"/>
      <c r="D123" s="17">
        <v>416</v>
      </c>
      <c r="E123" s="17"/>
      <c r="F123" s="10">
        <f>'ADJUSTED FS'!AN123</f>
        <v>0</v>
      </c>
      <c r="G123" s="10"/>
      <c r="H123" s="10">
        <f>'ADJUSTED FS'!AP123</f>
        <v>0</v>
      </c>
    </row>
    <row r="124" spans="1:8" ht="13.5" customHeight="1">
      <c r="A124" s="65" t="s">
        <v>137</v>
      </c>
      <c r="B124" s="66" t="s">
        <v>28</v>
      </c>
      <c r="C124" s="66"/>
      <c r="D124" s="17">
        <v>417</v>
      </c>
      <c r="E124" s="17" t="s">
        <v>267</v>
      </c>
      <c r="F124" s="10">
        <v>742424655</v>
      </c>
      <c r="G124" s="10"/>
      <c r="H124" s="10">
        <v>742424655</v>
      </c>
    </row>
    <row r="125" spans="1:8" ht="13.5" customHeight="1">
      <c r="A125" s="65" t="s">
        <v>138</v>
      </c>
      <c r="B125" s="66" t="s">
        <v>29</v>
      </c>
      <c r="C125" s="66"/>
      <c r="D125" s="17">
        <v>418</v>
      </c>
      <c r="E125" s="17" t="s">
        <v>267</v>
      </c>
      <c r="F125" s="10">
        <v>240782102</v>
      </c>
      <c r="G125" s="10"/>
      <c r="H125" s="10">
        <v>109728096</v>
      </c>
    </row>
    <row r="126" spans="1:8" ht="13.5" customHeight="1">
      <c r="A126" s="65" t="s">
        <v>139</v>
      </c>
      <c r="B126" s="66" t="s">
        <v>81</v>
      </c>
      <c r="C126" s="66"/>
      <c r="D126" s="17">
        <v>419</v>
      </c>
      <c r="E126" s="17"/>
      <c r="F126" s="10">
        <f>'ADJUSTED FS'!AN126</f>
        <v>0</v>
      </c>
      <c r="G126" s="10"/>
      <c r="H126" s="10">
        <f>'ADJUSTED FS'!AP126</f>
        <v>0</v>
      </c>
    </row>
    <row r="127" spans="1:8" ht="13.5" customHeight="1">
      <c r="A127" s="66" t="s">
        <v>140</v>
      </c>
      <c r="B127" s="66" t="s">
        <v>235</v>
      </c>
      <c r="C127" s="66"/>
      <c r="D127" s="17" t="s">
        <v>236</v>
      </c>
      <c r="E127" s="17" t="s">
        <v>267</v>
      </c>
      <c r="F127" s="10">
        <v>1647845338</v>
      </c>
      <c r="G127" s="10"/>
      <c r="H127" s="10">
        <v>0</v>
      </c>
    </row>
    <row r="128" spans="1:8" ht="13.5" customHeight="1">
      <c r="A128" s="66" t="s">
        <v>141</v>
      </c>
      <c r="B128" s="66" t="s">
        <v>385</v>
      </c>
      <c r="C128" s="66"/>
      <c r="D128" s="17" t="s">
        <v>238</v>
      </c>
      <c r="E128" s="17"/>
      <c r="F128" s="10">
        <f>'ADJUSTED FS'!AN128</f>
        <v>0</v>
      </c>
      <c r="G128" s="10"/>
      <c r="H128" s="10">
        <f>'ADJUSTED FS'!AP128</f>
        <v>0</v>
      </c>
    </row>
    <row r="129" spans="1:8" ht="13.5" customHeight="1">
      <c r="A129" s="65"/>
      <c r="B129" s="66"/>
      <c r="C129" s="66"/>
      <c r="D129" s="17"/>
      <c r="E129" s="17"/>
      <c r="F129" s="10"/>
      <c r="G129" s="10"/>
      <c r="H129" s="10"/>
    </row>
    <row r="130" spans="1:8" ht="13.5" customHeight="1">
      <c r="A130" s="64" t="s">
        <v>4</v>
      </c>
      <c r="B130" s="64" t="s">
        <v>82</v>
      </c>
      <c r="C130" s="64"/>
      <c r="D130" s="41" t="s">
        <v>239</v>
      </c>
      <c r="E130" s="41"/>
      <c r="F130" s="9">
        <f>SUM(F131:F133)</f>
        <v>219526567</v>
      </c>
      <c r="G130" s="9"/>
      <c r="H130" s="9">
        <f>SUM(H131:H133)</f>
        <v>71840157</v>
      </c>
    </row>
    <row r="131" spans="1:8" ht="13.5" customHeight="1">
      <c r="A131" s="65" t="s">
        <v>131</v>
      </c>
      <c r="B131" s="66" t="s">
        <v>83</v>
      </c>
      <c r="C131" s="66"/>
      <c r="D131" s="17" t="s">
        <v>240</v>
      </c>
      <c r="E131" s="17"/>
      <c r="F131" s="10">
        <v>219526567</v>
      </c>
      <c r="G131" s="10"/>
      <c r="H131" s="10">
        <v>71840157</v>
      </c>
    </row>
    <row r="132" spans="1:8" ht="13.5" customHeight="1">
      <c r="A132" s="65" t="s">
        <v>132</v>
      </c>
      <c r="B132" s="66" t="s">
        <v>84</v>
      </c>
      <c r="C132" s="66"/>
      <c r="D132" s="17" t="s">
        <v>241</v>
      </c>
      <c r="E132" s="17"/>
      <c r="F132" s="10">
        <f>'ADJUSTED FS'!AN132</f>
        <v>0</v>
      </c>
      <c r="G132" s="10"/>
      <c r="H132" s="10">
        <f>'ADJUSTED FS'!AP132</f>
        <v>0</v>
      </c>
    </row>
    <row r="133" spans="1:8" ht="13.5" customHeight="1">
      <c r="A133" s="65" t="s">
        <v>133</v>
      </c>
      <c r="B133" s="66" t="s">
        <v>30</v>
      </c>
      <c r="C133" s="66"/>
      <c r="D133" s="17" t="s">
        <v>242</v>
      </c>
      <c r="E133" s="17"/>
      <c r="F133" s="10">
        <f>'ADJUSTED FS'!AN133</f>
        <v>0</v>
      </c>
      <c r="G133" s="10"/>
      <c r="H133" s="10">
        <f>'ADJUSTED FS'!AP133</f>
        <v>0</v>
      </c>
    </row>
    <row r="134" spans="1:8" ht="13.5" customHeight="1">
      <c r="A134" s="65"/>
      <c r="B134" s="66"/>
      <c r="C134" s="66"/>
      <c r="D134" s="17"/>
      <c r="E134" s="17"/>
      <c r="F134" s="10"/>
      <c r="G134" s="10"/>
      <c r="H134" s="10"/>
    </row>
    <row r="135" spans="1:8" ht="13.5" customHeight="1" thickBot="1">
      <c r="A135" s="74"/>
      <c r="B135" s="74" t="s">
        <v>31</v>
      </c>
      <c r="C135" s="74"/>
      <c r="D135" s="75" t="s">
        <v>243</v>
      </c>
      <c r="E135" s="75"/>
      <c r="F135" s="13">
        <f>F91+F115</f>
        <v>20173632682</v>
      </c>
      <c r="G135" s="14"/>
      <c r="H135" s="13">
        <f>H91+H115</f>
        <v>5310517937</v>
      </c>
    </row>
    <row r="136" spans="4:8" ht="13.5" customHeight="1" thickTop="1">
      <c r="D136" s="71"/>
      <c r="E136" s="71"/>
      <c r="F136" s="2">
        <f>F135-F83</f>
        <v>0</v>
      </c>
      <c r="H136" s="2">
        <f>H135-H83</f>
        <v>0</v>
      </c>
    </row>
    <row r="137" spans="4:5" ht="13.5" customHeight="1">
      <c r="D137" s="71"/>
      <c r="E137" s="71"/>
    </row>
    <row r="138" spans="1:8" s="56" customFormat="1" ht="13.5" customHeight="1">
      <c r="A138" s="66" t="str">
        <f>A4</f>
        <v>Cho năm tài chính kết thúc ngày 31 tháng 12 năm 2005</v>
      </c>
      <c r="B138" s="66"/>
      <c r="C138" s="66"/>
      <c r="D138" s="66"/>
      <c r="E138" s="66"/>
      <c r="F138" s="66"/>
      <c r="G138" s="66"/>
      <c r="H138" s="66"/>
    </row>
    <row r="139" spans="1:8" ht="13.5" customHeight="1" thickBot="1">
      <c r="A139" s="67" t="s">
        <v>174</v>
      </c>
      <c r="B139" s="68"/>
      <c r="C139" s="68"/>
      <c r="D139" s="69"/>
      <c r="E139" s="69"/>
      <c r="F139" s="70"/>
      <c r="G139" s="70"/>
      <c r="H139" s="70"/>
    </row>
    <row r="140" spans="4:5" ht="13.5" customHeight="1">
      <c r="D140" s="71"/>
      <c r="E140" s="71"/>
    </row>
    <row r="141" spans="1:8" s="78" customFormat="1" ht="18" customHeight="1">
      <c r="A141" s="76" t="s">
        <v>32</v>
      </c>
      <c r="B141" s="76"/>
      <c r="C141" s="76"/>
      <c r="D141" s="76"/>
      <c r="E141" s="76"/>
      <c r="F141" s="77"/>
      <c r="G141" s="77"/>
      <c r="H141" s="77"/>
    </row>
    <row r="142" spans="4:5" ht="13.5" customHeight="1">
      <c r="D142" s="71"/>
      <c r="E142" s="71"/>
    </row>
    <row r="143" spans="1:8" ht="27.75" customHeight="1">
      <c r="A143" s="44" t="s">
        <v>33</v>
      </c>
      <c r="B143" s="45"/>
      <c r="C143" s="45"/>
      <c r="D143" s="42"/>
      <c r="E143" s="42" t="s">
        <v>128</v>
      </c>
      <c r="F143" s="211" t="s">
        <v>257</v>
      </c>
      <c r="G143" s="212"/>
      <c r="H143" s="211" t="s">
        <v>2</v>
      </c>
    </row>
    <row r="144" spans="1:8" ht="13.5" customHeight="1">
      <c r="A144" s="64"/>
      <c r="B144" s="64"/>
      <c r="C144" s="64"/>
      <c r="D144" s="41"/>
      <c r="E144" s="17"/>
      <c r="F144" s="10"/>
      <c r="G144" s="10"/>
      <c r="H144" s="10"/>
    </row>
    <row r="145" spans="1:8" ht="13.5" customHeight="1">
      <c r="A145" s="65" t="s">
        <v>131</v>
      </c>
      <c r="B145" s="66" t="s">
        <v>34</v>
      </c>
      <c r="C145" s="66"/>
      <c r="D145" s="17"/>
      <c r="E145" s="17"/>
      <c r="F145" s="10">
        <v>0</v>
      </c>
      <c r="G145" s="10"/>
      <c r="H145" s="10">
        <v>0</v>
      </c>
    </row>
    <row r="146" spans="1:8" ht="13.5" customHeight="1">
      <c r="A146" s="65" t="s">
        <v>132</v>
      </c>
      <c r="B146" s="66" t="s">
        <v>35</v>
      </c>
      <c r="C146" s="66"/>
      <c r="D146" s="17"/>
      <c r="E146" s="17"/>
      <c r="F146" s="10">
        <v>0</v>
      </c>
      <c r="G146" s="10"/>
      <c r="H146" s="10">
        <v>0</v>
      </c>
    </row>
    <row r="147" spans="1:8" ht="13.5" customHeight="1">
      <c r="A147" s="65" t="s">
        <v>133</v>
      </c>
      <c r="B147" s="66" t="s">
        <v>244</v>
      </c>
      <c r="C147" s="66"/>
      <c r="D147" s="17"/>
      <c r="E147" s="17"/>
      <c r="F147" s="10">
        <v>0</v>
      </c>
      <c r="G147" s="10"/>
      <c r="H147" s="10">
        <v>0</v>
      </c>
    </row>
    <row r="148" spans="1:8" ht="13.5" customHeight="1">
      <c r="A148" s="65" t="s">
        <v>134</v>
      </c>
      <c r="B148" s="66" t="s">
        <v>36</v>
      </c>
      <c r="C148" s="66"/>
      <c r="D148" s="17"/>
      <c r="E148" s="17"/>
      <c r="F148" s="10">
        <v>0</v>
      </c>
      <c r="G148" s="10"/>
      <c r="H148" s="10">
        <v>0</v>
      </c>
    </row>
    <row r="149" spans="1:8" ht="13.5" customHeight="1">
      <c r="A149" s="65" t="s">
        <v>135</v>
      </c>
      <c r="B149" s="66" t="s">
        <v>526</v>
      </c>
      <c r="C149" s="66"/>
      <c r="D149" s="17"/>
      <c r="E149" s="17"/>
      <c r="F149" s="267">
        <v>242263.96</v>
      </c>
      <c r="G149" s="10"/>
      <c r="H149" s="267">
        <v>0</v>
      </c>
    </row>
    <row r="150" spans="1:8" ht="13.5" customHeight="1" hidden="1">
      <c r="A150" s="65"/>
      <c r="B150" s="66" t="s">
        <v>377</v>
      </c>
      <c r="C150" s="66"/>
      <c r="D150" s="17"/>
      <c r="E150" s="17"/>
      <c r="F150" s="10">
        <v>0</v>
      </c>
      <c r="G150" s="10"/>
      <c r="H150" s="10">
        <v>0</v>
      </c>
    </row>
    <row r="151" spans="1:8" ht="13.5" customHeight="1" hidden="1">
      <c r="A151" s="65"/>
      <c r="B151" s="66" t="s">
        <v>378</v>
      </c>
      <c r="C151" s="66"/>
      <c r="D151" s="17"/>
      <c r="E151" s="17"/>
      <c r="F151" s="10">
        <v>0</v>
      </c>
      <c r="G151" s="10"/>
      <c r="H151" s="10">
        <v>0</v>
      </c>
    </row>
    <row r="152" spans="1:8" ht="13.5" customHeight="1" hidden="1">
      <c r="A152" s="65"/>
      <c r="B152" s="66" t="s">
        <v>379</v>
      </c>
      <c r="C152" s="66"/>
      <c r="D152" s="17"/>
      <c r="E152" s="17"/>
      <c r="F152" s="10">
        <v>0</v>
      </c>
      <c r="G152" s="10"/>
      <c r="H152" s="10">
        <v>0</v>
      </c>
    </row>
    <row r="153" spans="1:8" ht="13.5" customHeight="1" hidden="1">
      <c r="A153" s="65"/>
      <c r="B153" s="66" t="s">
        <v>380</v>
      </c>
      <c r="C153" s="66"/>
      <c r="D153" s="17"/>
      <c r="E153" s="17"/>
      <c r="F153" s="10">
        <v>0</v>
      </c>
      <c r="G153" s="10"/>
      <c r="H153" s="10">
        <v>0</v>
      </c>
    </row>
    <row r="154" spans="1:8" ht="13.5" customHeight="1" hidden="1">
      <c r="A154" s="65"/>
      <c r="B154" s="66" t="s">
        <v>381</v>
      </c>
      <c r="C154" s="66"/>
      <c r="D154" s="17"/>
      <c r="E154" s="17"/>
      <c r="F154" s="10">
        <v>0</v>
      </c>
      <c r="G154" s="10"/>
      <c r="H154" s="10">
        <v>0</v>
      </c>
    </row>
    <row r="155" spans="1:8" ht="13.5" customHeight="1" hidden="1">
      <c r="A155" s="65"/>
      <c r="B155" s="66" t="s">
        <v>382</v>
      </c>
      <c r="C155" s="66"/>
      <c r="D155" s="17"/>
      <c r="E155" s="17"/>
      <c r="F155" s="10">
        <v>0</v>
      </c>
      <c r="G155" s="10"/>
      <c r="H155" s="10">
        <v>0</v>
      </c>
    </row>
    <row r="156" spans="1:8" ht="13.5" customHeight="1" hidden="1">
      <c r="A156" s="65"/>
      <c r="B156" s="66" t="s">
        <v>383</v>
      </c>
      <c r="C156" s="66"/>
      <c r="D156" s="17"/>
      <c r="E156" s="17"/>
      <c r="F156" s="10">
        <v>0</v>
      </c>
      <c r="G156" s="10"/>
      <c r="H156" s="10">
        <v>0</v>
      </c>
    </row>
    <row r="157" spans="1:8" ht="13.5" customHeight="1">
      <c r="A157" s="65" t="s">
        <v>136</v>
      </c>
      <c r="B157" s="66" t="s">
        <v>245</v>
      </c>
      <c r="C157" s="66"/>
      <c r="D157" s="17"/>
      <c r="E157" s="17"/>
      <c r="F157" s="10">
        <v>0</v>
      </c>
      <c r="G157" s="10"/>
      <c r="H157" s="10">
        <v>0</v>
      </c>
    </row>
    <row r="158" spans="1:8" ht="13.5" customHeight="1">
      <c r="A158" s="66"/>
      <c r="B158" s="66"/>
      <c r="C158" s="66"/>
      <c r="D158" s="66"/>
      <c r="E158" s="66"/>
      <c r="F158" s="10"/>
      <c r="G158" s="10"/>
      <c r="H158" s="10"/>
    </row>
    <row r="159" spans="1:8" ht="13.5" customHeight="1">
      <c r="A159" s="66"/>
      <c r="B159" s="66"/>
      <c r="C159" s="66"/>
      <c r="D159" s="66"/>
      <c r="E159" s="66"/>
      <c r="F159" s="10"/>
      <c r="G159" s="10"/>
      <c r="H159" s="10"/>
    </row>
    <row r="160" spans="5:8" s="56" customFormat="1" ht="13.5" customHeight="1">
      <c r="E160" s="419" t="s">
        <v>781</v>
      </c>
      <c r="F160" s="419"/>
      <c r="G160" s="419"/>
      <c r="H160" s="419"/>
    </row>
    <row r="161" s="56" customFormat="1" ht="13.5" customHeight="1"/>
    <row r="162" s="56" customFormat="1" ht="13.5" customHeight="1"/>
    <row r="163" s="56" customFormat="1" ht="13.5" customHeight="1"/>
    <row r="164" s="56" customFormat="1" ht="13.5" customHeight="1"/>
    <row r="165" s="56" customFormat="1" ht="13.5" customHeight="1"/>
    <row r="166" spans="1:6" s="56" customFormat="1" ht="13.5" customHeight="1">
      <c r="A166" s="56" t="s">
        <v>155</v>
      </c>
      <c r="C166" s="56" t="s">
        <v>169</v>
      </c>
      <c r="F166" s="56" t="s">
        <v>522</v>
      </c>
    </row>
    <row r="167" spans="1:8" s="56" customFormat="1" ht="13.5" customHeight="1">
      <c r="A167" s="58" t="s">
        <v>782</v>
      </c>
      <c r="B167" s="58"/>
      <c r="C167" s="58" t="s">
        <v>783</v>
      </c>
      <c r="E167" s="58"/>
      <c r="F167" s="58" t="s">
        <v>784</v>
      </c>
      <c r="H167" s="58"/>
    </row>
    <row r="168" spans="1:8" s="56" customFormat="1" ht="13.5" customHeight="1">
      <c r="A168" s="58" t="s">
        <v>154</v>
      </c>
      <c r="B168" s="58"/>
      <c r="C168" s="58" t="s">
        <v>153</v>
      </c>
      <c r="E168" s="58"/>
      <c r="F168" s="58" t="s">
        <v>521</v>
      </c>
      <c r="H168" s="58"/>
    </row>
    <row r="169" ht="13.5" customHeight="1">
      <c r="F169" s="15"/>
    </row>
  </sheetData>
  <mergeCells count="1">
    <mergeCell ref="E160:H160"/>
  </mergeCells>
  <printOptions/>
  <pageMargins left="0.7480314960629921" right="0.5118110236220472" top="0.3937007874015748" bottom="0.5118110236220472" header="0" footer="0.35433070866141736"/>
  <pageSetup firstPageNumber="6" useFirstPageNumber="1" horizontalDpi="600" verticalDpi="600" orientation="portrait" paperSize="9" r:id="rId1"/>
  <headerFooter alignWithMargins="0">
    <oddFooter>&amp;L&amp;"Times New Roman,Italic"&amp;9Báo cáo này phải được đọc cùng với Bản thuyết minh Báo cáo tài chính&amp;R&amp;"Times New Roman,Regular"&amp;11&amp;P</oddFooter>
  </headerFooter>
  <rowBreaks count="3" manualBreakCount="3">
    <brk id="41" max="255" man="1"/>
    <brk id="85" max="255" man="1"/>
    <brk id="13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3:E28"/>
  <sheetViews>
    <sheetView workbookViewId="0" topLeftCell="A5">
      <selection activeCell="C7" sqref="C7:E28"/>
    </sheetView>
  </sheetViews>
  <sheetFormatPr defaultColWidth="9.140625" defaultRowHeight="12.75"/>
  <cols>
    <col min="1" max="1" width="43.57421875" style="0" customWidth="1"/>
    <col min="3" max="3" width="11.421875" style="0" bestFit="1" customWidth="1"/>
    <col min="4" max="4" width="8.57421875" style="0" customWidth="1"/>
    <col min="5" max="5" width="13.57421875" style="0" customWidth="1"/>
  </cols>
  <sheetData>
    <row r="3" spans="1:5" ht="28.5">
      <c r="A3" s="195" t="s">
        <v>345</v>
      </c>
      <c r="B3" s="195" t="s">
        <v>346</v>
      </c>
      <c r="C3" s="196" t="s">
        <v>347</v>
      </c>
      <c r="D3" s="196"/>
      <c r="E3" s="196" t="s">
        <v>348</v>
      </c>
    </row>
    <row r="4" spans="1:5" ht="15">
      <c r="A4" s="197"/>
      <c r="B4" s="198"/>
      <c r="C4" s="199"/>
      <c r="D4" s="199"/>
      <c r="E4" s="199"/>
    </row>
    <row r="5" spans="1:5" ht="15">
      <c r="A5" s="200" t="s">
        <v>349</v>
      </c>
      <c r="B5" s="198"/>
      <c r="C5" s="199"/>
      <c r="D5" s="199"/>
      <c r="E5" s="199"/>
    </row>
    <row r="6" spans="1:5" ht="15">
      <c r="A6" s="201" t="s">
        <v>350</v>
      </c>
      <c r="B6" s="198"/>
      <c r="C6" s="199"/>
      <c r="D6" s="199"/>
      <c r="E6" s="199"/>
    </row>
    <row r="7" spans="1:5" ht="15">
      <c r="A7" s="202" t="s">
        <v>351</v>
      </c>
      <c r="B7" s="203" t="s">
        <v>352</v>
      </c>
      <c r="C7" s="204">
        <f>ROUND(('Bang can doi ke toan'!F13/'Bang can doi ke toan'!F83)*100,2)</f>
        <v>63.92</v>
      </c>
      <c r="D7" s="205"/>
      <c r="E7" s="204">
        <f>ROUND(('Bang can doi ke toan'!H13/'Bang can doi ke toan'!H83)*100,2)</f>
        <v>50.81</v>
      </c>
    </row>
    <row r="8" spans="1:5" ht="15">
      <c r="A8" s="202" t="s">
        <v>353</v>
      </c>
      <c r="B8" s="203" t="s">
        <v>352</v>
      </c>
      <c r="C8" s="204">
        <f>100-C7</f>
        <v>36.08</v>
      </c>
      <c r="D8" s="205"/>
      <c r="E8" s="204">
        <f>100-E7</f>
        <v>49.19</v>
      </c>
    </row>
    <row r="9" spans="1:5" ht="15">
      <c r="A9" s="197"/>
      <c r="B9" s="198"/>
      <c r="C9" s="198"/>
      <c r="D9" s="198"/>
      <c r="E9" s="198"/>
    </row>
    <row r="10" spans="1:5" ht="15">
      <c r="A10" s="201" t="s">
        <v>354</v>
      </c>
      <c r="B10" s="198"/>
      <c r="C10" s="198"/>
      <c r="D10" s="198"/>
      <c r="E10" s="198"/>
    </row>
    <row r="11" spans="1:5" ht="15">
      <c r="A11" s="202" t="s">
        <v>355</v>
      </c>
      <c r="B11" s="203" t="s">
        <v>352</v>
      </c>
      <c r="C11" s="204">
        <f>ROUND(('Bang can doi ke toan'!F91/'Bang can doi ke toan'!F83)*100,2)</f>
        <v>39.03</v>
      </c>
      <c r="D11" s="205"/>
      <c r="E11" s="204">
        <f>ROUND(('Bang can doi ke toan'!H91/'Bang can doi ke toan'!H83)*100,2)</f>
        <v>26.11</v>
      </c>
    </row>
    <row r="12" spans="1:5" ht="15">
      <c r="A12" s="202" t="s">
        <v>356</v>
      </c>
      <c r="B12" s="203" t="s">
        <v>352</v>
      </c>
      <c r="C12" s="204">
        <f>100-C11</f>
        <v>60.97</v>
      </c>
      <c r="D12" s="206"/>
      <c r="E12" s="204">
        <f>100-E11</f>
        <v>73.89</v>
      </c>
    </row>
    <row r="13" spans="1:5" ht="15">
      <c r="A13" s="197"/>
      <c r="B13" s="198"/>
      <c r="C13" s="198"/>
      <c r="D13" s="198"/>
      <c r="E13" s="198"/>
    </row>
    <row r="14" spans="1:5" ht="15">
      <c r="A14" s="200" t="s">
        <v>357</v>
      </c>
      <c r="B14" s="198"/>
      <c r="C14" s="198"/>
      <c r="D14" s="198"/>
      <c r="E14" s="198"/>
    </row>
    <row r="15" spans="1:5" ht="15">
      <c r="A15" s="202" t="s">
        <v>358</v>
      </c>
      <c r="B15" s="203" t="s">
        <v>359</v>
      </c>
      <c r="C15" s="204">
        <f>ROUND('Bang can doi ke toan'!F83/NV,2)</f>
        <v>2.56</v>
      </c>
      <c r="D15" s="204"/>
      <c r="E15" s="204">
        <f>ROUND('Bang can doi ke toan'!H83/NV,2)</f>
        <v>0.67</v>
      </c>
    </row>
    <row r="16" spans="1:5" ht="15">
      <c r="A16" s="202" t="s">
        <v>360</v>
      </c>
      <c r="B16" s="203" t="s">
        <v>359</v>
      </c>
      <c r="C16" s="204">
        <f>ROUND('Bang can doi ke toan'!F13/'Bang can doi ke toan'!F93,2)</f>
        <v>1.68</v>
      </c>
      <c r="D16" s="204"/>
      <c r="E16" s="204">
        <f>ROUND('Bang can doi ke toan'!H13/'Bang can doi ke toan'!H93,2)</f>
        <v>2.82</v>
      </c>
    </row>
    <row r="17" spans="1:5" ht="15">
      <c r="A17" s="202" t="s">
        <v>361</v>
      </c>
      <c r="B17" s="203" t="s">
        <v>359</v>
      </c>
      <c r="C17" s="204">
        <f>ROUND('Bang can doi ke toan'!F15/'Bang can doi ke toan'!F93,2)</f>
        <v>0.63</v>
      </c>
      <c r="D17" s="204"/>
      <c r="E17" s="204">
        <f>ROUND('Bang can doi ke toan'!H15/'Bang can doi ke toan'!H93,2)</f>
        <v>2.63</v>
      </c>
    </row>
    <row r="18" spans="1:5" ht="15">
      <c r="A18" s="197"/>
      <c r="B18" s="198"/>
      <c r="C18" s="198"/>
      <c r="D18" s="198"/>
      <c r="E18" s="198"/>
    </row>
    <row r="19" spans="1:5" ht="15">
      <c r="A19" s="200" t="s">
        <v>362</v>
      </c>
      <c r="B19" s="197"/>
      <c r="C19" s="197"/>
      <c r="D19" s="197"/>
      <c r="E19" s="197"/>
    </row>
    <row r="20" spans="1:5" ht="15">
      <c r="A20" s="201" t="s">
        <v>363</v>
      </c>
      <c r="B20" s="198"/>
      <c r="C20" s="198"/>
      <c r="D20" s="198"/>
      <c r="E20" s="198"/>
    </row>
    <row r="21" spans="1:5" ht="15">
      <c r="A21" s="202" t="s">
        <v>364</v>
      </c>
      <c r="B21" s="203" t="s">
        <v>352</v>
      </c>
      <c r="C21" s="204">
        <f>ROUND(('Ket qua kinh doanh'!F40/'Ket qua kinh doanh'!F17)*100,2)</f>
        <v>15.96</v>
      </c>
      <c r="D21" s="206"/>
      <c r="E21" s="204">
        <f>ROUND(('Ket qua kinh doanh'!H40/'Ket qua kinh doanh'!H17)*100,2)</f>
        <v>10.66</v>
      </c>
    </row>
    <row r="22" spans="1:5" ht="15">
      <c r="A22" s="202" t="s">
        <v>365</v>
      </c>
      <c r="B22" s="203" t="s">
        <v>352</v>
      </c>
      <c r="C22" s="204">
        <f>ROUND(('Ket qua kinh doanh'!F46/'Ket qua kinh doanh'!F17)*100,2)</f>
        <v>11.21</v>
      </c>
      <c r="D22" s="206"/>
      <c r="E22" s="204">
        <f>ROUND(('Ket qua kinh doanh'!H46/'Ket qua kinh doanh'!H17)*100,2)</f>
        <v>7.67</v>
      </c>
    </row>
    <row r="23" spans="1:5" ht="15">
      <c r="A23" s="197"/>
      <c r="B23" s="198"/>
      <c r="C23" s="198"/>
      <c r="D23" s="198"/>
      <c r="E23" s="198"/>
    </row>
    <row r="24" spans="1:5" ht="15">
      <c r="A24" s="201" t="s">
        <v>366</v>
      </c>
      <c r="B24" s="198"/>
      <c r="C24" s="198"/>
      <c r="D24" s="198"/>
      <c r="E24" s="198"/>
    </row>
    <row r="25" spans="1:5" ht="15">
      <c r="A25" s="202" t="s">
        <v>367</v>
      </c>
      <c r="B25" s="203" t="s">
        <v>352</v>
      </c>
      <c r="C25" s="204">
        <f>ROUND(('Ket qua kinh doanh'!F40/'Bang can doi ke toan'!F83)*100,2)</f>
        <v>21.53</v>
      </c>
      <c r="D25" s="205"/>
      <c r="E25" s="204">
        <f>ROUND(('Ket qua kinh doanh'!H40/'Bang can doi ke toan'!H83)*100,2)</f>
        <v>14.54</v>
      </c>
    </row>
    <row r="26" spans="1:5" ht="15">
      <c r="A26" s="202" t="s">
        <v>368</v>
      </c>
      <c r="B26" s="203" t="s">
        <v>352</v>
      </c>
      <c r="C26" s="204">
        <f>ROUND(('Ket qua kinh doanh'!F46/'Bang can doi ke toan'!F83)*100,2)</f>
        <v>15.13</v>
      </c>
      <c r="D26" s="205"/>
      <c r="E26" s="204">
        <f>ROUND(('Ket qua kinh doanh'!H46/'Bang can doi ke toan'!H83)*100,2)</f>
        <v>10.47</v>
      </c>
    </row>
    <row r="27" spans="1:5" ht="15">
      <c r="A27" s="197"/>
      <c r="B27" s="198"/>
      <c r="C27" s="198"/>
      <c r="D27" s="198"/>
      <c r="E27" s="198"/>
    </row>
    <row r="28" spans="1:5" ht="30">
      <c r="A28" s="201" t="s">
        <v>369</v>
      </c>
      <c r="B28" s="203" t="s">
        <v>352</v>
      </c>
      <c r="C28" s="204">
        <f>ROUND(('Ket qua kinh doanh'!F46/'Bang can doi ke toan'!F115)*100,2)</f>
        <v>24.81</v>
      </c>
      <c r="D28" s="205"/>
      <c r="E28" s="204">
        <f>ROUND(('Ket qua kinh doanh'!H46/'Bang can doi ke toan'!H115)*100,2)</f>
        <v>14.17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D1">
      <selection activeCell="L7" sqref="L7:L12"/>
    </sheetView>
  </sheetViews>
  <sheetFormatPr defaultColWidth="9.140625" defaultRowHeight="12.75"/>
  <cols>
    <col min="1" max="1" width="3.7109375" style="184" customWidth="1"/>
    <col min="2" max="2" width="22.421875" style="193" bestFit="1" customWidth="1"/>
    <col min="3" max="3" width="18.140625" style="193" bestFit="1" customWidth="1"/>
    <col min="4" max="4" width="15.7109375" style="184" bestFit="1" customWidth="1"/>
    <col min="5" max="5" width="16.8515625" style="184" bestFit="1" customWidth="1"/>
    <col min="6" max="6" width="15.7109375" style="184" bestFit="1" customWidth="1"/>
    <col min="7" max="7" width="18.140625" style="184" customWidth="1"/>
    <col min="8" max="8" width="18.140625" style="184" bestFit="1" customWidth="1"/>
    <col min="9" max="9" width="2.140625" style="184" customWidth="1"/>
    <col min="10" max="10" width="16.57421875" style="184" customWidth="1"/>
    <col min="11" max="11" width="17.7109375" style="184" customWidth="1"/>
    <col min="12" max="12" width="16.8515625" style="184" bestFit="1" customWidth="1"/>
    <col min="13" max="16384" width="10.28125" style="184" customWidth="1"/>
  </cols>
  <sheetData>
    <row r="1" s="368" customFormat="1" ht="15">
      <c r="A1" s="213" t="s">
        <v>386</v>
      </c>
    </row>
    <row r="2" spans="1:3" ht="19.5" customHeight="1">
      <c r="A2" s="369" t="s">
        <v>330</v>
      </c>
      <c r="B2" s="370"/>
      <c r="C2" s="370"/>
    </row>
    <row r="3" spans="1:3" s="368" customFormat="1" ht="15">
      <c r="A3" s="371"/>
      <c r="B3" s="372"/>
      <c r="C3" s="372"/>
    </row>
    <row r="4" spans="1:3" ht="17.25" customHeight="1">
      <c r="A4" s="373"/>
      <c r="B4" s="187"/>
      <c r="C4" s="188"/>
    </row>
    <row r="5" spans="1:10" ht="17.25" customHeight="1">
      <c r="A5" s="183" t="s">
        <v>331</v>
      </c>
      <c r="B5" s="184"/>
      <c r="C5" s="185" t="s">
        <v>332</v>
      </c>
      <c r="D5" s="185" t="s">
        <v>333</v>
      </c>
      <c r="E5" s="185" t="s">
        <v>334</v>
      </c>
      <c r="F5" s="185" t="s">
        <v>335</v>
      </c>
      <c r="G5" s="185" t="s">
        <v>336</v>
      </c>
      <c r="H5" s="186" t="s">
        <v>337</v>
      </c>
      <c r="J5" s="186" t="s">
        <v>718</v>
      </c>
    </row>
    <row r="6" spans="1:13" ht="17.25" customHeight="1">
      <c r="A6" s="187"/>
      <c r="B6" s="184"/>
      <c r="C6" s="188"/>
      <c r="K6" s="190"/>
      <c r="L6" s="190"/>
      <c r="M6" s="190"/>
    </row>
    <row r="7" spans="1:13" ht="15">
      <c r="A7" s="184">
        <v>1</v>
      </c>
      <c r="B7" s="189" t="s">
        <v>338</v>
      </c>
      <c r="C7" s="190">
        <v>13314468254</v>
      </c>
      <c r="D7" s="190"/>
      <c r="E7" s="190"/>
      <c r="F7" s="190"/>
      <c r="G7" s="190">
        <f>'thuyet minh'!B193+'thuyet minh'!B194</f>
        <v>355065756</v>
      </c>
      <c r="H7" s="190">
        <f>SUM(C7:G7)</f>
        <v>13669534010</v>
      </c>
      <c r="I7" s="190"/>
      <c r="J7" s="252">
        <v>248061026</v>
      </c>
      <c r="K7" s="190">
        <v>10000000000</v>
      </c>
      <c r="L7" s="190">
        <f>K7+J7</f>
        <v>10248061026</v>
      </c>
      <c r="M7" s="190"/>
    </row>
    <row r="8" spans="1:13" ht="15">
      <c r="A8" s="184">
        <v>2</v>
      </c>
      <c r="B8" s="189" t="s">
        <v>339</v>
      </c>
      <c r="C8" s="190"/>
      <c r="D8" s="190"/>
      <c r="E8" s="190"/>
      <c r="F8" s="190"/>
      <c r="G8" s="190">
        <f>'thuyet minh'!B192</f>
        <v>8379089887</v>
      </c>
      <c r="H8" s="190">
        <f>SUM(C8:G8)</f>
        <v>8379089887</v>
      </c>
      <c r="I8" s="190"/>
      <c r="J8" s="252">
        <v>6531930196</v>
      </c>
      <c r="K8" s="190"/>
      <c r="L8" s="190">
        <f>K8+J8</f>
        <v>6531930196</v>
      </c>
      <c r="M8" s="190"/>
    </row>
    <row r="9" spans="1:13" ht="15">
      <c r="A9" s="184">
        <v>3</v>
      </c>
      <c r="B9" s="189" t="s">
        <v>340</v>
      </c>
      <c r="C9" s="190"/>
      <c r="D9" s="190"/>
      <c r="E9" s="190">
        <f>1730376469+1135000</f>
        <v>1731511469</v>
      </c>
      <c r="F9" s="190"/>
      <c r="G9" s="190">
        <f>'thuyet minh'!B195</f>
        <v>81580154</v>
      </c>
      <c r="H9" s="190">
        <f>SUM(C9:G9)</f>
        <v>1813091623</v>
      </c>
      <c r="I9" s="190">
        <f>H9-'thuyet minh'!F15</f>
        <v>0</v>
      </c>
      <c r="J9" s="252">
        <v>1239357731</v>
      </c>
      <c r="K9" s="190"/>
      <c r="L9" s="190">
        <f>K9+J9</f>
        <v>1239357731</v>
      </c>
      <c r="M9" s="190"/>
    </row>
    <row r="10" spans="1:13" ht="15">
      <c r="A10" s="184">
        <v>4</v>
      </c>
      <c r="B10" s="189" t="s">
        <v>341</v>
      </c>
      <c r="C10" s="190"/>
      <c r="D10" s="190"/>
      <c r="E10" s="193">
        <v>54513888355</v>
      </c>
      <c r="F10" s="190"/>
      <c r="G10" s="190">
        <f>'thuyet minh'!B197+'thuyet minh'!B196</f>
        <v>1560710373</v>
      </c>
      <c r="H10" s="190">
        <f>SUM(C10:G10)</f>
        <v>56074598728</v>
      </c>
      <c r="I10" s="190"/>
      <c r="J10" s="252">
        <v>64527356866</v>
      </c>
      <c r="K10" s="190">
        <f>-14000000000</f>
        <v>-14000000000</v>
      </c>
      <c r="L10" s="190">
        <f>K10+J10</f>
        <v>50527356866</v>
      </c>
      <c r="M10" s="190"/>
    </row>
    <row r="11" spans="1:13" ht="15">
      <c r="A11" s="184">
        <v>5</v>
      </c>
      <c r="B11" s="189" t="s">
        <v>91</v>
      </c>
      <c r="C11" s="190"/>
      <c r="D11" s="190"/>
      <c r="E11" s="193">
        <f>6754287937-1135000</f>
        <v>6753152937</v>
      </c>
      <c r="F11" s="190"/>
      <c r="G11" s="190">
        <f>'thuyet minh'!B198</f>
        <v>576787060</v>
      </c>
      <c r="H11" s="190">
        <f>SUM(C11:G11)</f>
        <v>7329939997</v>
      </c>
      <c r="I11" s="190"/>
      <c r="J11" s="252">
        <v>494291426</v>
      </c>
      <c r="K11" s="190">
        <v>4000000000</v>
      </c>
      <c r="L11" s="190">
        <f>K11+J11</f>
        <v>4494291426</v>
      </c>
      <c r="M11" s="190"/>
    </row>
    <row r="12" spans="2:13" ht="15">
      <c r="B12" s="191" t="s">
        <v>342</v>
      </c>
      <c r="C12" s="192">
        <f aca="true" t="shared" si="0" ref="C12:L12">SUM(C7:C11)</f>
        <v>13314468254</v>
      </c>
      <c r="D12" s="192">
        <f t="shared" si="0"/>
        <v>0</v>
      </c>
      <c r="E12" s="192">
        <f t="shared" si="0"/>
        <v>62998552761</v>
      </c>
      <c r="F12" s="192">
        <f t="shared" si="0"/>
        <v>0</v>
      </c>
      <c r="G12" s="192">
        <f t="shared" si="0"/>
        <v>10953233230</v>
      </c>
      <c r="H12" s="192">
        <f t="shared" si="0"/>
        <v>87266254245</v>
      </c>
      <c r="I12" s="190"/>
      <c r="J12" s="192">
        <f t="shared" si="0"/>
        <v>73040997245</v>
      </c>
      <c r="K12" s="192">
        <f t="shared" si="0"/>
        <v>0</v>
      </c>
      <c r="L12" s="192">
        <f t="shared" si="0"/>
        <v>73040997245</v>
      </c>
      <c r="M12" s="190"/>
    </row>
    <row r="13" spans="2:13" ht="15">
      <c r="B13" s="193" t="s">
        <v>343</v>
      </c>
      <c r="C13" s="190"/>
      <c r="D13" s="190"/>
      <c r="E13" s="190"/>
      <c r="F13" s="190">
        <f>'Ket qua kinh doanh'!F28</f>
        <v>18680932533</v>
      </c>
      <c r="G13" s="190">
        <f>'Ket qua kinh doanh'!F30</f>
        <v>4114475114</v>
      </c>
      <c r="H13" s="190"/>
      <c r="I13" s="190"/>
      <c r="K13" s="190"/>
      <c r="L13" s="190"/>
      <c r="M13" s="190"/>
    </row>
    <row r="14" spans="2:13" ht="15">
      <c r="B14" s="193" t="s">
        <v>344</v>
      </c>
      <c r="C14" s="190"/>
      <c r="D14" s="190"/>
      <c r="E14" s="190"/>
      <c r="F14" s="194">
        <f>F12-F13</f>
        <v>-18680932533</v>
      </c>
      <c r="G14" s="190">
        <f>G12-G13</f>
        <v>6838758116</v>
      </c>
      <c r="H14" s="190"/>
      <c r="I14" s="190"/>
      <c r="K14" s="190"/>
      <c r="L14" s="190"/>
      <c r="M14" s="190"/>
    </row>
    <row r="15" spans="3:9" ht="15">
      <c r="C15" s="190">
        <v>13314468254</v>
      </c>
      <c r="D15" s="190"/>
      <c r="E15" s="190"/>
      <c r="F15" s="190"/>
      <c r="G15" s="190"/>
      <c r="H15" s="190"/>
      <c r="I15" s="190"/>
    </row>
    <row r="16" spans="3:9" ht="15">
      <c r="C16" s="190">
        <v>0</v>
      </c>
      <c r="D16" s="190"/>
      <c r="E16" s="190"/>
      <c r="F16" s="190"/>
      <c r="G16" s="190"/>
      <c r="H16" s="190"/>
      <c r="I16" s="190"/>
    </row>
    <row r="17" spans="3:9" ht="15">
      <c r="C17" s="190">
        <f>E9</f>
        <v>1731511469</v>
      </c>
      <c r="D17" s="190"/>
      <c r="E17" s="190"/>
      <c r="F17" s="190"/>
      <c r="G17" s="190"/>
      <c r="H17" s="190"/>
      <c r="I17" s="190"/>
    </row>
    <row r="18" ht="15">
      <c r="C18" s="193">
        <v>54513888355</v>
      </c>
    </row>
    <row r="19" ht="15">
      <c r="C19" s="193">
        <f>E11</f>
        <v>6753152937</v>
      </c>
    </row>
    <row r="20" ht="15">
      <c r="C20" s="193">
        <f>SUM(C15:C19)</f>
        <v>76313021015</v>
      </c>
    </row>
    <row r="21" ht="15">
      <c r="C21" s="193">
        <f>C20-C12-E12</f>
        <v>0</v>
      </c>
    </row>
  </sheetData>
  <printOptions/>
  <pageMargins left="0.47" right="0.2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A1" sqref="A1"/>
    </sheetView>
  </sheetViews>
  <sheetFormatPr defaultColWidth="9.140625" defaultRowHeight="13.5" customHeight="1"/>
  <cols>
    <col min="1" max="1" width="3.7109375" style="21" customWidth="1"/>
    <col min="2" max="2" width="27.57421875" style="21" customWidth="1"/>
    <col min="3" max="3" width="14.00390625" style="21" customWidth="1"/>
    <col min="4" max="4" width="5.140625" style="21" customWidth="1"/>
    <col min="5" max="5" width="7.57421875" style="21" customWidth="1"/>
    <col min="6" max="6" width="15.28125" style="20" customWidth="1"/>
    <col min="7" max="7" width="2.7109375" style="20" customWidth="1"/>
    <col min="8" max="8" width="15.28125" style="20" customWidth="1"/>
    <col min="9" max="9" width="9.140625" style="21" customWidth="1"/>
    <col min="10" max="10" width="15.7109375" style="21" customWidth="1"/>
    <col min="11" max="11" width="12.57421875" style="21" bestFit="1" customWidth="1"/>
    <col min="12" max="16384" width="9.140625" style="21" customWidth="1"/>
  </cols>
  <sheetData>
    <row r="1" s="3" customFormat="1" ht="15.75" customHeight="1">
      <c r="A1" s="3" t="str">
        <f>'Bang can doi ke toan'!A1</f>
        <v>CÔNG TY CỔ PHẦN HẢI MINH</v>
      </c>
    </row>
    <row r="2" s="4" customFormat="1" ht="13.5" customHeight="1">
      <c r="A2" s="4" t="str">
        <f>'Bang can doi ke toan'!A2</f>
        <v>Địa chỉ: 57-59 Hồ Tùng Mậu , Q1, Tp Hcm</v>
      </c>
    </row>
    <row r="3" s="4" customFormat="1" ht="13.5" customHeight="1">
      <c r="A3" s="104" t="s">
        <v>168</v>
      </c>
    </row>
    <row r="4" spans="1:8" s="4" customFormat="1" ht="13.5" customHeight="1" thickBot="1">
      <c r="A4" s="5" t="str">
        <f>'Bang can doi ke toan'!A4</f>
        <v>Cho năm tài chính kết thúc ngày 31 tháng 12 năm 2005</v>
      </c>
      <c r="B4" s="5"/>
      <c r="C4" s="5"/>
      <c r="D4" s="5"/>
      <c r="E4" s="5"/>
      <c r="F4" s="5"/>
      <c r="G4" s="5"/>
      <c r="H4" s="5"/>
    </row>
    <row r="5" s="4" customFormat="1" ht="13.5" customHeight="1">
      <c r="A5" s="6"/>
    </row>
    <row r="6" spans="1:8" s="50" customFormat="1" ht="19.5" customHeight="1">
      <c r="A6" s="47" t="s">
        <v>148</v>
      </c>
      <c r="B6" s="49"/>
      <c r="C6" s="49"/>
      <c r="D6" s="49"/>
      <c r="E6" s="49"/>
      <c r="F6" s="49"/>
      <c r="G6" s="49"/>
      <c r="H6" s="49"/>
    </row>
    <row r="7" spans="1:8" s="103" customFormat="1" ht="15">
      <c r="A7" s="97" t="s">
        <v>785</v>
      </c>
      <c r="B7" s="102"/>
      <c r="C7" s="102"/>
      <c r="D7" s="102"/>
      <c r="E7" s="102"/>
      <c r="F7" s="102"/>
      <c r="G7" s="102"/>
      <c r="H7" s="102"/>
    </row>
    <row r="8" s="4" customFormat="1" ht="13.5" customHeight="1"/>
    <row r="9" s="4" customFormat="1" ht="13.5" customHeight="1">
      <c r="H9" s="46" t="str">
        <f>'Bang can doi ke toan'!H9</f>
        <v>Đơn vị tính: VND</v>
      </c>
    </row>
    <row r="10" s="4" customFormat="1" ht="13.5" customHeight="1"/>
    <row r="11" spans="1:8" s="4" customFormat="1" ht="25.5">
      <c r="A11" s="51" t="s">
        <v>33</v>
      </c>
      <c r="B11" s="51"/>
      <c r="C11" s="51"/>
      <c r="D11" s="42" t="s">
        <v>129</v>
      </c>
      <c r="E11" s="42" t="s">
        <v>130</v>
      </c>
      <c r="F11" s="211" t="s">
        <v>255</v>
      </c>
      <c r="G11" s="212"/>
      <c r="H11" s="211" t="s">
        <v>256</v>
      </c>
    </row>
    <row r="12" spans="1:8" s="4" customFormat="1" ht="13.5" customHeight="1">
      <c r="A12" s="8"/>
      <c r="B12" s="8"/>
      <c r="C12" s="8"/>
      <c r="D12" s="48"/>
      <c r="E12" s="48"/>
      <c r="F12" s="8"/>
      <c r="G12" s="8"/>
      <c r="H12" s="8"/>
    </row>
    <row r="13" spans="1:8" s="24" customFormat="1" ht="13.5" customHeight="1">
      <c r="A13" s="39" t="s">
        <v>131</v>
      </c>
      <c r="B13" s="29" t="s">
        <v>85</v>
      </c>
      <c r="C13" s="29"/>
      <c r="D13" s="52" t="s">
        <v>95</v>
      </c>
      <c r="E13" s="53"/>
      <c r="F13" s="26">
        <v>27217028925</v>
      </c>
      <c r="G13" s="26"/>
      <c r="H13" s="26">
        <v>7248136428</v>
      </c>
    </row>
    <row r="14" spans="1:8" s="24" customFormat="1" ht="7.5" customHeight="1">
      <c r="A14" s="39"/>
      <c r="B14" s="29"/>
      <c r="C14" s="29"/>
      <c r="D14" s="52"/>
      <c r="E14" s="53"/>
      <c r="F14" s="26"/>
      <c r="G14" s="26"/>
      <c r="H14" s="26"/>
    </row>
    <row r="15" spans="1:8" s="24" customFormat="1" ht="13.5" customHeight="1">
      <c r="A15" s="39" t="s">
        <v>132</v>
      </c>
      <c r="B15" s="29" t="s">
        <v>246</v>
      </c>
      <c r="C15" s="29"/>
      <c r="D15" s="52" t="s">
        <v>98</v>
      </c>
      <c r="E15" s="53"/>
      <c r="F15" s="26">
        <f>-'ADJUSTED FS'!AN148</f>
        <v>0</v>
      </c>
      <c r="G15" s="26"/>
      <c r="H15" s="26">
        <f>-'ADJUSTED FS'!AP148</f>
        <v>0</v>
      </c>
    </row>
    <row r="16" spans="1:8" s="24" customFormat="1" ht="9" customHeight="1">
      <c r="A16" s="39"/>
      <c r="B16" s="29"/>
      <c r="C16" s="29"/>
      <c r="D16" s="52"/>
      <c r="E16" s="53"/>
      <c r="F16" s="26"/>
      <c r="G16" s="26"/>
      <c r="H16" s="26"/>
    </row>
    <row r="17" spans="1:8" s="24" customFormat="1" ht="13.5" customHeight="1">
      <c r="A17" s="39" t="s">
        <v>133</v>
      </c>
      <c r="B17" s="29" t="s">
        <v>86</v>
      </c>
      <c r="C17" s="29"/>
      <c r="D17" s="53">
        <v>10</v>
      </c>
      <c r="E17" s="53" t="s">
        <v>786</v>
      </c>
      <c r="F17" s="26">
        <f>F13-F15</f>
        <v>27217028925</v>
      </c>
      <c r="G17" s="26"/>
      <c r="H17" s="26">
        <f>H13-H15</f>
        <v>7248136428</v>
      </c>
    </row>
    <row r="18" spans="1:8" s="24" customFormat="1" ht="7.5" customHeight="1">
      <c r="A18" s="39"/>
      <c r="B18" s="29"/>
      <c r="C18" s="29"/>
      <c r="D18" s="53"/>
      <c r="E18" s="53"/>
      <c r="F18" s="26"/>
      <c r="G18" s="26"/>
      <c r="H18" s="26"/>
    </row>
    <row r="19" spans="1:8" s="24" customFormat="1" ht="13.5" customHeight="1">
      <c r="A19" s="39" t="s">
        <v>134</v>
      </c>
      <c r="B19" s="29" t="s">
        <v>38</v>
      </c>
      <c r="C19" s="29"/>
      <c r="D19" s="53">
        <v>11</v>
      </c>
      <c r="E19" s="53" t="s">
        <v>787</v>
      </c>
      <c r="F19" s="26">
        <v>760595121</v>
      </c>
      <c r="G19" s="26"/>
      <c r="H19" s="26">
        <v>4956235010</v>
      </c>
    </row>
    <row r="20" spans="1:8" s="24" customFormat="1" ht="6.75" customHeight="1">
      <c r="A20" s="39"/>
      <c r="B20" s="29"/>
      <c r="C20" s="29"/>
      <c r="D20" s="53"/>
      <c r="E20" s="53"/>
      <c r="F20" s="26"/>
      <c r="G20" s="26"/>
      <c r="H20" s="26"/>
    </row>
    <row r="21" spans="1:8" s="24" customFormat="1" ht="13.5" customHeight="1">
      <c r="A21" s="39" t="s">
        <v>135</v>
      </c>
      <c r="B21" s="29" t="s">
        <v>87</v>
      </c>
      <c r="C21" s="29"/>
      <c r="D21" s="53">
        <v>20</v>
      </c>
      <c r="E21" s="53"/>
      <c r="F21" s="26">
        <f>F17-F19</f>
        <v>26456433804</v>
      </c>
      <c r="G21" s="26"/>
      <c r="H21" s="26">
        <f>H17-H19</f>
        <v>2291901418</v>
      </c>
    </row>
    <row r="22" spans="1:8" s="24" customFormat="1" ht="7.5" customHeight="1">
      <c r="A22" s="39"/>
      <c r="B22" s="29"/>
      <c r="C22" s="29"/>
      <c r="D22" s="53"/>
      <c r="E22" s="53"/>
      <c r="F22" s="26"/>
      <c r="G22" s="26"/>
      <c r="H22" s="26"/>
    </row>
    <row r="23" spans="1:8" s="24" customFormat="1" ht="13.5" customHeight="1">
      <c r="A23" s="39" t="s">
        <v>136</v>
      </c>
      <c r="B23" s="29" t="s">
        <v>88</v>
      </c>
      <c r="C23" s="29"/>
      <c r="D23" s="53">
        <v>21</v>
      </c>
      <c r="E23" s="53" t="s">
        <v>788</v>
      </c>
      <c r="F23" s="26">
        <v>696774604</v>
      </c>
      <c r="G23" s="26"/>
      <c r="H23" s="26">
        <v>0</v>
      </c>
    </row>
    <row r="24" spans="1:8" s="24" customFormat="1" ht="7.5" customHeight="1">
      <c r="A24" s="39"/>
      <c r="B24" s="29"/>
      <c r="C24" s="29"/>
      <c r="D24" s="53"/>
      <c r="E24" s="53"/>
      <c r="F24" s="26"/>
      <c r="G24" s="26"/>
      <c r="H24" s="26"/>
    </row>
    <row r="25" spans="1:8" s="24" customFormat="1" ht="13.5" customHeight="1">
      <c r="A25" s="39" t="s">
        <v>137</v>
      </c>
      <c r="B25" s="29" t="s">
        <v>89</v>
      </c>
      <c r="C25" s="29"/>
      <c r="D25" s="53">
        <v>22</v>
      </c>
      <c r="E25" s="53" t="s">
        <v>789</v>
      </c>
      <c r="F25" s="26">
        <v>15358117</v>
      </c>
      <c r="G25" s="26"/>
      <c r="H25" s="26">
        <f>+H26</f>
        <v>22886250</v>
      </c>
    </row>
    <row r="26" spans="1:8" ht="13.5" customHeight="1">
      <c r="A26" s="28"/>
      <c r="B26" s="28" t="s">
        <v>166</v>
      </c>
      <c r="C26" s="28"/>
      <c r="D26" s="54">
        <v>23</v>
      </c>
      <c r="E26" s="54"/>
      <c r="F26" s="27">
        <v>15358117</v>
      </c>
      <c r="G26" s="27"/>
      <c r="H26" s="27">
        <v>22886250</v>
      </c>
    </row>
    <row r="27" spans="1:8" ht="7.5" customHeight="1">
      <c r="A27" s="28"/>
      <c r="B27" s="28"/>
      <c r="C27" s="28"/>
      <c r="D27" s="54"/>
      <c r="E27" s="54"/>
      <c r="F27" s="27"/>
      <c r="G27" s="27"/>
      <c r="H27" s="27"/>
    </row>
    <row r="28" spans="1:8" s="24" customFormat="1" ht="13.5" customHeight="1">
      <c r="A28" s="39" t="s">
        <v>138</v>
      </c>
      <c r="B28" s="29" t="s">
        <v>39</v>
      </c>
      <c r="C28" s="29"/>
      <c r="D28" s="53">
        <v>24</v>
      </c>
      <c r="F28" s="26">
        <v>18680932533</v>
      </c>
      <c r="G28" s="26"/>
      <c r="H28" s="26">
        <v>22608000</v>
      </c>
    </row>
    <row r="29" spans="1:8" s="24" customFormat="1" ht="7.5" customHeight="1">
      <c r="A29" s="39"/>
      <c r="B29" s="29"/>
      <c r="C29" s="29"/>
      <c r="D29" s="53"/>
      <c r="E29" s="53"/>
      <c r="F29" s="26"/>
      <c r="G29" s="26"/>
      <c r="H29" s="26"/>
    </row>
    <row r="30" spans="1:8" s="24" customFormat="1" ht="13.5" customHeight="1">
      <c r="A30" s="39" t="s">
        <v>139</v>
      </c>
      <c r="B30" s="29" t="s">
        <v>40</v>
      </c>
      <c r="C30" s="29"/>
      <c r="D30" s="53">
        <v>25</v>
      </c>
      <c r="E30" s="53"/>
      <c r="F30" s="26">
        <v>4114475114</v>
      </c>
      <c r="G30" s="26"/>
      <c r="H30" s="26">
        <v>1485694804</v>
      </c>
    </row>
    <row r="31" spans="1:8" s="24" customFormat="1" ht="7.5" customHeight="1">
      <c r="A31" s="39"/>
      <c r="B31" s="29"/>
      <c r="C31" s="29"/>
      <c r="D31" s="53"/>
      <c r="E31" s="53"/>
      <c r="F31" s="26"/>
      <c r="G31" s="26"/>
      <c r="H31" s="26"/>
    </row>
    <row r="32" spans="1:8" s="24" customFormat="1" ht="13.5" customHeight="1">
      <c r="A32" s="39" t="s">
        <v>140</v>
      </c>
      <c r="B32" s="29" t="s">
        <v>41</v>
      </c>
      <c r="C32" s="29"/>
      <c r="D32" s="53">
        <v>30</v>
      </c>
      <c r="E32" s="53"/>
      <c r="F32" s="26">
        <f>F21+F23-F25-F28-F30</f>
        <v>4342442644</v>
      </c>
      <c r="G32" s="26"/>
      <c r="H32" s="26">
        <f>H21+H23-H25-H28-H30</f>
        <v>760712364</v>
      </c>
    </row>
    <row r="33" spans="1:8" s="24" customFormat="1" ht="7.5" customHeight="1">
      <c r="A33" s="39"/>
      <c r="B33" s="29"/>
      <c r="C33" s="29"/>
      <c r="D33" s="53"/>
      <c r="E33" s="53"/>
      <c r="F33" s="26"/>
      <c r="G33" s="26"/>
      <c r="H33" s="26"/>
    </row>
    <row r="34" spans="1:8" s="24" customFormat="1" ht="13.5" customHeight="1">
      <c r="A34" s="39" t="s">
        <v>141</v>
      </c>
      <c r="B34" s="29" t="s">
        <v>90</v>
      </c>
      <c r="C34" s="29"/>
      <c r="D34" s="53">
        <v>31</v>
      </c>
      <c r="E34" s="53"/>
      <c r="F34" s="26">
        <v>75893810</v>
      </c>
      <c r="G34" s="26"/>
      <c r="H34" s="26">
        <v>11629504</v>
      </c>
    </row>
    <row r="35" spans="1:8" s="24" customFormat="1" ht="7.5" customHeight="1">
      <c r="A35" s="39"/>
      <c r="B35" s="29"/>
      <c r="C35" s="29"/>
      <c r="D35" s="53"/>
      <c r="E35" s="53"/>
      <c r="F35" s="26"/>
      <c r="G35" s="26"/>
      <c r="H35" s="26"/>
    </row>
    <row r="36" spans="1:8" s="24" customFormat="1" ht="13.5" customHeight="1">
      <c r="A36" s="39" t="s">
        <v>142</v>
      </c>
      <c r="B36" s="29" t="s">
        <v>91</v>
      </c>
      <c r="C36" s="29"/>
      <c r="D36" s="53">
        <v>32</v>
      </c>
      <c r="E36" s="53"/>
      <c r="F36" s="26">
        <v>75600000</v>
      </c>
      <c r="G36" s="26"/>
      <c r="H36" s="26">
        <v>0</v>
      </c>
    </row>
    <row r="37" spans="1:8" s="24" customFormat="1" ht="7.5" customHeight="1">
      <c r="A37" s="39"/>
      <c r="B37" s="29"/>
      <c r="C37" s="29"/>
      <c r="D37" s="53"/>
      <c r="E37" s="53"/>
      <c r="F37" s="26"/>
      <c r="G37" s="26"/>
      <c r="H37" s="26"/>
    </row>
    <row r="38" spans="1:8" s="24" customFormat="1" ht="13.5" customHeight="1">
      <c r="A38" s="39" t="s">
        <v>143</v>
      </c>
      <c r="B38" s="29" t="s">
        <v>92</v>
      </c>
      <c r="C38" s="29"/>
      <c r="D38" s="53">
        <v>40</v>
      </c>
      <c r="E38" s="53"/>
      <c r="F38" s="26">
        <f>F34-F36</f>
        <v>293810</v>
      </c>
      <c r="G38" s="26"/>
      <c r="H38" s="26">
        <f>H34-H36</f>
        <v>11629504</v>
      </c>
    </row>
    <row r="39" spans="1:8" s="24" customFormat="1" ht="7.5" customHeight="1">
      <c r="A39" s="39"/>
      <c r="B39" s="29"/>
      <c r="C39" s="29"/>
      <c r="D39" s="53"/>
      <c r="E39" s="53"/>
      <c r="F39" s="26"/>
      <c r="G39" s="26"/>
      <c r="H39" s="26"/>
    </row>
    <row r="40" spans="1:10" s="24" customFormat="1" ht="13.5" customHeight="1">
      <c r="A40" s="39" t="s">
        <v>144</v>
      </c>
      <c r="B40" s="29" t="s">
        <v>93</v>
      </c>
      <c r="C40" s="29"/>
      <c r="D40" s="53">
        <v>50</v>
      </c>
      <c r="E40" s="53"/>
      <c r="F40" s="26">
        <f>F32+F38</f>
        <v>4342736454</v>
      </c>
      <c r="G40" s="26"/>
      <c r="H40" s="26">
        <f>H32+H38</f>
        <v>772341868</v>
      </c>
      <c r="J40" s="333"/>
    </row>
    <row r="41" spans="1:8" s="24" customFormat="1" ht="7.5" customHeight="1">
      <c r="A41" s="39"/>
      <c r="B41" s="29"/>
      <c r="C41" s="29"/>
      <c r="D41" s="53"/>
      <c r="E41" s="53"/>
      <c r="F41" s="26"/>
      <c r="G41" s="26"/>
      <c r="H41" s="26"/>
    </row>
    <row r="42" spans="1:11" s="24" customFormat="1" ht="13.5" customHeight="1">
      <c r="A42" s="39" t="s">
        <v>145</v>
      </c>
      <c r="B42" s="29" t="s">
        <v>247</v>
      </c>
      <c r="C42" s="29"/>
      <c r="D42" s="53">
        <v>51</v>
      </c>
      <c r="E42" s="48" t="s">
        <v>790</v>
      </c>
      <c r="F42" s="26">
        <v>1291096694</v>
      </c>
      <c r="G42" s="26"/>
      <c r="H42" s="26">
        <v>216255723</v>
      </c>
      <c r="K42" s="23"/>
    </row>
    <row r="43" spans="1:8" s="24" customFormat="1" ht="7.5" customHeight="1">
      <c r="A43" s="39"/>
      <c r="B43" s="29"/>
      <c r="C43" s="29"/>
      <c r="D43" s="53"/>
      <c r="E43" s="53"/>
      <c r="F43" s="26"/>
      <c r="G43" s="26"/>
      <c r="H43" s="26"/>
    </row>
    <row r="44" spans="1:11" s="24" customFormat="1" ht="13.5" customHeight="1">
      <c r="A44" s="39" t="s">
        <v>146</v>
      </c>
      <c r="B44" s="29" t="s">
        <v>248</v>
      </c>
      <c r="C44" s="29"/>
      <c r="D44" s="53">
        <v>52</v>
      </c>
      <c r="E44" s="53"/>
      <c r="F44" s="26">
        <v>0</v>
      </c>
      <c r="G44" s="26"/>
      <c r="H44" s="26">
        <f>-'ADJUSTED FS'!AP177</f>
        <v>0</v>
      </c>
      <c r="J44" s="23"/>
      <c r="K44" s="23"/>
    </row>
    <row r="45" spans="1:8" s="24" customFormat="1" ht="7.5" customHeight="1">
      <c r="A45" s="39"/>
      <c r="B45" s="29"/>
      <c r="C45" s="29"/>
      <c r="D45" s="53"/>
      <c r="E45" s="53"/>
      <c r="F45" s="25"/>
      <c r="G45" s="26"/>
      <c r="H45" s="25"/>
    </row>
    <row r="46" spans="1:11" s="24" customFormat="1" ht="13.5" customHeight="1" thickBot="1">
      <c r="A46" s="39" t="s">
        <v>249</v>
      </c>
      <c r="B46" s="29" t="s">
        <v>94</v>
      </c>
      <c r="C46" s="29"/>
      <c r="D46" s="53">
        <v>60</v>
      </c>
      <c r="E46" s="53"/>
      <c r="F46" s="40">
        <f>F40-F42-F44</f>
        <v>3051639760</v>
      </c>
      <c r="G46" s="26"/>
      <c r="H46" s="40">
        <f>H40-H42-H44</f>
        <v>556086145</v>
      </c>
      <c r="J46" s="23"/>
      <c r="K46" s="23"/>
    </row>
    <row r="47" spans="1:8" s="24" customFormat="1" ht="7.5" customHeight="1" thickTop="1">
      <c r="A47" s="29"/>
      <c r="B47" s="29"/>
      <c r="C47" s="29"/>
      <c r="D47" s="29"/>
      <c r="E47" s="29"/>
      <c r="F47" s="26"/>
      <c r="G47" s="26"/>
      <c r="H47" s="26"/>
    </row>
    <row r="48" spans="1:8" s="24" customFormat="1" ht="13.5" customHeight="1" thickBot="1">
      <c r="A48" s="39" t="s">
        <v>250</v>
      </c>
      <c r="B48" s="24" t="s">
        <v>251</v>
      </c>
      <c r="D48" s="53">
        <v>70</v>
      </c>
      <c r="E48" s="417" t="s">
        <v>184</v>
      </c>
      <c r="F48" s="40">
        <v>3537</v>
      </c>
      <c r="G48" s="418"/>
      <c r="H48" s="40">
        <v>0</v>
      </c>
    </row>
    <row r="49" spans="1:4" ht="13.5" customHeight="1" thickTop="1">
      <c r="A49" s="39"/>
      <c r="B49" s="24"/>
      <c r="C49" s="24"/>
      <c r="D49" s="53"/>
    </row>
    <row r="50" spans="1:4" ht="13.5" customHeight="1">
      <c r="A50" s="39"/>
      <c r="B50" s="24"/>
      <c r="C50" s="24"/>
      <c r="D50" s="53"/>
    </row>
    <row r="51" spans="5:8" s="4" customFormat="1" ht="13.5" customHeight="1">
      <c r="E51" s="420" t="str">
        <f>'Bang can doi ke toan'!E160</f>
        <v>TP. Hồ Chí Minh, ngày 17 tháng 09 năm 2007</v>
      </c>
      <c r="F51" s="420"/>
      <c r="G51" s="420"/>
      <c r="H51" s="420"/>
    </row>
    <row r="52" s="4" customFormat="1" ht="13.5" customHeight="1"/>
    <row r="53" s="4" customFormat="1" ht="13.5" customHeight="1"/>
    <row r="54" s="4" customFormat="1" ht="13.5" customHeight="1"/>
    <row r="55" s="4" customFormat="1" ht="13.5" customHeight="1"/>
    <row r="56" s="4" customFormat="1" ht="13.5" customHeight="1">
      <c r="C56" s="263"/>
    </row>
    <row r="57" spans="1:8" s="4" customFormat="1" ht="13.5" customHeight="1">
      <c r="A57" s="4" t="str">
        <f>'Bang can doi ke toan'!A166</f>
        <v>_______________</v>
      </c>
      <c r="B57" s="104"/>
      <c r="C57" s="4" t="str">
        <f>'Bang can doi ke toan'!C166</f>
        <v>_____________</v>
      </c>
      <c r="D57" s="104"/>
      <c r="E57" s="104"/>
      <c r="F57" s="4" t="str">
        <f>'Bang can doi ke toan'!F166</f>
        <v>__________</v>
      </c>
      <c r="G57" s="104"/>
      <c r="H57" s="104"/>
    </row>
    <row r="58" spans="1:8" s="6" customFormat="1" ht="13.5" customHeight="1">
      <c r="A58" s="6" t="str">
        <f>'Bang can doi ke toan'!A167</f>
        <v>Nguyễn Thành Văn</v>
      </c>
      <c r="B58" s="105"/>
      <c r="C58" s="6" t="str">
        <f>'Bang can doi ke toan'!C167</f>
        <v>Nguyễn Thế Hưng</v>
      </c>
      <c r="D58" s="105"/>
      <c r="E58" s="105"/>
      <c r="F58" s="6" t="str">
        <f>'Bang can doi ke toan'!F167</f>
        <v>Nguyễn Thành Chương</v>
      </c>
      <c r="G58" s="105"/>
      <c r="H58" s="105"/>
    </row>
    <row r="59" spans="1:8" s="6" customFormat="1" ht="13.5" customHeight="1">
      <c r="A59" s="6" t="str">
        <f>'Bang can doi ke toan'!A168</f>
        <v>Người lập biểu</v>
      </c>
      <c r="B59" s="105"/>
      <c r="C59" s="6" t="str">
        <f>'Bang can doi ke toan'!C168</f>
        <v>Kế toán trưởng</v>
      </c>
      <c r="D59" s="105"/>
      <c r="E59" s="105"/>
      <c r="F59" s="6" t="str">
        <f>'Bang can doi ke toan'!F168</f>
        <v>Giám đốc</v>
      </c>
      <c r="G59" s="105"/>
      <c r="H59" s="105"/>
    </row>
    <row r="60" spans="1:8" ht="13.5" customHeight="1">
      <c r="A60" s="104"/>
      <c r="B60" s="104"/>
      <c r="C60" s="264"/>
      <c r="D60" s="104"/>
      <c r="E60" s="104"/>
      <c r="F60" s="105"/>
      <c r="G60" s="104"/>
      <c r="H60" s="104"/>
    </row>
    <row r="61" spans="1:8" ht="13.5" customHeight="1">
      <c r="A61" s="104"/>
      <c r="B61" s="104"/>
      <c r="C61" s="104"/>
      <c r="D61" s="104"/>
      <c r="E61" s="104"/>
      <c r="F61" s="104"/>
      <c r="G61" s="104"/>
      <c r="H61" s="104"/>
    </row>
  </sheetData>
  <mergeCells count="1">
    <mergeCell ref="E51:H51"/>
  </mergeCells>
  <printOptions/>
  <pageMargins left="0.75" right="0.5" top="0.4" bottom="0.5" header="0" footer="0.35"/>
  <pageSetup firstPageNumber="10" useFirstPageNumber="1" horizontalDpi="600" verticalDpi="600" orientation="portrait" paperSize="9" r:id="rId1"/>
  <headerFooter alignWithMargins="0">
    <oddFooter>&amp;L&amp;"Times New Roman,Italic"&amp;9Báo cáo này phải được đọc cùng với Bản thuyết minh Báo cáo tài chính&amp;R&amp;"Times New Roman,Regular"&amp;11&amp;P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0"/>
  <sheetViews>
    <sheetView workbookViewId="0" topLeftCell="A10">
      <pane xSplit="5" ySplit="3" topLeftCell="F13" activePane="bottomRight" state="frozen"/>
      <selection pane="topLeft" activeCell="A10" sqref="A10"/>
      <selection pane="topRight" activeCell="F10" sqref="F10"/>
      <selection pane="bottomLeft" activeCell="A13" sqref="A13"/>
      <selection pane="bottomRight" activeCell="A1" sqref="A1"/>
    </sheetView>
  </sheetViews>
  <sheetFormatPr defaultColWidth="9.140625" defaultRowHeight="13.5" customHeight="1"/>
  <cols>
    <col min="1" max="1" width="3.7109375" style="21" customWidth="1"/>
    <col min="2" max="2" width="27.57421875" style="21" customWidth="1"/>
    <col min="3" max="3" width="14.00390625" style="21" customWidth="1"/>
    <col min="4" max="4" width="5.140625" style="21" customWidth="1"/>
    <col min="5" max="5" width="7.57421875" style="21" customWidth="1"/>
    <col min="6" max="6" width="16.421875" style="20" customWidth="1"/>
    <col min="7" max="7" width="2.7109375" style="20" customWidth="1"/>
    <col min="8" max="8" width="15.28125" style="20" customWidth="1"/>
    <col min="9" max="9" width="1.57421875" style="21" customWidth="1"/>
    <col min="10" max="10" width="20.7109375" style="20" customWidth="1"/>
    <col min="11" max="12" width="20.7109375" style="21" customWidth="1"/>
    <col min="13" max="16384" width="9.140625" style="21" customWidth="1"/>
  </cols>
  <sheetData>
    <row r="1" spans="1:10" s="3" customFormat="1" ht="15.75" customHeight="1">
      <c r="A1" s="3" t="str">
        <f>'Bang can doi ke toan'!A1</f>
        <v>CÔNG TY CỔ PHẦN HẢI MINH</v>
      </c>
      <c r="J1" s="365"/>
    </row>
    <row r="2" spans="1:10" s="4" customFormat="1" ht="13.5" customHeight="1">
      <c r="A2" s="4" t="str">
        <f>'Bang can doi ke toan'!A2</f>
        <v>Địa chỉ: 57-59 Hồ Tùng Mậu , Q1, Tp Hcm</v>
      </c>
      <c r="J2" s="20"/>
    </row>
    <row r="3" spans="1:10" s="4" customFormat="1" ht="13.5" customHeight="1">
      <c r="A3" s="104" t="s">
        <v>168</v>
      </c>
      <c r="J3" s="20"/>
    </row>
    <row r="4" spans="1:10" s="4" customFormat="1" ht="13.5" customHeight="1" thickBot="1">
      <c r="A4" s="5" t="str">
        <f>'Bang can doi ke toan'!A4</f>
        <v>Cho năm tài chính kết thúc ngày 31 tháng 12 năm 2005</v>
      </c>
      <c r="B4" s="5"/>
      <c r="C4" s="5"/>
      <c r="D4" s="5"/>
      <c r="E4" s="5"/>
      <c r="F4" s="5"/>
      <c r="G4" s="5"/>
      <c r="H4" s="5"/>
      <c r="J4" s="20"/>
    </row>
    <row r="5" spans="1:10" s="4" customFormat="1" ht="13.5" customHeight="1">
      <c r="A5" s="6"/>
      <c r="J5" s="20"/>
    </row>
    <row r="6" spans="1:10" s="50" customFormat="1" ht="19.5" customHeight="1">
      <c r="A6" s="47" t="s">
        <v>149</v>
      </c>
      <c r="B6" s="49"/>
      <c r="C6" s="49"/>
      <c r="D6" s="49"/>
      <c r="E6" s="49"/>
      <c r="F6" s="49"/>
      <c r="G6" s="49"/>
      <c r="H6" s="49"/>
      <c r="J6" s="366"/>
    </row>
    <row r="7" spans="1:10" s="98" customFormat="1" ht="15.75" customHeight="1">
      <c r="A7" s="97" t="s">
        <v>42</v>
      </c>
      <c r="B7" s="97"/>
      <c r="C7" s="97"/>
      <c r="D7" s="97"/>
      <c r="E7" s="97"/>
      <c r="F7" s="97"/>
      <c r="G7" s="97"/>
      <c r="H7" s="97"/>
      <c r="J7" s="367"/>
    </row>
    <row r="8" spans="1:10" s="98" customFormat="1" ht="15.75" customHeight="1">
      <c r="A8" s="97" t="str">
        <f>'Ket qua kinh doanh'!A7</f>
        <v>Năm 2005</v>
      </c>
      <c r="B8" s="97"/>
      <c r="C8" s="97"/>
      <c r="D8" s="97"/>
      <c r="E8" s="97"/>
      <c r="F8" s="97"/>
      <c r="G8" s="97"/>
      <c r="H8" s="97"/>
      <c r="J8" s="367"/>
    </row>
    <row r="9" s="6" customFormat="1" ht="13.5" customHeight="1">
      <c r="J9" s="23"/>
    </row>
    <row r="10" spans="8:10" s="4" customFormat="1" ht="13.5" customHeight="1">
      <c r="H10" s="46" t="str">
        <f>'Bang can doi ke toan'!H9</f>
        <v>Đơn vị tính: VND</v>
      </c>
      <c r="J10" s="20"/>
    </row>
    <row r="11" s="4" customFormat="1" ht="13.5" customHeight="1">
      <c r="J11" s="20"/>
    </row>
    <row r="12" spans="1:10" s="4" customFormat="1" ht="25.5">
      <c r="A12" s="51" t="s">
        <v>33</v>
      </c>
      <c r="B12" s="51"/>
      <c r="C12" s="51"/>
      <c r="D12" s="42" t="s">
        <v>129</v>
      </c>
      <c r="E12" s="42" t="s">
        <v>130</v>
      </c>
      <c r="F12" s="211" t="s">
        <v>255</v>
      </c>
      <c r="G12" s="212"/>
      <c r="H12" s="211" t="s">
        <v>256</v>
      </c>
      <c r="J12" s="20"/>
    </row>
    <row r="13" spans="1:8" ht="13.5" customHeight="1">
      <c r="A13" s="29"/>
      <c r="B13" s="29"/>
      <c r="C13" s="29"/>
      <c r="D13" s="54"/>
      <c r="E13" s="54"/>
      <c r="F13" s="27"/>
      <c r="G13" s="27"/>
      <c r="H13" s="27"/>
    </row>
    <row r="14" spans="1:10" s="24" customFormat="1" ht="13.5" customHeight="1">
      <c r="A14" s="29" t="s">
        <v>3</v>
      </c>
      <c r="B14" s="29" t="s">
        <v>119</v>
      </c>
      <c r="C14" s="29"/>
      <c r="D14" s="53"/>
      <c r="E14" s="53"/>
      <c r="F14" s="26"/>
      <c r="G14" s="26"/>
      <c r="H14" s="26"/>
      <c r="J14" s="23"/>
    </row>
    <row r="15" spans="1:10" s="24" customFormat="1" ht="13.5" customHeight="1">
      <c r="A15" s="29"/>
      <c r="B15" s="29"/>
      <c r="C15" s="29"/>
      <c r="D15" s="53"/>
      <c r="E15" s="53"/>
      <c r="F15" s="26"/>
      <c r="G15" s="26"/>
      <c r="H15" s="26"/>
      <c r="J15" s="23"/>
    </row>
    <row r="16" spans="1:10" s="33" customFormat="1" ht="13.5" customHeight="1">
      <c r="A16" s="30" t="s">
        <v>131</v>
      </c>
      <c r="B16" s="31" t="s">
        <v>43</v>
      </c>
      <c r="C16" s="31"/>
      <c r="D16" s="99" t="s">
        <v>95</v>
      </c>
      <c r="E16" s="100"/>
      <c r="F16" s="32">
        <v>4342736454</v>
      </c>
      <c r="G16" s="32"/>
      <c r="H16" s="32">
        <v>0</v>
      </c>
      <c r="J16" s="359"/>
    </row>
    <row r="17" spans="1:10" s="33" customFormat="1" ht="13.5" customHeight="1">
      <c r="A17" s="30" t="s">
        <v>132</v>
      </c>
      <c r="B17" s="31" t="s">
        <v>165</v>
      </c>
      <c r="C17" s="31"/>
      <c r="D17" s="100"/>
      <c r="E17" s="100"/>
      <c r="F17" s="32"/>
      <c r="G17" s="32"/>
      <c r="H17" s="32"/>
      <c r="J17" s="359"/>
    </row>
    <row r="18" spans="1:8" ht="13.5" customHeight="1">
      <c r="A18" s="28" t="s">
        <v>68</v>
      </c>
      <c r="B18" s="28" t="s">
        <v>44</v>
      </c>
      <c r="C18" s="28"/>
      <c r="D18" s="101" t="s">
        <v>98</v>
      </c>
      <c r="E18" s="101"/>
      <c r="F18" s="27">
        <v>731605597</v>
      </c>
      <c r="G18" s="27"/>
      <c r="H18" s="27">
        <v>0</v>
      </c>
    </row>
    <row r="19" spans="1:8" ht="13.5" customHeight="1">
      <c r="A19" s="28" t="s">
        <v>68</v>
      </c>
      <c r="B19" s="28" t="s">
        <v>45</v>
      </c>
      <c r="C19" s="28"/>
      <c r="D19" s="101" t="s">
        <v>96</v>
      </c>
      <c r="E19" s="54"/>
      <c r="F19" s="27">
        <v>0</v>
      </c>
      <c r="G19" s="27"/>
      <c r="H19" s="27">
        <v>0</v>
      </c>
    </row>
    <row r="20" spans="1:8" ht="13.5" customHeight="1">
      <c r="A20" s="28" t="s">
        <v>68</v>
      </c>
      <c r="B20" s="28" t="s">
        <v>120</v>
      </c>
      <c r="C20" s="28"/>
      <c r="D20" s="101" t="s">
        <v>99</v>
      </c>
      <c r="E20" s="54"/>
      <c r="F20" s="27">
        <v>0</v>
      </c>
      <c r="G20" s="27"/>
      <c r="H20" s="27">
        <v>0</v>
      </c>
    </row>
    <row r="21" spans="1:8" ht="13.5" customHeight="1">
      <c r="A21" s="28" t="s">
        <v>68</v>
      </c>
      <c r="B21" s="28" t="s">
        <v>121</v>
      </c>
      <c r="C21" s="28"/>
      <c r="D21" s="101" t="s">
        <v>100</v>
      </c>
      <c r="E21" s="54"/>
      <c r="F21" s="27">
        <v>-334104604</v>
      </c>
      <c r="G21" s="27"/>
      <c r="H21" s="27">
        <v>0</v>
      </c>
    </row>
    <row r="22" spans="1:8" ht="13.5" customHeight="1">
      <c r="A22" s="28" t="s">
        <v>68</v>
      </c>
      <c r="B22" s="28" t="s">
        <v>122</v>
      </c>
      <c r="C22" s="28"/>
      <c r="D22" s="101" t="s">
        <v>101</v>
      </c>
      <c r="E22" s="54"/>
      <c r="F22" s="27">
        <v>0</v>
      </c>
      <c r="G22" s="27"/>
      <c r="H22" s="27">
        <v>0</v>
      </c>
    </row>
    <row r="23" spans="1:10" s="33" customFormat="1" ht="13.5" customHeight="1">
      <c r="A23" s="30" t="s">
        <v>133</v>
      </c>
      <c r="B23" s="31" t="s">
        <v>199</v>
      </c>
      <c r="C23" s="31"/>
      <c r="D23" s="99"/>
      <c r="E23" s="100"/>
      <c r="F23" s="32"/>
      <c r="G23" s="32"/>
      <c r="H23" s="32"/>
      <c r="J23" s="359"/>
    </row>
    <row r="24" spans="1:10" s="33" customFormat="1" ht="13.5" customHeight="1">
      <c r="A24" s="30"/>
      <c r="B24" s="31" t="s">
        <v>200</v>
      </c>
      <c r="C24" s="31"/>
      <c r="D24" s="99" t="s">
        <v>126</v>
      </c>
      <c r="E24" s="100"/>
      <c r="F24" s="32">
        <f>SUM(F16:F23)</f>
        <v>4740237447</v>
      </c>
      <c r="G24" s="32"/>
      <c r="H24" s="32">
        <f>SUM(H16:H23)</f>
        <v>0</v>
      </c>
      <c r="J24" s="359"/>
    </row>
    <row r="25" spans="1:8" ht="13.5" customHeight="1">
      <c r="A25" s="28" t="s">
        <v>68</v>
      </c>
      <c r="B25" s="28" t="s">
        <v>157</v>
      </c>
      <c r="C25" s="28"/>
      <c r="D25" s="101" t="s">
        <v>127</v>
      </c>
      <c r="E25" s="54"/>
      <c r="F25" s="27">
        <v>-6336077689</v>
      </c>
      <c r="G25" s="27"/>
      <c r="H25" s="27">
        <v>0</v>
      </c>
    </row>
    <row r="26" spans="1:8" ht="13.5" customHeight="1">
      <c r="A26" s="28" t="s">
        <v>68</v>
      </c>
      <c r="B26" s="28" t="s">
        <v>46</v>
      </c>
      <c r="C26" s="28"/>
      <c r="D26" s="54">
        <v>10</v>
      </c>
      <c r="E26" s="54"/>
      <c r="F26" s="27">
        <v>0</v>
      </c>
      <c r="G26" s="27"/>
      <c r="H26" s="27">
        <v>0</v>
      </c>
    </row>
    <row r="27" spans="1:8" ht="13.5" customHeight="1">
      <c r="A27" s="28" t="s">
        <v>68</v>
      </c>
      <c r="B27" s="28" t="s">
        <v>160</v>
      </c>
      <c r="C27" s="28"/>
      <c r="D27" s="54">
        <v>11</v>
      </c>
      <c r="E27" s="54"/>
      <c r="F27" s="27">
        <v>6042134291</v>
      </c>
      <c r="G27" s="27"/>
      <c r="H27" s="27">
        <v>0</v>
      </c>
    </row>
    <row r="28" spans="1:8" ht="13.5" customHeight="1">
      <c r="A28" s="28" t="s">
        <v>68</v>
      </c>
      <c r="B28" s="28" t="s">
        <v>172</v>
      </c>
      <c r="C28" s="28"/>
      <c r="D28" s="54">
        <v>12</v>
      </c>
      <c r="E28" s="54"/>
      <c r="F28" s="27">
        <v>0</v>
      </c>
      <c r="G28" s="27"/>
      <c r="H28" s="27">
        <v>0</v>
      </c>
    </row>
    <row r="29" spans="1:8" ht="13.5" customHeight="1">
      <c r="A29" s="28" t="s">
        <v>68</v>
      </c>
      <c r="B29" s="28" t="s">
        <v>123</v>
      </c>
      <c r="C29" s="28"/>
      <c r="D29" s="54">
        <v>13</v>
      </c>
      <c r="E29" s="54"/>
      <c r="F29" s="27">
        <v>0</v>
      </c>
      <c r="G29" s="27"/>
      <c r="H29" s="27">
        <v>0</v>
      </c>
    </row>
    <row r="30" spans="1:8" ht="13.5" customHeight="1">
      <c r="A30" s="28" t="s">
        <v>68</v>
      </c>
      <c r="B30" s="28" t="s">
        <v>124</v>
      </c>
      <c r="C30" s="28"/>
      <c r="D30" s="54">
        <v>14</v>
      </c>
      <c r="E30" s="101"/>
      <c r="F30" s="27">
        <v>-602756000</v>
      </c>
      <c r="G30" s="27"/>
      <c r="H30" s="27">
        <v>0</v>
      </c>
    </row>
    <row r="31" spans="1:8" ht="13.5" customHeight="1">
      <c r="A31" s="28" t="s">
        <v>68</v>
      </c>
      <c r="B31" s="28" t="s">
        <v>125</v>
      </c>
      <c r="C31" s="28"/>
      <c r="D31" s="54">
        <v>15</v>
      </c>
      <c r="E31" s="54"/>
      <c r="F31" s="27">
        <v>0</v>
      </c>
      <c r="G31" s="27"/>
      <c r="H31" s="27">
        <v>0</v>
      </c>
    </row>
    <row r="32" spans="1:8" ht="13.5" customHeight="1">
      <c r="A32" s="28" t="s">
        <v>68</v>
      </c>
      <c r="B32" s="28" t="s">
        <v>107</v>
      </c>
      <c r="C32" s="28"/>
      <c r="D32" s="54">
        <v>16</v>
      </c>
      <c r="E32" s="54"/>
      <c r="F32" s="27">
        <v>-62000000</v>
      </c>
      <c r="G32" s="27"/>
      <c r="H32" s="27">
        <v>0</v>
      </c>
    </row>
    <row r="33" spans="1:8" ht="13.5" customHeight="1">
      <c r="A33" s="28"/>
      <c r="B33" s="28"/>
      <c r="C33" s="28"/>
      <c r="D33" s="54"/>
      <c r="E33" s="54"/>
      <c r="F33" s="34"/>
      <c r="G33" s="27"/>
      <c r="H33" s="34"/>
    </row>
    <row r="34" spans="1:10" s="33" customFormat="1" ht="13.5" customHeight="1">
      <c r="A34" s="31"/>
      <c r="B34" s="31" t="s">
        <v>108</v>
      </c>
      <c r="C34" s="31"/>
      <c r="D34" s="100">
        <v>20</v>
      </c>
      <c r="E34" s="100"/>
      <c r="F34" s="35">
        <f>SUM(F23:F32)</f>
        <v>3781538049</v>
      </c>
      <c r="G34" s="32"/>
      <c r="H34" s="35">
        <f>SUM(H23:H32)</f>
        <v>0</v>
      </c>
      <c r="J34" s="359"/>
    </row>
    <row r="35" spans="1:10" s="33" customFormat="1" ht="13.5" customHeight="1">
      <c r="A35" s="31"/>
      <c r="B35" s="31"/>
      <c r="C35" s="31"/>
      <c r="D35" s="100"/>
      <c r="E35" s="100"/>
      <c r="F35" s="32"/>
      <c r="G35" s="32"/>
      <c r="H35" s="32"/>
      <c r="J35" s="359"/>
    </row>
    <row r="36" spans="1:10" s="33" customFormat="1" ht="13.5" customHeight="1">
      <c r="A36" s="31"/>
      <c r="B36" s="31"/>
      <c r="C36" s="31"/>
      <c r="D36" s="100"/>
      <c r="E36" s="100"/>
      <c r="F36" s="32"/>
      <c r="G36" s="32"/>
      <c r="H36" s="32"/>
      <c r="J36" s="359"/>
    </row>
    <row r="37" spans="1:10" s="24" customFormat="1" ht="13.5" customHeight="1">
      <c r="A37" s="29" t="s">
        <v>4</v>
      </c>
      <c r="B37" s="29" t="s">
        <v>109</v>
      </c>
      <c r="C37" s="29"/>
      <c r="D37" s="53"/>
      <c r="E37" s="53"/>
      <c r="F37" s="26"/>
      <c r="G37" s="26"/>
      <c r="H37" s="26"/>
      <c r="J37" s="23"/>
    </row>
    <row r="38" spans="1:10" s="24" customFormat="1" ht="13.5" customHeight="1">
      <c r="A38" s="29"/>
      <c r="B38" s="29"/>
      <c r="C38" s="29"/>
      <c r="D38" s="53"/>
      <c r="E38" s="53"/>
      <c r="F38" s="26"/>
      <c r="G38" s="26"/>
      <c r="H38" s="26"/>
      <c r="J38" s="23"/>
    </row>
    <row r="39" spans="1:8" ht="13.5" customHeight="1">
      <c r="A39" s="28" t="s">
        <v>131</v>
      </c>
      <c r="B39" s="28" t="s">
        <v>189</v>
      </c>
      <c r="C39" s="28"/>
      <c r="D39" s="54"/>
      <c r="E39" s="54"/>
      <c r="F39" s="27"/>
      <c r="G39" s="27"/>
      <c r="H39" s="27"/>
    </row>
    <row r="40" spans="1:8" ht="13.5" customHeight="1">
      <c r="A40" s="28"/>
      <c r="B40" s="28" t="s">
        <v>188</v>
      </c>
      <c r="C40" s="28"/>
      <c r="D40" s="54">
        <v>21</v>
      </c>
      <c r="E40" s="101"/>
      <c r="F40" s="27">
        <v>-3863662200</v>
      </c>
      <c r="G40" s="27"/>
      <c r="H40" s="27">
        <v>0</v>
      </c>
    </row>
    <row r="41" spans="1:8" ht="13.5" customHeight="1">
      <c r="A41" s="28" t="s">
        <v>132</v>
      </c>
      <c r="B41" s="28" t="s">
        <v>201</v>
      </c>
      <c r="C41" s="28"/>
      <c r="D41" s="54"/>
      <c r="E41" s="54"/>
      <c r="F41" s="27"/>
      <c r="G41" s="27"/>
      <c r="H41" s="27"/>
    </row>
    <row r="42" spans="1:8" ht="13.5" customHeight="1">
      <c r="A42" s="28"/>
      <c r="B42" s="28" t="s">
        <v>188</v>
      </c>
      <c r="C42" s="28"/>
      <c r="D42" s="54">
        <v>22</v>
      </c>
      <c r="E42" s="54"/>
      <c r="F42" s="27">
        <v>0</v>
      </c>
      <c r="G42" s="27"/>
      <c r="H42" s="27">
        <v>0</v>
      </c>
    </row>
    <row r="43" spans="1:8" ht="13.5" customHeight="1">
      <c r="A43" s="28" t="s">
        <v>133</v>
      </c>
      <c r="B43" s="28" t="s">
        <v>191</v>
      </c>
      <c r="C43" s="28"/>
      <c r="D43" s="54"/>
      <c r="E43" s="54"/>
      <c r="F43" s="27"/>
      <c r="G43" s="27"/>
      <c r="H43" s="27"/>
    </row>
    <row r="44" spans="1:8" ht="13.5" customHeight="1">
      <c r="A44" s="28"/>
      <c r="B44" s="28" t="s">
        <v>190</v>
      </c>
      <c r="C44" s="28"/>
      <c r="D44" s="54">
        <v>23</v>
      </c>
      <c r="E44" s="54"/>
      <c r="F44" s="27">
        <v>-1500000000</v>
      </c>
      <c r="G44" s="27"/>
      <c r="H44" s="27">
        <v>0</v>
      </c>
    </row>
    <row r="45" spans="1:8" ht="13.5" customHeight="1">
      <c r="A45" s="28" t="s">
        <v>134</v>
      </c>
      <c r="B45" s="28" t="s">
        <v>192</v>
      </c>
      <c r="C45" s="28"/>
      <c r="D45" s="54"/>
      <c r="E45" s="54"/>
      <c r="F45" s="27"/>
      <c r="G45" s="27"/>
      <c r="H45" s="27"/>
    </row>
    <row r="46" spans="1:8" ht="13.5" customHeight="1">
      <c r="A46" s="28"/>
      <c r="B46" s="28" t="s">
        <v>190</v>
      </c>
      <c r="C46" s="28"/>
      <c r="D46" s="54">
        <v>24</v>
      </c>
      <c r="E46" s="54"/>
      <c r="F46" s="27">
        <v>0</v>
      </c>
      <c r="G46" s="27"/>
      <c r="H46" s="27">
        <v>0</v>
      </c>
    </row>
    <row r="47" spans="1:8" ht="13.5" customHeight="1">
      <c r="A47" s="28" t="s">
        <v>135</v>
      </c>
      <c r="B47" s="28" t="s">
        <v>110</v>
      </c>
      <c r="C47" s="28"/>
      <c r="D47" s="54">
        <v>25</v>
      </c>
      <c r="E47" s="54"/>
      <c r="F47" s="27">
        <v>-1535182500</v>
      </c>
      <c r="G47" s="27"/>
      <c r="H47" s="27">
        <v>0</v>
      </c>
    </row>
    <row r="48" spans="1:8" ht="13.5" customHeight="1">
      <c r="A48" s="28" t="s">
        <v>136</v>
      </c>
      <c r="B48" s="28" t="s">
        <v>112</v>
      </c>
      <c r="C48" s="28"/>
      <c r="D48" s="54">
        <v>26</v>
      </c>
      <c r="E48" s="54"/>
      <c r="F48" s="27">
        <v>0</v>
      </c>
      <c r="G48" s="27"/>
      <c r="H48" s="27">
        <v>0</v>
      </c>
    </row>
    <row r="49" spans="1:8" ht="13.5" customHeight="1">
      <c r="A49" s="28" t="s">
        <v>137</v>
      </c>
      <c r="B49" s="28" t="s">
        <v>111</v>
      </c>
      <c r="C49" s="28"/>
      <c r="D49" s="54">
        <v>27</v>
      </c>
      <c r="E49" s="54"/>
      <c r="F49" s="27">
        <v>334104604</v>
      </c>
      <c r="G49" s="27"/>
      <c r="H49" s="27">
        <v>0</v>
      </c>
    </row>
    <row r="50" spans="1:8" ht="13.5" customHeight="1">
      <c r="A50" s="28"/>
      <c r="B50" s="28"/>
      <c r="C50" s="28"/>
      <c r="D50" s="54"/>
      <c r="E50" s="54"/>
      <c r="F50" s="34"/>
      <c r="G50" s="27"/>
      <c r="H50" s="34"/>
    </row>
    <row r="51" spans="1:10" s="33" customFormat="1" ht="13.5" customHeight="1">
      <c r="A51" s="31"/>
      <c r="B51" s="31" t="s">
        <v>47</v>
      </c>
      <c r="C51" s="31"/>
      <c r="D51" s="100">
        <v>30</v>
      </c>
      <c r="E51" s="100"/>
      <c r="F51" s="35">
        <f>SUM(F39:F49)</f>
        <v>-6564740096</v>
      </c>
      <c r="G51" s="32"/>
      <c r="H51" s="35">
        <f>SUM(H39:H49)</f>
        <v>0</v>
      </c>
      <c r="J51" s="359"/>
    </row>
    <row r="52" spans="1:10" s="24" customFormat="1" ht="13.5" customHeight="1">
      <c r="A52" s="29"/>
      <c r="B52" s="29"/>
      <c r="C52" s="29"/>
      <c r="D52" s="29"/>
      <c r="E52" s="29"/>
      <c r="F52" s="26"/>
      <c r="G52" s="26"/>
      <c r="H52" s="26"/>
      <c r="J52" s="23"/>
    </row>
    <row r="54" spans="1:8" ht="13.5" customHeight="1">
      <c r="A54" s="66" t="str">
        <f>A4</f>
        <v>Cho năm tài chính kết thúc ngày 31 tháng 12 năm 2005</v>
      </c>
      <c r="B54" s="28"/>
      <c r="C54" s="28"/>
      <c r="D54" s="28"/>
      <c r="E54" s="28"/>
      <c r="F54" s="28"/>
      <c r="G54" s="28"/>
      <c r="H54" s="28"/>
    </row>
    <row r="55" spans="1:8" ht="13.5" customHeight="1" thickBot="1">
      <c r="A55" s="36" t="s">
        <v>173</v>
      </c>
      <c r="B55" s="22"/>
      <c r="C55" s="22"/>
      <c r="D55" s="22"/>
      <c r="E55" s="22"/>
      <c r="F55" s="22"/>
      <c r="G55" s="22"/>
      <c r="H55" s="22"/>
    </row>
    <row r="57" spans="1:10" s="4" customFormat="1" ht="27.75" customHeight="1">
      <c r="A57" s="51" t="s">
        <v>33</v>
      </c>
      <c r="B57" s="51"/>
      <c r="C57" s="51"/>
      <c r="D57" s="42" t="s">
        <v>129</v>
      </c>
      <c r="E57" s="42" t="s">
        <v>130</v>
      </c>
      <c r="F57" s="211" t="s">
        <v>255</v>
      </c>
      <c r="G57" s="212"/>
      <c r="H57" s="211" t="s">
        <v>256</v>
      </c>
      <c r="J57" s="20"/>
    </row>
    <row r="58" spans="1:10" s="33" customFormat="1" ht="13.5" customHeight="1">
      <c r="A58" s="29"/>
      <c r="B58" s="29"/>
      <c r="C58" s="29"/>
      <c r="D58" s="54"/>
      <c r="E58" s="54"/>
      <c r="F58" s="27"/>
      <c r="G58" s="27"/>
      <c r="H58" s="27"/>
      <c r="J58" s="359"/>
    </row>
    <row r="59" spans="1:10" s="24" customFormat="1" ht="13.5" customHeight="1">
      <c r="A59" s="29" t="s">
        <v>6</v>
      </c>
      <c r="B59" s="29" t="s">
        <v>113</v>
      </c>
      <c r="C59" s="29"/>
      <c r="D59" s="53"/>
      <c r="E59" s="53"/>
      <c r="F59" s="26"/>
      <c r="G59" s="26"/>
      <c r="H59" s="26"/>
      <c r="J59" s="23"/>
    </row>
    <row r="60" spans="1:10" s="24" customFormat="1" ht="13.5" customHeight="1">
      <c r="A60" s="29"/>
      <c r="B60" s="29"/>
      <c r="C60" s="29"/>
      <c r="D60" s="53"/>
      <c r="E60" s="53"/>
      <c r="F60" s="26"/>
      <c r="G60" s="26"/>
      <c r="H60" s="26"/>
      <c r="J60" s="23"/>
    </row>
    <row r="61" spans="1:10" s="24" customFormat="1" ht="13.5" customHeight="1">
      <c r="A61" s="37" t="s">
        <v>131</v>
      </c>
      <c r="B61" s="28" t="s">
        <v>195</v>
      </c>
      <c r="C61" s="28"/>
      <c r="D61" s="54"/>
      <c r="E61" s="54"/>
      <c r="F61" s="27"/>
      <c r="G61" s="27"/>
      <c r="H61" s="27"/>
      <c r="J61" s="23"/>
    </row>
    <row r="62" spans="1:10" s="24" customFormat="1" ht="13.5" customHeight="1">
      <c r="A62" s="37"/>
      <c r="B62" s="28" t="s">
        <v>196</v>
      </c>
      <c r="C62" s="28"/>
      <c r="D62" s="54">
        <v>31</v>
      </c>
      <c r="E62" s="101"/>
      <c r="F62" s="27">
        <v>6450000000</v>
      </c>
      <c r="G62" s="27"/>
      <c r="H62" s="27">
        <v>0</v>
      </c>
      <c r="J62" s="23"/>
    </row>
    <row r="63" spans="1:8" ht="13.5" customHeight="1">
      <c r="A63" s="37" t="s">
        <v>132</v>
      </c>
      <c r="B63" s="28" t="s">
        <v>197</v>
      </c>
      <c r="C63" s="28"/>
      <c r="D63" s="54"/>
      <c r="E63" s="54"/>
      <c r="F63" s="27"/>
      <c r="G63" s="27"/>
      <c r="H63" s="27"/>
    </row>
    <row r="64" spans="1:8" ht="13.5" customHeight="1">
      <c r="A64" s="37"/>
      <c r="B64" s="28" t="s">
        <v>198</v>
      </c>
      <c r="C64" s="28"/>
      <c r="D64" s="54">
        <v>32</v>
      </c>
      <c r="E64" s="54"/>
      <c r="F64" s="27">
        <v>0</v>
      </c>
      <c r="G64" s="27"/>
      <c r="H64" s="27">
        <v>0</v>
      </c>
    </row>
    <row r="65" spans="1:10" s="24" customFormat="1" ht="13.5" customHeight="1">
      <c r="A65" s="37" t="s">
        <v>133</v>
      </c>
      <c r="B65" s="28" t="s">
        <v>114</v>
      </c>
      <c r="C65" s="28"/>
      <c r="D65" s="54">
        <v>33</v>
      </c>
      <c r="E65" s="54"/>
      <c r="F65" s="27">
        <v>0</v>
      </c>
      <c r="G65" s="27"/>
      <c r="H65" s="27">
        <v>0</v>
      </c>
      <c r="J65" s="23"/>
    </row>
    <row r="66" spans="1:8" ht="13.5" customHeight="1">
      <c r="A66" s="37" t="s">
        <v>134</v>
      </c>
      <c r="B66" s="28" t="s">
        <v>115</v>
      </c>
      <c r="C66" s="28"/>
      <c r="D66" s="54">
        <v>34</v>
      </c>
      <c r="E66" s="54"/>
      <c r="F66" s="27">
        <v>-375000000</v>
      </c>
      <c r="G66" s="27"/>
      <c r="H66" s="27">
        <v>0</v>
      </c>
    </row>
    <row r="67" spans="1:8" ht="13.5" customHeight="1">
      <c r="A67" s="37" t="s">
        <v>135</v>
      </c>
      <c r="B67" s="28" t="s">
        <v>116</v>
      </c>
      <c r="C67" s="28"/>
      <c r="D67" s="54">
        <v>35</v>
      </c>
      <c r="E67" s="54"/>
      <c r="F67" s="27">
        <v>0</v>
      </c>
      <c r="G67" s="27"/>
      <c r="H67" s="27">
        <v>0</v>
      </c>
    </row>
    <row r="68" spans="1:8" ht="13.5" customHeight="1">
      <c r="A68" s="37" t="s">
        <v>136</v>
      </c>
      <c r="B68" s="28" t="s">
        <v>117</v>
      </c>
      <c r="C68" s="28"/>
      <c r="D68" s="54">
        <v>36</v>
      </c>
      <c r="E68" s="101"/>
      <c r="F68" s="27">
        <v>-932000000</v>
      </c>
      <c r="G68" s="27"/>
      <c r="H68" s="27">
        <v>0</v>
      </c>
    </row>
    <row r="69" spans="1:8" ht="13.5" customHeight="1">
      <c r="A69" s="37"/>
      <c r="B69" s="28"/>
      <c r="C69" s="28"/>
      <c r="D69" s="54"/>
      <c r="E69" s="54"/>
      <c r="F69" s="34"/>
      <c r="G69" s="27"/>
      <c r="H69" s="34"/>
    </row>
    <row r="70" spans="1:8" ht="13.5" customHeight="1">
      <c r="A70" s="31"/>
      <c r="B70" s="31" t="s">
        <v>48</v>
      </c>
      <c r="C70" s="31"/>
      <c r="D70" s="100">
        <v>40</v>
      </c>
      <c r="E70" s="100"/>
      <c r="F70" s="35">
        <f>SUM(F61:F68)</f>
        <v>5143000000</v>
      </c>
      <c r="G70" s="32"/>
      <c r="H70" s="35">
        <f>SUM(H61:H68)</f>
        <v>0</v>
      </c>
    </row>
    <row r="71" spans="1:8" ht="13.5" customHeight="1">
      <c r="A71" s="31"/>
      <c r="B71" s="31"/>
      <c r="C71" s="31"/>
      <c r="D71" s="100"/>
      <c r="E71" s="100"/>
      <c r="F71" s="32"/>
      <c r="G71" s="32"/>
      <c r="H71" s="32"/>
    </row>
    <row r="72" spans="1:8" ht="13.5" customHeight="1">
      <c r="A72" s="29"/>
      <c r="B72" s="29" t="s">
        <v>252</v>
      </c>
      <c r="C72" s="29"/>
      <c r="D72" s="53">
        <v>50</v>
      </c>
      <c r="E72" s="53"/>
      <c r="F72" s="26">
        <f>F34+F51+F70</f>
        <v>2359797953</v>
      </c>
      <c r="G72" s="26"/>
      <c r="H72" s="26">
        <f>H34+H51+H70</f>
        <v>0</v>
      </c>
    </row>
    <row r="73" spans="1:8" ht="13.5" customHeight="1">
      <c r="A73" s="29"/>
      <c r="B73" s="29"/>
      <c r="C73" s="29"/>
      <c r="D73" s="53"/>
      <c r="E73" s="53"/>
      <c r="F73" s="26"/>
      <c r="G73" s="26"/>
      <c r="H73" s="26"/>
    </row>
    <row r="74" spans="1:8" ht="13.5" customHeight="1">
      <c r="A74" s="29"/>
      <c r="B74" s="29" t="s">
        <v>161</v>
      </c>
      <c r="C74" s="29"/>
      <c r="D74" s="53">
        <v>60</v>
      </c>
      <c r="E74" s="53"/>
      <c r="F74" s="26">
        <v>2513927528</v>
      </c>
      <c r="G74" s="26"/>
      <c r="H74" s="26">
        <v>0</v>
      </c>
    </row>
    <row r="75" spans="1:8" ht="13.5" customHeight="1">
      <c r="A75" s="29"/>
      <c r="B75" s="29"/>
      <c r="C75" s="29"/>
      <c r="D75" s="53"/>
      <c r="E75" s="53"/>
      <c r="F75" s="26"/>
      <c r="G75" s="26"/>
      <c r="H75" s="26"/>
    </row>
    <row r="76" spans="1:8" ht="13.5" customHeight="1">
      <c r="A76" s="28"/>
      <c r="B76" s="28" t="s">
        <v>118</v>
      </c>
      <c r="C76" s="28"/>
      <c r="D76" s="54">
        <v>61</v>
      </c>
      <c r="E76" s="54"/>
      <c r="F76" s="27">
        <v>0</v>
      </c>
      <c r="G76" s="27"/>
      <c r="H76" s="27">
        <v>0</v>
      </c>
    </row>
    <row r="77" spans="1:8" ht="13.5" customHeight="1">
      <c r="A77" s="28"/>
      <c r="B77" s="28"/>
      <c r="C77" s="28"/>
      <c r="D77" s="54"/>
      <c r="E77" s="54"/>
      <c r="F77" s="34"/>
      <c r="G77" s="27"/>
      <c r="H77" s="34"/>
    </row>
    <row r="78" spans="1:8" ht="13.5" customHeight="1" thickBot="1">
      <c r="A78" s="29"/>
      <c r="B78" s="29" t="s">
        <v>253</v>
      </c>
      <c r="C78" s="29"/>
      <c r="D78" s="53">
        <v>70</v>
      </c>
      <c r="E78" s="53"/>
      <c r="F78" s="38">
        <f>F72+F74+F76</f>
        <v>4873725481</v>
      </c>
      <c r="G78" s="26"/>
      <c r="H78" s="38">
        <f>H72+H74+H76</f>
        <v>0</v>
      </c>
    </row>
    <row r="79" spans="1:8" ht="13.5" customHeight="1" thickTop="1">
      <c r="A79" s="29"/>
      <c r="B79" s="29"/>
      <c r="C79" s="29"/>
      <c r="D79" s="29"/>
      <c r="E79" s="29"/>
      <c r="F79" s="26">
        <f>F78-'Bang can doi ke toan'!F16</f>
        <v>0</v>
      </c>
      <c r="G79" s="26"/>
      <c r="H79" s="26">
        <v>0</v>
      </c>
    </row>
    <row r="81" spans="5:10" s="4" customFormat="1" ht="13.5" customHeight="1">
      <c r="E81" s="420" t="str">
        <f>'Bang can doi ke toan'!E160</f>
        <v>TP. Hồ Chí Minh, ngày 17 tháng 09 năm 2007</v>
      </c>
      <c r="F81" s="420"/>
      <c r="G81" s="420"/>
      <c r="H81" s="420"/>
      <c r="J81" s="20"/>
    </row>
    <row r="82" s="4" customFormat="1" ht="13.5" customHeight="1">
      <c r="J82" s="20"/>
    </row>
    <row r="83" s="4" customFormat="1" ht="13.5" customHeight="1">
      <c r="J83" s="20"/>
    </row>
    <row r="84" s="4" customFormat="1" ht="13.5" customHeight="1">
      <c r="J84" s="20"/>
    </row>
    <row r="85" s="4" customFormat="1" ht="13.5" customHeight="1">
      <c r="J85" s="20"/>
    </row>
    <row r="86" spans="3:10" s="4" customFormat="1" ht="13.5" customHeight="1">
      <c r="C86" s="263"/>
      <c r="J86" s="20"/>
    </row>
    <row r="87" spans="1:10" s="4" customFormat="1" ht="13.5" customHeight="1">
      <c r="A87" s="4" t="str">
        <f>'Bang can doi ke toan'!A166</f>
        <v>_______________</v>
      </c>
      <c r="C87" s="4" t="str">
        <f>'Bang can doi ke toan'!C166</f>
        <v>_____________</v>
      </c>
      <c r="F87" s="4" t="str">
        <f>'Bang can doi ke toan'!F166</f>
        <v>__________</v>
      </c>
      <c r="J87" s="20"/>
    </row>
    <row r="88" spans="1:10" s="4" customFormat="1" ht="13.5" customHeight="1">
      <c r="A88" s="6" t="str">
        <f>'Bang can doi ke toan'!A167</f>
        <v>Nguyễn Thành Văn</v>
      </c>
      <c r="B88" s="6"/>
      <c r="C88" s="6" t="str">
        <f>'Bang can doi ke toan'!C167</f>
        <v>Nguyễn Thế Hưng</v>
      </c>
      <c r="E88" s="6"/>
      <c r="F88" s="6" t="str">
        <f>'Bang can doi ke toan'!F167</f>
        <v>Nguyễn Thành Chương</v>
      </c>
      <c r="H88" s="6"/>
      <c r="J88" s="20"/>
    </row>
    <row r="89" spans="1:10" s="4" customFormat="1" ht="13.5" customHeight="1">
      <c r="A89" s="6" t="str">
        <f>'Bang can doi ke toan'!A168</f>
        <v>Người lập biểu</v>
      </c>
      <c r="B89" s="6"/>
      <c r="C89" s="6" t="str">
        <f>'Bang can doi ke toan'!C168</f>
        <v>Kế toán trưởng</v>
      </c>
      <c r="E89" s="6"/>
      <c r="F89" s="6" t="str">
        <f>'Bang can doi ke toan'!F168</f>
        <v>Giám đốc</v>
      </c>
      <c r="H89" s="6"/>
      <c r="J89" s="20"/>
    </row>
    <row r="90" spans="6:8" ht="13.5" customHeight="1">
      <c r="F90" s="23"/>
      <c r="H90" s="21"/>
    </row>
  </sheetData>
  <mergeCells count="1">
    <mergeCell ref="E81:H81"/>
  </mergeCells>
  <printOptions/>
  <pageMargins left="0.75" right="0.21" top="0.4" bottom="0.5" header="0" footer="0.35"/>
  <pageSetup firstPageNumber="11" useFirstPageNumber="1" horizontalDpi="600" verticalDpi="600" orientation="portrait" paperSize="9" r:id="rId1"/>
  <headerFooter alignWithMargins="0">
    <oddFooter>&amp;L&amp;"Times New Roman,Italic"&amp;9Báo cáo này phải được đọc cùng với Bản thuyết minh Báo cáo tài chính&amp;R&amp;"Times New Roman,Regular"&amp;11&amp;P</oddFooter>
  </headerFooter>
  <rowBreaks count="1" manualBreakCount="1"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7">
      <selection activeCell="E27" sqref="E27"/>
    </sheetView>
  </sheetViews>
  <sheetFormatPr defaultColWidth="9.140625" defaultRowHeight="13.5" customHeight="1"/>
  <cols>
    <col min="1" max="1" width="3.7109375" style="1" customWidth="1"/>
    <col min="2" max="2" width="27.57421875" style="1" customWidth="1"/>
    <col min="3" max="3" width="14.00390625" style="1" customWidth="1"/>
    <col min="4" max="4" width="5.140625" style="1" customWidth="1"/>
    <col min="5" max="5" width="7.57421875" style="1" customWidth="1"/>
    <col min="6" max="6" width="15.28125" style="2" customWidth="1"/>
    <col min="7" max="7" width="2.7109375" style="2" customWidth="1"/>
    <col min="8" max="8" width="15.28125" style="2" customWidth="1"/>
    <col min="9" max="9" width="15.421875" style="1" bestFit="1" customWidth="1"/>
    <col min="10" max="16384" width="9.140625" style="1" customWidth="1"/>
  </cols>
  <sheetData>
    <row r="1" s="55" customFormat="1" ht="15.75" customHeight="1">
      <c r="A1" s="55" t="s">
        <v>164</v>
      </c>
    </row>
    <row r="2" s="56" customFormat="1" ht="13.5" customHeight="1">
      <c r="A2" s="56" t="s">
        <v>163</v>
      </c>
    </row>
    <row r="3" s="56" customFormat="1" ht="13.5" customHeight="1">
      <c r="A3" s="56" t="s">
        <v>168</v>
      </c>
    </row>
    <row r="4" spans="1:8" s="56" customFormat="1" ht="13.5" customHeight="1" thickBot="1">
      <c r="A4" s="5" t="s">
        <v>254</v>
      </c>
      <c r="B4" s="68"/>
      <c r="C4" s="68"/>
      <c r="D4" s="68"/>
      <c r="E4" s="68"/>
      <c r="F4" s="68"/>
      <c r="G4" s="68"/>
      <c r="H4" s="68"/>
    </row>
    <row r="5" s="56" customFormat="1" ht="13.5" customHeight="1">
      <c r="A5" s="58"/>
    </row>
    <row r="6" spans="1:8" s="80" customFormat="1" ht="19.5" customHeight="1">
      <c r="A6" s="59" t="s">
        <v>149</v>
      </c>
      <c r="B6" s="79"/>
      <c r="C6" s="79"/>
      <c r="D6" s="79"/>
      <c r="E6" s="79"/>
      <c r="F6" s="79"/>
      <c r="G6" s="79"/>
      <c r="H6" s="79"/>
    </row>
    <row r="7" spans="1:8" s="82" customFormat="1" ht="15.75" customHeight="1">
      <c r="A7" s="61" t="s">
        <v>97</v>
      </c>
      <c r="B7" s="81"/>
      <c r="C7" s="81"/>
      <c r="D7" s="81"/>
      <c r="E7" s="81"/>
      <c r="F7" s="81"/>
      <c r="G7" s="81"/>
      <c r="H7" s="81"/>
    </row>
    <row r="8" spans="1:8" s="82" customFormat="1" ht="15.75" customHeight="1">
      <c r="A8" s="61" t="s">
        <v>202</v>
      </c>
      <c r="B8" s="81"/>
      <c r="C8" s="81"/>
      <c r="D8" s="81"/>
      <c r="E8" s="81"/>
      <c r="F8" s="81"/>
      <c r="G8" s="81"/>
      <c r="H8" s="81"/>
    </row>
    <row r="9" s="58" customFormat="1" ht="13.5" customHeight="1"/>
    <row r="10" s="56" customFormat="1" ht="13.5" customHeight="1">
      <c r="H10" s="63" t="s">
        <v>171</v>
      </c>
    </row>
    <row r="11" s="56" customFormat="1" ht="13.5" customHeight="1"/>
    <row r="12" spans="1:8" s="56" customFormat="1" ht="27.75" customHeight="1">
      <c r="A12" s="51" t="s">
        <v>33</v>
      </c>
      <c r="B12" s="51"/>
      <c r="C12" s="51"/>
      <c r="D12" s="42" t="s">
        <v>129</v>
      </c>
      <c r="E12" s="42" t="s">
        <v>130</v>
      </c>
      <c r="F12" s="43" t="s">
        <v>255</v>
      </c>
      <c r="G12" s="42"/>
      <c r="H12" s="43" t="s">
        <v>256</v>
      </c>
    </row>
    <row r="13" spans="1:8" ht="13.5" customHeight="1">
      <c r="A13" s="11"/>
      <c r="B13" s="11"/>
      <c r="C13" s="11"/>
      <c r="D13" s="18"/>
      <c r="E13" s="18"/>
      <c r="F13" s="10"/>
      <c r="G13" s="10"/>
      <c r="H13" s="10"/>
    </row>
    <row r="14" spans="1:8" s="7" customFormat="1" ht="13.5" customHeight="1">
      <c r="A14" s="83" t="s">
        <v>3</v>
      </c>
      <c r="B14" s="83" t="s">
        <v>119</v>
      </c>
      <c r="C14" s="83"/>
      <c r="D14" s="19"/>
      <c r="E14" s="19"/>
      <c r="F14" s="9"/>
      <c r="G14" s="9"/>
      <c r="H14" s="9"/>
    </row>
    <row r="15" spans="1:8" ht="13.5" customHeight="1">
      <c r="A15" s="84" t="s">
        <v>131</v>
      </c>
      <c r="B15" s="95" t="s">
        <v>193</v>
      </c>
      <c r="C15" s="95"/>
      <c r="D15" s="17"/>
      <c r="E15" s="18"/>
      <c r="F15" s="10"/>
      <c r="G15" s="10"/>
      <c r="H15" s="10"/>
    </row>
    <row r="16" spans="1:8" ht="13.5" customHeight="1">
      <c r="A16" s="84"/>
      <c r="B16" s="96" t="s">
        <v>194</v>
      </c>
      <c r="C16" s="95"/>
      <c r="D16" s="17" t="s">
        <v>95</v>
      </c>
      <c r="E16" s="18"/>
      <c r="F16" s="10">
        <v>0</v>
      </c>
      <c r="G16" s="10"/>
      <c r="H16" s="10">
        <v>0</v>
      </c>
    </row>
    <row r="17" spans="1:8" ht="13.5" customHeight="1">
      <c r="A17" s="84" t="s">
        <v>132</v>
      </c>
      <c r="B17" s="11" t="s">
        <v>103</v>
      </c>
      <c r="C17" s="11"/>
      <c r="D17" s="17" t="s">
        <v>98</v>
      </c>
      <c r="E17" s="18"/>
      <c r="F17" s="10">
        <v>0</v>
      </c>
      <c r="G17" s="10"/>
      <c r="H17" s="10">
        <v>0</v>
      </c>
    </row>
    <row r="18" spans="1:8" ht="13.5" customHeight="1">
      <c r="A18" s="84" t="s">
        <v>133</v>
      </c>
      <c r="B18" s="11" t="s">
        <v>104</v>
      </c>
      <c r="C18" s="11"/>
      <c r="D18" s="17" t="s">
        <v>96</v>
      </c>
      <c r="E18" s="18"/>
      <c r="F18" s="10">
        <v>0</v>
      </c>
      <c r="G18" s="10"/>
      <c r="H18" s="10">
        <v>0</v>
      </c>
    </row>
    <row r="19" spans="1:8" ht="13.5" customHeight="1">
      <c r="A19" s="84" t="s">
        <v>134</v>
      </c>
      <c r="B19" s="11" t="s">
        <v>105</v>
      </c>
      <c r="C19" s="11"/>
      <c r="D19" s="17" t="s">
        <v>99</v>
      </c>
      <c r="E19" s="18"/>
      <c r="F19" s="10">
        <v>0</v>
      </c>
      <c r="G19" s="10"/>
      <c r="H19" s="10">
        <v>0</v>
      </c>
    </row>
    <row r="20" spans="1:8" ht="13.5" customHeight="1">
      <c r="A20" s="84" t="s">
        <v>135</v>
      </c>
      <c r="B20" s="11" t="s">
        <v>162</v>
      </c>
      <c r="C20" s="11"/>
      <c r="D20" s="17" t="s">
        <v>100</v>
      </c>
      <c r="E20" s="18"/>
      <c r="F20" s="10">
        <v>0</v>
      </c>
      <c r="G20" s="10"/>
      <c r="H20" s="10">
        <v>0</v>
      </c>
    </row>
    <row r="21" spans="1:8" ht="13.5" customHeight="1">
      <c r="A21" s="84" t="s">
        <v>136</v>
      </c>
      <c r="B21" s="11" t="s">
        <v>106</v>
      </c>
      <c r="C21" s="11"/>
      <c r="D21" s="17" t="s">
        <v>101</v>
      </c>
      <c r="E21" s="18"/>
      <c r="F21" s="10">
        <v>0</v>
      </c>
      <c r="G21" s="10"/>
      <c r="H21" s="10">
        <v>0</v>
      </c>
    </row>
    <row r="22" spans="1:8" ht="13.5" customHeight="1">
      <c r="A22" s="84" t="s">
        <v>137</v>
      </c>
      <c r="B22" s="11" t="s">
        <v>107</v>
      </c>
      <c r="C22" s="11"/>
      <c r="D22" s="17" t="s">
        <v>102</v>
      </c>
      <c r="E22" s="18"/>
      <c r="F22" s="85">
        <v>0</v>
      </c>
      <c r="G22" s="10"/>
      <c r="H22" s="85">
        <v>0</v>
      </c>
    </row>
    <row r="23" spans="1:8" s="89" customFormat="1" ht="13.5" customHeight="1">
      <c r="A23" s="86"/>
      <c r="B23" s="86" t="s">
        <v>108</v>
      </c>
      <c r="C23" s="86"/>
      <c r="D23" s="16">
        <v>20</v>
      </c>
      <c r="E23" s="16"/>
      <c r="F23" s="87">
        <f>SUM(F15:F22)</f>
        <v>0</v>
      </c>
      <c r="G23" s="88"/>
      <c r="H23" s="87">
        <f>SUM(H15:H22)</f>
        <v>0</v>
      </c>
    </row>
    <row r="24" spans="1:8" s="89" customFormat="1" ht="13.5" customHeight="1">
      <c r="A24" s="86"/>
      <c r="B24" s="86"/>
      <c r="C24" s="86"/>
      <c r="D24" s="16"/>
      <c r="E24" s="16"/>
      <c r="F24" s="88"/>
      <c r="G24" s="88"/>
      <c r="H24" s="88"/>
    </row>
    <row r="25" spans="1:8" s="89" customFormat="1" ht="13.5" customHeight="1">
      <c r="A25" s="86"/>
      <c r="B25" s="86"/>
      <c r="C25" s="86"/>
      <c r="D25" s="16"/>
      <c r="E25" s="16"/>
      <c r="F25" s="88"/>
      <c r="G25" s="88"/>
      <c r="H25" s="88"/>
    </row>
    <row r="26" spans="1:8" s="7" customFormat="1" ht="13.5" customHeight="1">
      <c r="A26" s="83" t="s">
        <v>4</v>
      </c>
      <c r="B26" s="83" t="s">
        <v>109</v>
      </c>
      <c r="C26" s="83"/>
      <c r="D26" s="19"/>
      <c r="E26" s="19"/>
      <c r="F26" s="9"/>
      <c r="G26" s="9"/>
      <c r="H26" s="9"/>
    </row>
    <row r="27" spans="1:8" ht="13.5" customHeight="1">
      <c r="A27" s="84" t="s">
        <v>131</v>
      </c>
      <c r="B27" s="11" t="s">
        <v>189</v>
      </c>
      <c r="C27" s="11"/>
      <c r="D27" s="18"/>
      <c r="E27" s="18"/>
      <c r="F27" s="10"/>
      <c r="G27" s="10"/>
      <c r="H27" s="10"/>
    </row>
    <row r="28" spans="1:8" ht="13.5" customHeight="1">
      <c r="A28" s="84"/>
      <c r="B28" s="11" t="s">
        <v>188</v>
      </c>
      <c r="C28" s="11"/>
      <c r="D28" s="18">
        <v>21</v>
      </c>
      <c r="E28" s="18"/>
      <c r="F28" s="10">
        <v>0</v>
      </c>
      <c r="G28" s="10"/>
      <c r="H28" s="10">
        <v>0</v>
      </c>
    </row>
    <row r="29" spans="1:8" ht="13.5" customHeight="1">
      <c r="A29" s="84" t="s">
        <v>132</v>
      </c>
      <c r="B29" s="11" t="s">
        <v>187</v>
      </c>
      <c r="C29" s="11"/>
      <c r="D29" s="18"/>
      <c r="E29" s="18"/>
      <c r="F29" s="10"/>
      <c r="G29" s="10"/>
      <c r="H29" s="10"/>
    </row>
    <row r="30" spans="1:8" ht="13.5" customHeight="1">
      <c r="A30" s="84"/>
      <c r="B30" s="11" t="s">
        <v>188</v>
      </c>
      <c r="C30" s="11"/>
      <c r="D30" s="18">
        <v>22</v>
      </c>
      <c r="E30" s="18"/>
      <c r="F30" s="10">
        <v>0</v>
      </c>
      <c r="G30" s="10"/>
      <c r="H30" s="10">
        <v>0</v>
      </c>
    </row>
    <row r="31" spans="1:8" ht="13.5" customHeight="1">
      <c r="A31" s="84" t="s">
        <v>133</v>
      </c>
      <c r="B31" s="11" t="s">
        <v>191</v>
      </c>
      <c r="C31" s="11"/>
      <c r="D31" s="18"/>
      <c r="E31" s="18"/>
      <c r="F31" s="10"/>
      <c r="G31" s="10"/>
      <c r="H31" s="10"/>
    </row>
    <row r="32" spans="1:8" ht="13.5" customHeight="1">
      <c r="A32" s="84"/>
      <c r="B32" s="11" t="s">
        <v>190</v>
      </c>
      <c r="C32" s="11"/>
      <c r="D32" s="18">
        <v>23</v>
      </c>
      <c r="E32" s="18"/>
      <c r="F32" s="10">
        <v>0</v>
      </c>
      <c r="G32" s="10"/>
      <c r="H32" s="10">
        <v>0</v>
      </c>
    </row>
    <row r="33" spans="1:8" ht="13.5" customHeight="1">
      <c r="A33" s="84" t="s">
        <v>134</v>
      </c>
      <c r="B33" s="11" t="s">
        <v>192</v>
      </c>
      <c r="C33" s="11"/>
      <c r="D33" s="18"/>
      <c r="E33" s="18"/>
      <c r="F33" s="10"/>
      <c r="G33" s="10"/>
      <c r="H33" s="10"/>
    </row>
    <row r="34" spans="1:8" ht="13.5" customHeight="1">
      <c r="A34" s="84"/>
      <c r="B34" s="11" t="s">
        <v>190</v>
      </c>
      <c r="C34" s="11"/>
      <c r="D34" s="18">
        <v>24</v>
      </c>
      <c r="E34" s="18"/>
      <c r="F34" s="10">
        <v>0</v>
      </c>
      <c r="G34" s="10"/>
      <c r="H34" s="10">
        <v>0</v>
      </c>
    </row>
    <row r="35" spans="1:8" ht="13.5" customHeight="1">
      <c r="A35" s="84" t="s">
        <v>135</v>
      </c>
      <c r="B35" s="11" t="s">
        <v>110</v>
      </c>
      <c r="C35" s="11"/>
      <c r="D35" s="18">
        <v>25</v>
      </c>
      <c r="E35" s="18"/>
      <c r="F35" s="10">
        <v>0</v>
      </c>
      <c r="G35" s="10"/>
      <c r="H35" s="10">
        <v>0</v>
      </c>
    </row>
    <row r="36" spans="1:8" ht="13.5" customHeight="1">
      <c r="A36" s="84" t="s">
        <v>136</v>
      </c>
      <c r="B36" s="11" t="s">
        <v>112</v>
      </c>
      <c r="C36" s="11"/>
      <c r="D36" s="18">
        <v>26</v>
      </c>
      <c r="E36" s="18"/>
      <c r="F36" s="10">
        <v>0</v>
      </c>
      <c r="G36" s="10"/>
      <c r="H36" s="10">
        <v>0</v>
      </c>
    </row>
    <row r="37" spans="1:8" ht="13.5" customHeight="1">
      <c r="A37" s="84" t="s">
        <v>137</v>
      </c>
      <c r="B37" s="11" t="s">
        <v>111</v>
      </c>
      <c r="C37" s="11"/>
      <c r="D37" s="18">
        <v>27</v>
      </c>
      <c r="E37" s="18"/>
      <c r="F37" s="85">
        <v>0</v>
      </c>
      <c r="G37" s="10"/>
      <c r="H37" s="85">
        <v>0</v>
      </c>
    </row>
    <row r="38" spans="1:8" s="89" customFormat="1" ht="13.5" customHeight="1">
      <c r="A38" s="86"/>
      <c r="B38" s="86" t="s">
        <v>47</v>
      </c>
      <c r="C38" s="86"/>
      <c r="D38" s="16">
        <v>30</v>
      </c>
      <c r="E38" s="16"/>
      <c r="F38" s="87">
        <f>SUM(F27:F37)</f>
        <v>0</v>
      </c>
      <c r="G38" s="88"/>
      <c r="H38" s="87">
        <f>SUM(H27:H37)</f>
        <v>0</v>
      </c>
    </row>
    <row r="39" spans="1:8" s="89" customFormat="1" ht="13.5" customHeight="1">
      <c r="A39" s="86"/>
      <c r="B39" s="86"/>
      <c r="C39" s="86"/>
      <c r="D39" s="86"/>
      <c r="E39" s="86"/>
      <c r="F39" s="88"/>
      <c r="G39" s="88"/>
      <c r="H39" s="88"/>
    </row>
    <row r="41" spans="1:8" ht="13.5" customHeight="1">
      <c r="A41" s="11" t="s">
        <v>254</v>
      </c>
      <c r="B41" s="11"/>
      <c r="C41" s="11"/>
      <c r="D41" s="11"/>
      <c r="E41" s="11"/>
      <c r="F41" s="11"/>
      <c r="G41" s="11"/>
      <c r="H41" s="11"/>
    </row>
    <row r="42" spans="1:8" ht="13.5" customHeight="1" thickBot="1">
      <c r="A42" s="90" t="s">
        <v>173</v>
      </c>
      <c r="B42" s="91"/>
      <c r="C42" s="91"/>
      <c r="D42" s="91"/>
      <c r="E42" s="91"/>
      <c r="F42" s="91"/>
      <c r="G42" s="91"/>
      <c r="H42" s="91"/>
    </row>
    <row r="43" spans="6:8" ht="13.5" customHeight="1">
      <c r="F43" s="1"/>
      <c r="G43" s="1"/>
      <c r="H43" s="1"/>
    </row>
    <row r="44" spans="1:8" ht="27.75" customHeight="1">
      <c r="A44" s="51" t="s">
        <v>33</v>
      </c>
      <c r="B44" s="51"/>
      <c r="C44" s="51"/>
      <c r="D44" s="42" t="s">
        <v>129</v>
      </c>
      <c r="E44" s="42" t="s">
        <v>130</v>
      </c>
      <c r="F44" s="43" t="s">
        <v>255</v>
      </c>
      <c r="G44" s="42"/>
      <c r="H44" s="43" t="s">
        <v>256</v>
      </c>
    </row>
    <row r="45" spans="1:8" ht="13.5" customHeight="1">
      <c r="A45" s="83"/>
      <c r="B45" s="83"/>
      <c r="C45" s="83"/>
      <c r="D45" s="19"/>
      <c r="E45" s="19"/>
      <c r="F45" s="9"/>
      <c r="G45" s="9"/>
      <c r="H45" s="9"/>
    </row>
    <row r="46" spans="1:8" ht="13.5" customHeight="1">
      <c r="A46" s="83" t="s">
        <v>6</v>
      </c>
      <c r="B46" s="83" t="s">
        <v>113</v>
      </c>
      <c r="C46" s="83"/>
      <c r="D46" s="19"/>
      <c r="E46" s="19"/>
      <c r="F46" s="9"/>
      <c r="G46" s="9"/>
      <c r="H46" s="9"/>
    </row>
    <row r="47" spans="1:8" ht="13.5" customHeight="1">
      <c r="A47" s="84" t="s">
        <v>131</v>
      </c>
      <c r="B47" s="11" t="s">
        <v>195</v>
      </c>
      <c r="C47" s="11"/>
      <c r="D47" s="18"/>
      <c r="E47" s="18"/>
      <c r="F47" s="10"/>
      <c r="G47" s="10"/>
      <c r="H47" s="10"/>
    </row>
    <row r="48" spans="1:8" ht="13.5" customHeight="1">
      <c r="A48" s="84"/>
      <c r="B48" s="11" t="s">
        <v>196</v>
      </c>
      <c r="C48" s="11"/>
      <c r="D48" s="18">
        <v>31</v>
      </c>
      <c r="E48" s="18"/>
      <c r="F48" s="10">
        <v>0</v>
      </c>
      <c r="G48" s="10"/>
      <c r="H48" s="10">
        <v>0</v>
      </c>
    </row>
    <row r="49" spans="1:8" ht="13.5" customHeight="1">
      <c r="A49" s="84" t="s">
        <v>132</v>
      </c>
      <c r="B49" s="11" t="s">
        <v>197</v>
      </c>
      <c r="C49" s="11"/>
      <c r="D49" s="18"/>
      <c r="E49" s="18"/>
      <c r="F49" s="10"/>
      <c r="G49" s="10"/>
      <c r="H49" s="10"/>
    </row>
    <row r="50" spans="1:8" ht="13.5" customHeight="1">
      <c r="A50" s="84"/>
      <c r="B50" s="11" t="s">
        <v>198</v>
      </c>
      <c r="C50" s="11"/>
      <c r="D50" s="18">
        <v>32</v>
      </c>
      <c r="E50" s="18"/>
      <c r="F50" s="10">
        <v>0</v>
      </c>
      <c r="G50" s="10"/>
      <c r="H50" s="10">
        <v>0</v>
      </c>
    </row>
    <row r="51" spans="1:8" ht="13.5" customHeight="1">
      <c r="A51" s="84" t="s">
        <v>133</v>
      </c>
      <c r="B51" s="11" t="s">
        <v>114</v>
      </c>
      <c r="C51" s="11"/>
      <c r="D51" s="18">
        <v>33</v>
      </c>
      <c r="E51" s="18"/>
      <c r="F51" s="10">
        <v>0</v>
      </c>
      <c r="G51" s="10"/>
      <c r="H51" s="10">
        <v>0</v>
      </c>
    </row>
    <row r="52" spans="1:8" ht="13.5" customHeight="1">
      <c r="A52" s="84" t="s">
        <v>134</v>
      </c>
      <c r="B52" s="11" t="s">
        <v>115</v>
      </c>
      <c r="C52" s="11"/>
      <c r="D52" s="18">
        <v>34</v>
      </c>
      <c r="E52" s="18"/>
      <c r="F52" s="10">
        <v>0</v>
      </c>
      <c r="G52" s="10"/>
      <c r="H52" s="10">
        <v>0</v>
      </c>
    </row>
    <row r="53" spans="1:8" ht="13.5" customHeight="1">
      <c r="A53" s="84" t="s">
        <v>135</v>
      </c>
      <c r="B53" s="11" t="s">
        <v>116</v>
      </c>
      <c r="C53" s="11"/>
      <c r="D53" s="18">
        <v>35</v>
      </c>
      <c r="E53" s="18"/>
      <c r="F53" s="10">
        <v>0</v>
      </c>
      <c r="G53" s="10"/>
      <c r="H53" s="10">
        <v>0</v>
      </c>
    </row>
    <row r="54" spans="1:8" ht="13.5" customHeight="1">
      <c r="A54" s="84" t="s">
        <v>136</v>
      </c>
      <c r="B54" s="11" t="s">
        <v>117</v>
      </c>
      <c r="C54" s="11"/>
      <c r="D54" s="18">
        <v>36</v>
      </c>
      <c r="E54" s="18"/>
      <c r="F54" s="85">
        <v>0</v>
      </c>
      <c r="G54" s="10"/>
      <c r="H54" s="85">
        <v>0</v>
      </c>
    </row>
    <row r="55" spans="1:8" ht="13.5" customHeight="1">
      <c r="A55" s="86"/>
      <c r="B55" s="86" t="s">
        <v>48</v>
      </c>
      <c r="C55" s="86"/>
      <c r="D55" s="16">
        <v>40</v>
      </c>
      <c r="E55" s="16"/>
      <c r="F55" s="87">
        <f>SUM(F47:F54)</f>
        <v>0</v>
      </c>
      <c r="G55" s="88"/>
      <c r="H55" s="87">
        <f>SUM(H47:H54)</f>
        <v>0</v>
      </c>
    </row>
    <row r="56" spans="1:8" ht="13.5" customHeight="1">
      <c r="A56" s="86"/>
      <c r="B56" s="86"/>
      <c r="C56" s="86"/>
      <c r="D56" s="16"/>
      <c r="E56" s="16"/>
      <c r="F56" s="88"/>
      <c r="G56" s="88"/>
      <c r="H56" s="88"/>
    </row>
    <row r="57" spans="1:8" ht="13.5" customHeight="1">
      <c r="A57" s="83"/>
      <c r="B57" s="83" t="s">
        <v>252</v>
      </c>
      <c r="C57" s="83"/>
      <c r="D57" s="19">
        <v>50</v>
      </c>
      <c r="E57" s="19"/>
      <c r="F57" s="9">
        <f>F23+F38+F55</f>
        <v>0</v>
      </c>
      <c r="G57" s="9"/>
      <c r="H57" s="9">
        <f>H23+H38+H55</f>
        <v>0</v>
      </c>
    </row>
    <row r="58" spans="1:8" ht="13.5" customHeight="1">
      <c r="A58" s="83"/>
      <c r="B58" s="83"/>
      <c r="C58" s="83"/>
      <c r="D58" s="19"/>
      <c r="E58" s="19"/>
      <c r="F58" s="9"/>
      <c r="G58" s="9"/>
      <c r="H58" s="9"/>
    </row>
    <row r="59" spans="1:8" ht="13.5" customHeight="1">
      <c r="A59" s="83"/>
      <c r="B59" s="83" t="s">
        <v>161</v>
      </c>
      <c r="C59" s="83"/>
      <c r="D59" s="19">
        <v>60</v>
      </c>
      <c r="E59" s="19" t="s">
        <v>258</v>
      </c>
      <c r="F59" s="9">
        <v>0</v>
      </c>
      <c r="G59" s="9"/>
      <c r="H59" s="9">
        <v>0</v>
      </c>
    </row>
    <row r="60" spans="1:8" ht="13.5" customHeight="1">
      <c r="A60" s="83"/>
      <c r="B60" s="83"/>
      <c r="C60" s="83"/>
      <c r="D60" s="19"/>
      <c r="E60" s="19"/>
      <c r="F60" s="9"/>
      <c r="G60" s="9"/>
      <c r="H60" s="9"/>
    </row>
    <row r="61" spans="1:8" ht="13.5" customHeight="1">
      <c r="A61" s="11"/>
      <c r="B61" s="11" t="s">
        <v>118</v>
      </c>
      <c r="C61" s="11"/>
      <c r="D61" s="18">
        <v>61</v>
      </c>
      <c r="E61" s="18"/>
      <c r="F61" s="10">
        <v>0</v>
      </c>
      <c r="G61" s="10"/>
      <c r="H61" s="10">
        <v>0</v>
      </c>
    </row>
    <row r="62" spans="1:8" ht="13.5" customHeight="1">
      <c r="A62" s="11"/>
      <c r="B62" s="11"/>
      <c r="C62" s="11"/>
      <c r="D62" s="18"/>
      <c r="E62" s="18"/>
      <c r="F62" s="85"/>
      <c r="G62" s="10"/>
      <c r="H62" s="85"/>
    </row>
    <row r="63" spans="1:8" ht="13.5" customHeight="1" thickBot="1">
      <c r="A63" s="83"/>
      <c r="B63" s="83" t="s">
        <v>253</v>
      </c>
      <c r="C63" s="83"/>
      <c r="D63" s="19">
        <v>70</v>
      </c>
      <c r="E63" s="19" t="s">
        <v>258</v>
      </c>
      <c r="F63" s="92">
        <f>F57+F59+F61</f>
        <v>0</v>
      </c>
      <c r="G63" s="9"/>
      <c r="H63" s="92">
        <f>H57+H59+H61</f>
        <v>0</v>
      </c>
    </row>
    <row r="64" spans="1:8" ht="13.5" customHeight="1" thickTop="1">
      <c r="A64" s="11"/>
      <c r="B64" s="11"/>
      <c r="C64" s="11"/>
      <c r="D64" s="11"/>
      <c r="E64" s="11"/>
      <c r="F64" s="10"/>
      <c r="G64" s="10"/>
      <c r="H64" s="10"/>
    </row>
    <row r="65" spans="1:8" ht="13.5" customHeight="1">
      <c r="A65" s="11"/>
      <c r="B65" s="11"/>
      <c r="C65" s="11"/>
      <c r="D65" s="11"/>
      <c r="E65" s="11"/>
      <c r="F65" s="10"/>
      <c r="G65" s="10"/>
      <c r="H65" s="10"/>
    </row>
    <row r="66" s="56" customFormat="1" ht="13.5" customHeight="1">
      <c r="F66" s="56" t="s">
        <v>159</v>
      </c>
    </row>
    <row r="67" s="56" customFormat="1" ht="13.5" customHeight="1"/>
    <row r="68" s="56" customFormat="1" ht="13.5" customHeight="1"/>
    <row r="69" s="56" customFormat="1" ht="13.5" customHeight="1"/>
    <row r="70" s="56" customFormat="1" ht="13.5" customHeight="1"/>
    <row r="71" s="56" customFormat="1" ht="13.5" customHeight="1"/>
    <row r="72" spans="1:6" s="93" customFormat="1" ht="13.5" customHeight="1">
      <c r="A72" s="93" t="s">
        <v>155</v>
      </c>
      <c r="C72" s="93" t="s">
        <v>167</v>
      </c>
      <c r="F72" s="93" t="s">
        <v>170</v>
      </c>
    </row>
    <row r="73" spans="1:8" s="93" customFormat="1" ht="13.5" customHeight="1">
      <c r="A73" s="94" t="s">
        <v>156</v>
      </c>
      <c r="B73" s="94"/>
      <c r="C73" s="94" t="s">
        <v>156</v>
      </c>
      <c r="E73" s="94"/>
      <c r="F73" s="94" t="s">
        <v>156</v>
      </c>
      <c r="H73" s="94"/>
    </row>
    <row r="74" spans="1:8" s="93" customFormat="1" ht="13.5" customHeight="1">
      <c r="A74" s="94" t="s">
        <v>154</v>
      </c>
      <c r="B74" s="94"/>
      <c r="C74" s="94" t="s">
        <v>153</v>
      </c>
      <c r="E74" s="94"/>
      <c r="F74" s="94" t="s">
        <v>186</v>
      </c>
      <c r="H74" s="94"/>
    </row>
  </sheetData>
  <printOptions/>
  <pageMargins left="0.75" right="0.5" top="0.4" bottom="0.5" header="0" footer="0.35"/>
  <pageSetup horizontalDpi="600" verticalDpi="600" orientation="portrait" paperSize="9" r:id="rId1"/>
  <headerFooter alignWithMargins="0">
    <oddFooter>&amp;L&amp;"Times New Roman,Italic"&amp;9Báo cáo này phải được đọc cùng với Bản thuyết minh báo cáo tài chính&amp;R&amp;"Times New Roman,Regular"&amp;11&amp;P</oddFooter>
  </headerFooter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workbookViewId="0" topLeftCell="A1">
      <selection activeCell="A79" sqref="A79"/>
    </sheetView>
  </sheetViews>
  <sheetFormatPr defaultColWidth="9.140625" defaultRowHeight="12.75"/>
  <cols>
    <col min="1" max="1" width="23.421875" style="334" customWidth="1"/>
    <col min="2" max="2" width="16.00390625" style="404" customWidth="1"/>
    <col min="3" max="3" width="16.28125" style="404" customWidth="1"/>
    <col min="4" max="4" width="13.00390625" style="404" customWidth="1"/>
    <col min="5" max="5" width="1.28515625" style="404" customWidth="1"/>
    <col min="6" max="6" width="15.28125" style="404" bestFit="1" customWidth="1"/>
    <col min="7" max="7" width="1.57421875" style="334" customWidth="1"/>
    <col min="8" max="8" width="10.7109375" style="334" bestFit="1" customWidth="1"/>
    <col min="9" max="9" width="9.140625" style="334" customWidth="1"/>
    <col min="10" max="10" width="10.421875" style="334" bestFit="1" customWidth="1"/>
    <col min="11" max="16384" width="9.140625" style="334" customWidth="1"/>
  </cols>
  <sheetData>
    <row r="1" spans="1:10" ht="15">
      <c r="A1" s="381" t="s">
        <v>733</v>
      </c>
      <c r="B1" s="382"/>
      <c r="C1" s="382"/>
      <c r="D1" s="382"/>
      <c r="E1" s="382"/>
      <c r="F1" s="382"/>
      <c r="G1" s="382"/>
      <c r="H1" s="382"/>
      <c r="I1" s="383" t="s">
        <v>734</v>
      </c>
      <c r="J1" s="383" t="s">
        <v>735</v>
      </c>
    </row>
    <row r="2" spans="1:10" ht="15">
      <c r="A2" s="381" t="s">
        <v>736</v>
      </c>
      <c r="B2" s="382"/>
      <c r="C2" s="382"/>
      <c r="D2" s="382"/>
      <c r="E2" s="382"/>
      <c r="F2" s="382"/>
      <c r="G2" s="382"/>
      <c r="H2" s="382"/>
      <c r="I2" s="382"/>
      <c r="J2" s="382"/>
    </row>
    <row r="3" spans="1:10" ht="15.75" thickBot="1">
      <c r="A3" s="271"/>
      <c r="B3" s="382"/>
      <c r="C3" s="382"/>
      <c r="D3" s="382"/>
      <c r="E3" s="382"/>
      <c r="F3" s="382"/>
      <c r="G3" s="382"/>
      <c r="H3" s="382"/>
      <c r="I3" s="382"/>
      <c r="J3" s="382"/>
    </row>
    <row r="4" spans="1:10" ht="15.75" thickTop="1">
      <c r="A4" s="384" t="s">
        <v>737</v>
      </c>
      <c r="B4" s="385" t="s">
        <v>738</v>
      </c>
      <c r="C4" s="386"/>
      <c r="D4" s="386"/>
      <c r="E4" s="386"/>
      <c r="F4" s="387" t="s">
        <v>739</v>
      </c>
      <c r="G4" s="388"/>
      <c r="H4" s="389" t="s">
        <v>413</v>
      </c>
      <c r="I4" s="387" t="s">
        <v>740</v>
      </c>
      <c r="J4" s="390" t="s">
        <v>741</v>
      </c>
    </row>
    <row r="5" spans="1:10" ht="15">
      <c r="A5" s="391" t="s">
        <v>742</v>
      </c>
      <c r="B5" s="392" t="s">
        <v>411</v>
      </c>
      <c r="C5" s="393"/>
      <c r="D5" s="393"/>
      <c r="E5" s="393"/>
      <c r="F5" s="394" t="s">
        <v>743</v>
      </c>
      <c r="G5" s="395"/>
      <c r="H5" s="396"/>
      <c r="I5" s="394" t="s">
        <v>740</v>
      </c>
      <c r="J5" s="397"/>
    </row>
    <row r="6" spans="1:10" ht="15.75" thickBot="1">
      <c r="A6" s="398" t="s">
        <v>744</v>
      </c>
      <c r="B6" s="399"/>
      <c r="C6" s="399"/>
      <c r="D6" s="399"/>
      <c r="E6" s="399"/>
      <c r="F6" s="399"/>
      <c r="G6" s="400"/>
      <c r="H6" s="401"/>
      <c r="I6" s="402"/>
      <c r="J6" s="403"/>
    </row>
    <row r="7" ht="13.5" thickTop="1"/>
    <row r="9" spans="1:2" ht="13.5">
      <c r="A9" s="31" t="s">
        <v>43</v>
      </c>
      <c r="B9" s="405" t="s">
        <v>745</v>
      </c>
    </row>
    <row r="10" ht="12.75"/>
    <row r="11" spans="1:2" ht="12.75">
      <c r="A11" s="28" t="s">
        <v>44</v>
      </c>
      <c r="B11" s="405" t="s">
        <v>746</v>
      </c>
    </row>
    <row r="13" ht="12.75">
      <c r="A13" s="28" t="s">
        <v>120</v>
      </c>
    </row>
    <row r="14" spans="1:4" ht="12.75">
      <c r="A14" s="406" t="s">
        <v>701</v>
      </c>
      <c r="B14" s="408"/>
      <c r="C14" s="408">
        <f>'dc'!K132</f>
        <v>139460000</v>
      </c>
      <c r="D14" s="405" t="s">
        <v>753</v>
      </c>
    </row>
    <row r="15" spans="1:4" ht="12.75">
      <c r="A15" s="406" t="s">
        <v>708</v>
      </c>
      <c r="B15" s="408"/>
      <c r="C15" s="408">
        <f>-'dc'!K134</f>
        <v>-8400000</v>
      </c>
      <c r="D15" s="405" t="s">
        <v>754</v>
      </c>
    </row>
    <row r="16" spans="1:4" ht="15.75" customHeight="1">
      <c r="A16" s="407" t="s">
        <v>512</v>
      </c>
      <c r="B16" s="335"/>
      <c r="C16" s="335">
        <f>C15+C14</f>
        <v>131060000</v>
      </c>
      <c r="D16" s="404">
        <f>C16+'LCTT-Gian tiep'!F20</f>
        <v>131060000</v>
      </c>
    </row>
    <row r="17" spans="1:3" ht="15.75" customHeight="1">
      <c r="A17" s="407"/>
      <c r="B17" s="335"/>
      <c r="C17" s="335"/>
    </row>
    <row r="18" spans="1:3" ht="15.75" customHeight="1">
      <c r="A18" s="28" t="s">
        <v>121</v>
      </c>
      <c r="B18" s="335"/>
      <c r="C18" s="335"/>
    </row>
    <row r="19" spans="1:3" ht="15.75" customHeight="1">
      <c r="A19" s="406" t="s">
        <v>756</v>
      </c>
      <c r="B19" s="408"/>
      <c r="C19" s="408" t="e">
        <f>'LCTT-Gian tiep'!#REF!</f>
        <v>#REF!</v>
      </c>
    </row>
    <row r="20" spans="1:3" ht="15.75" customHeight="1">
      <c r="A20" s="406" t="s">
        <v>755</v>
      </c>
      <c r="B20" s="408"/>
      <c r="C20" s="408" t="e">
        <f>'LCTT-Gian tiep'!#REF!</f>
        <v>#REF!</v>
      </c>
    </row>
    <row r="21" spans="1:4" ht="15.75" customHeight="1">
      <c r="A21" s="407"/>
      <c r="B21" s="335"/>
      <c r="C21" s="335" t="e">
        <f>C20+C19</f>
        <v>#REF!</v>
      </c>
      <c r="D21" s="404" t="e">
        <f>C21+'LCTT-Gian tiep'!F21</f>
        <v>#REF!</v>
      </c>
    </row>
    <row r="22" spans="1:3" ht="15.75" customHeight="1">
      <c r="A22" s="407"/>
      <c r="B22" s="335"/>
      <c r="C22" s="335"/>
    </row>
    <row r="24" spans="1:2" ht="12.75">
      <c r="A24" s="28" t="s">
        <v>122</v>
      </c>
      <c r="B24" s="405" t="s">
        <v>745</v>
      </c>
    </row>
    <row r="25" ht="12.75"/>
    <row r="26" ht="12.75">
      <c r="A26" s="28" t="s">
        <v>157</v>
      </c>
    </row>
    <row r="27" ht="12.75">
      <c r="A27" s="406" t="s">
        <v>747</v>
      </c>
    </row>
    <row r="28" spans="1:8" ht="12.75">
      <c r="A28" s="66" t="s">
        <v>206</v>
      </c>
      <c r="C28" s="404" t="e">
        <f>'Bang can doi ke toan'!#REF!</f>
        <v>#REF!</v>
      </c>
      <c r="H28" s="404"/>
    </row>
    <row r="29" spans="1:3" ht="12.75">
      <c r="A29" s="66" t="s">
        <v>7</v>
      </c>
      <c r="C29" s="404" t="e">
        <f>'Bang can doi ke toan'!#REF!</f>
        <v>#REF!</v>
      </c>
    </row>
    <row r="30" spans="1:3" ht="12.75">
      <c r="A30" s="66" t="s">
        <v>8</v>
      </c>
      <c r="C30" s="404" t="e">
        <f>'Bang can doi ke toan'!#REF!</f>
        <v>#REF!</v>
      </c>
    </row>
    <row r="31" spans="1:3" ht="12.75">
      <c r="A31" s="66" t="s">
        <v>384</v>
      </c>
      <c r="C31" s="404" t="e">
        <f>'Bang can doi ke toan'!#REF!</f>
        <v>#REF!</v>
      </c>
    </row>
    <row r="32" spans="1:3" ht="12.75">
      <c r="A32" s="66" t="s">
        <v>757</v>
      </c>
      <c r="C32" s="404">
        <f>'thuyet minh'!B55-'thuyet minh'!D55</f>
        <v>1504089144</v>
      </c>
    </row>
    <row r="33" spans="3:8" ht="12.75">
      <c r="C33" s="335" t="e">
        <f>SUM(C28:C32)</f>
        <v>#REF!</v>
      </c>
      <c r="D33" s="404" t="e">
        <f>C33+'LCTT-Gian tiep'!F25</f>
        <v>#REF!</v>
      </c>
      <c r="H33" s="404"/>
    </row>
    <row r="35" ht="12.75">
      <c r="A35" s="28" t="s">
        <v>160</v>
      </c>
    </row>
    <row r="36" ht="12.75">
      <c r="A36" s="406" t="s">
        <v>747</v>
      </c>
    </row>
    <row r="37" spans="1:3" ht="12.75">
      <c r="A37" s="66" t="s">
        <v>217</v>
      </c>
      <c r="C37" s="404" t="e">
        <f>'Bang can doi ke toan'!#REF!</f>
        <v>#REF!</v>
      </c>
    </row>
    <row r="38" spans="1:3" ht="12.75">
      <c r="A38" s="66" t="s">
        <v>23</v>
      </c>
      <c r="C38" s="404" t="e">
        <f>'Bang can doi ke toan'!#REF!</f>
        <v>#REF!</v>
      </c>
    </row>
    <row r="39" spans="1:3" ht="12.75">
      <c r="A39" s="66" t="s">
        <v>218</v>
      </c>
      <c r="C39" s="404" t="e">
        <f>'Bang can doi ke toan'!#REF!</f>
        <v>#REF!</v>
      </c>
    </row>
    <row r="40" spans="1:3" ht="12.75">
      <c r="A40" s="66" t="s">
        <v>219</v>
      </c>
      <c r="C40" s="404" t="e">
        <f>'Bang can doi ke toan'!#REF!</f>
        <v>#REF!</v>
      </c>
    </row>
    <row r="41" spans="1:3" ht="12.75">
      <c r="A41" s="66" t="s">
        <v>25</v>
      </c>
      <c r="C41" s="404" t="e">
        <f>'Bang can doi ke toan'!#REF!</f>
        <v>#REF!</v>
      </c>
    </row>
    <row r="42" spans="1:3" ht="12.75">
      <c r="A42" s="66" t="s">
        <v>220</v>
      </c>
      <c r="C42" s="404" t="e">
        <f>'Bang can doi ke toan'!#REF!</f>
        <v>#REF!</v>
      </c>
    </row>
    <row r="43" spans="1:3" ht="12.75">
      <c r="A43" s="66" t="s">
        <v>229</v>
      </c>
      <c r="C43" s="404" t="e">
        <f>'Bang can doi ke toan'!#REF!</f>
        <v>#REF!</v>
      </c>
    </row>
    <row r="44" spans="1:8" ht="12.75">
      <c r="A44" s="407" t="s">
        <v>748</v>
      </c>
      <c r="C44" s="335" t="e">
        <f>SUM(C37:C43)</f>
        <v>#REF!</v>
      </c>
      <c r="H44" s="404"/>
    </row>
    <row r="45" spans="1:8" ht="12.75">
      <c r="A45" s="334" t="s">
        <v>758</v>
      </c>
      <c r="C45" s="404">
        <f>'thuyet minh'!B46-'thuyet minh'!D46</f>
        <v>-4534500</v>
      </c>
      <c r="H45" s="404"/>
    </row>
    <row r="46" spans="1:8" ht="12.75">
      <c r="A46" s="334" t="s">
        <v>771</v>
      </c>
      <c r="C46" s="404">
        <f>-'thuyet minh'!D86</f>
        <v>-1291096694</v>
      </c>
      <c r="H46" s="404"/>
    </row>
    <row r="47" spans="1:3" ht="12.75">
      <c r="A47" s="334" t="s">
        <v>749</v>
      </c>
      <c r="C47" s="404">
        <f>-'thuyet minh'!F86</f>
        <v>1108595701</v>
      </c>
    </row>
    <row r="48" spans="3:4" ht="12.75">
      <c r="C48" s="404" t="e">
        <f>SUM(C44:C47)</f>
        <v>#REF!</v>
      </c>
      <c r="D48" s="404" t="e">
        <f>C48-'LCTT-Gian tiep'!F27</f>
        <v>#REF!</v>
      </c>
    </row>
    <row r="50" ht="12.75">
      <c r="A50" s="28" t="s">
        <v>172</v>
      </c>
    </row>
    <row r="51" ht="12.75">
      <c r="A51" s="406" t="s">
        <v>747</v>
      </c>
    </row>
    <row r="52" spans="1:3" ht="12.75">
      <c r="A52" s="66" t="s">
        <v>66</v>
      </c>
      <c r="C52" s="404" t="e">
        <f>'Bang can doi ke toan'!#REF!</f>
        <v>#REF!</v>
      </c>
    </row>
    <row r="53" spans="3:4" ht="12.75">
      <c r="C53" s="335" t="e">
        <f>SUM(C52:C52)</f>
        <v>#REF!</v>
      </c>
      <c r="D53" s="404" t="e">
        <f>C53+'LCTT-Gian tiep'!F28</f>
        <v>#REF!</v>
      </c>
    </row>
    <row r="55" spans="1:3" ht="12.75">
      <c r="A55" s="28" t="s">
        <v>124</v>
      </c>
      <c r="C55" s="405" t="s">
        <v>759</v>
      </c>
    </row>
    <row r="56" spans="1:3" ht="12.75">
      <c r="A56" s="28"/>
      <c r="C56" s="405"/>
    </row>
    <row r="57" spans="1:3" ht="12.75">
      <c r="A57" s="28" t="s">
        <v>125</v>
      </c>
      <c r="C57" s="405"/>
    </row>
    <row r="58" spans="1:3" ht="12.75">
      <c r="A58" s="409" t="s">
        <v>760</v>
      </c>
      <c r="B58" s="408"/>
      <c r="C58" s="410">
        <v>9683000000</v>
      </c>
    </row>
    <row r="59" spans="1:3" ht="12.75">
      <c r="A59" s="409" t="s">
        <v>761</v>
      </c>
      <c r="B59" s="408"/>
      <c r="C59" s="408">
        <v>50000000</v>
      </c>
    </row>
    <row r="60" spans="1:4" ht="12.75">
      <c r="A60" s="28"/>
      <c r="C60" s="411">
        <f>C59+C58</f>
        <v>9733000000</v>
      </c>
      <c r="D60" s="404">
        <f>C60-'LCTT-Gian tiep'!F31</f>
        <v>9733000000</v>
      </c>
    </row>
    <row r="61" spans="1:3" ht="12.75">
      <c r="A61" s="28"/>
      <c r="C61" s="405"/>
    </row>
    <row r="62" spans="1:3" ht="12.75">
      <c r="A62" s="28" t="s">
        <v>107</v>
      </c>
      <c r="C62" s="405"/>
    </row>
    <row r="63" spans="1:3" ht="12.75">
      <c r="A63" s="409" t="s">
        <v>762</v>
      </c>
      <c r="B63" s="408"/>
      <c r="C63" s="410">
        <v>-221355265</v>
      </c>
    </row>
    <row r="64" spans="1:3" ht="12.75">
      <c r="A64" s="406" t="s">
        <v>763</v>
      </c>
      <c r="B64" s="408"/>
      <c r="C64" s="408">
        <v>-132000000</v>
      </c>
    </row>
    <row r="65" spans="3:4" ht="12.75">
      <c r="C65" s="335">
        <f>C64+C63</f>
        <v>-353355265</v>
      </c>
      <c r="D65" s="404">
        <f>C65-'LCTT-Gian tiep'!F32</f>
        <v>-291355265</v>
      </c>
    </row>
    <row r="67" ht="12.75">
      <c r="A67" s="28" t="s">
        <v>189</v>
      </c>
    </row>
    <row r="68" ht="12.75">
      <c r="A68" s="28" t="s">
        <v>188</v>
      </c>
    </row>
    <row r="69" spans="1:4" ht="12.75">
      <c r="A69" s="28" t="s">
        <v>764</v>
      </c>
      <c r="C69" s="404">
        <f>-'thuyet minh'!F8</f>
        <v>-8542767234</v>
      </c>
      <c r="D69" s="405" t="s">
        <v>750</v>
      </c>
    </row>
    <row r="70" spans="1:3" ht="12.75">
      <c r="A70" s="28" t="s">
        <v>765</v>
      </c>
      <c r="C70" s="404" t="e">
        <f>-'Bang can doi ke toan'!#REF!</f>
        <v>#REF!</v>
      </c>
    </row>
    <row r="71" spans="1:4" ht="12.75">
      <c r="A71" s="28"/>
      <c r="C71" s="335" t="e">
        <f>C70+C69</f>
        <v>#REF!</v>
      </c>
      <c r="D71" s="404" t="e">
        <f>C71-'LCTT-Gian tiep'!F40</f>
        <v>#REF!</v>
      </c>
    </row>
    <row r="73" ht="12.75">
      <c r="A73" s="28" t="s">
        <v>110</v>
      </c>
    </row>
    <row r="74" spans="1:3" ht="12.75">
      <c r="A74" s="406" t="s">
        <v>766</v>
      </c>
      <c r="B74" s="408"/>
      <c r="C74" s="408" t="e">
        <f>-'Bang can doi ke toan'!#REF!</f>
        <v>#REF!</v>
      </c>
    </row>
    <row r="75" spans="1:3" ht="12.75">
      <c r="A75" s="406" t="s">
        <v>755</v>
      </c>
      <c r="B75" s="408"/>
      <c r="C75" s="408">
        <v>-1028896125</v>
      </c>
    </row>
    <row r="76" spans="3:4" ht="12.75">
      <c r="C76" s="335" t="e">
        <f>C75+C74</f>
        <v>#REF!</v>
      </c>
      <c r="D76" s="404" t="e">
        <f>C76-'LCTT-Gian tiep'!F47</f>
        <v>#REF!</v>
      </c>
    </row>
    <row r="77" ht="12.75">
      <c r="C77" s="335"/>
    </row>
    <row r="78" spans="1:3" ht="12.75">
      <c r="A78" s="28" t="s">
        <v>112</v>
      </c>
      <c r="C78" s="335"/>
    </row>
    <row r="79" spans="1:4" ht="12.75">
      <c r="A79" s="409" t="s">
        <v>756</v>
      </c>
      <c r="B79" s="408"/>
      <c r="C79" s="408" t="e">
        <f>'LCTT-Gian tiep'!#REF!</f>
        <v>#REF!</v>
      </c>
      <c r="D79" s="404" t="e">
        <f>C79-'LCTT-Gian tiep'!F48</f>
        <v>#REF!</v>
      </c>
    </row>
    <row r="81" spans="1:3" ht="12.75">
      <c r="A81" s="28" t="s">
        <v>195</v>
      </c>
      <c r="C81" s="405" t="s">
        <v>752</v>
      </c>
    </row>
    <row r="82" ht="12.75">
      <c r="A82" s="28" t="s">
        <v>196</v>
      </c>
    </row>
    <row r="85" spans="1:3" ht="12.75">
      <c r="A85" s="28" t="s">
        <v>114</v>
      </c>
      <c r="C85" s="405" t="s">
        <v>751</v>
      </c>
    </row>
    <row r="86" ht="12.75">
      <c r="A86" s="28" t="s">
        <v>115</v>
      </c>
    </row>
    <row r="88" spans="1:3" ht="12.75">
      <c r="A88" s="28" t="s">
        <v>117</v>
      </c>
      <c r="C88" s="405" t="s">
        <v>752</v>
      </c>
    </row>
  </sheetData>
  <printOptions/>
  <pageMargins left="0.75" right="0.18" top="0.33" bottom="0.21" header="0.5" footer="0.5"/>
  <pageSetup fitToHeight="1" fitToWidth="1" horizontalDpi="600" verticalDpi="600" orientation="portrait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188"/>
  <sheetViews>
    <sheetView workbookViewId="0" topLeftCell="A8">
      <pane xSplit="5" ySplit="4" topLeftCell="F162" activePane="bottomRight" state="frozen"/>
      <selection pane="topLeft" activeCell="A8" sqref="A8"/>
      <selection pane="topRight" activeCell="F8" sqref="F8"/>
      <selection pane="bottomLeft" activeCell="A12" sqref="A12"/>
      <selection pane="bottomRight" activeCell="F175" sqref="F175"/>
    </sheetView>
  </sheetViews>
  <sheetFormatPr defaultColWidth="9.140625" defaultRowHeight="13.5" customHeight="1"/>
  <cols>
    <col min="1" max="1" width="3.7109375" style="56" customWidth="1"/>
    <col min="2" max="2" width="25.7109375" style="56" customWidth="1"/>
    <col min="3" max="3" width="15.7109375" style="56" customWidth="1"/>
    <col min="4" max="4" width="5.140625" style="56" customWidth="1"/>
    <col min="5" max="5" width="7.57421875" style="56" customWidth="1"/>
    <col min="6" max="6" width="15.28125" style="2" customWidth="1"/>
    <col min="7" max="7" width="3.140625" style="2" customWidth="1"/>
    <col min="8" max="38" width="14.7109375" style="2" customWidth="1"/>
    <col min="39" max="40" width="15.28125" style="2" customWidth="1"/>
    <col min="41" max="41" width="2.7109375" style="2" customWidth="1"/>
    <col min="42" max="42" width="15.28125" style="2" customWidth="1"/>
    <col min="43" max="43" width="2.57421875" style="1" customWidth="1"/>
    <col min="44" max="44" width="16.28125" style="1" customWidth="1"/>
    <col min="45" max="45" width="14.28125" style="1" bestFit="1" customWidth="1"/>
    <col min="46" max="16384" width="9.140625" style="1" customWidth="1"/>
  </cols>
  <sheetData>
    <row r="1" s="55" customFormat="1" ht="15.75" customHeight="1">
      <c r="A1" s="55" t="str">
        <f>'Bang can doi ke toan'!A1</f>
        <v>CÔNG TY CỔ PHẦN HẢI MINH</v>
      </c>
    </row>
    <row r="2" s="56" customFormat="1" ht="13.5" customHeight="1">
      <c r="A2" s="56" t="str">
        <f>'Bang can doi ke toan'!A2</f>
        <v>Địa chỉ: 57-59 Hồ Tùng Mậu , Q1, Tp Hcm</v>
      </c>
    </row>
    <row r="3" s="56" customFormat="1" ht="13.5" customHeight="1">
      <c r="A3" s="106" t="s">
        <v>168</v>
      </c>
    </row>
    <row r="4" spans="1:42" s="56" customFormat="1" ht="13.5" customHeight="1" thickBot="1">
      <c r="A4" s="57" t="str">
        <f>'Bang can doi ke toan'!A4</f>
        <v>Cho năm tài chính kết thúc ngày 31 tháng 12 năm 2005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</row>
    <row r="5" s="56" customFormat="1" ht="13.5" customHeight="1">
      <c r="A5" s="58"/>
    </row>
    <row r="6" spans="1:42" s="60" customFormat="1" ht="19.5" customHeight="1">
      <c r="A6" s="59" t="s">
        <v>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</row>
    <row r="7" spans="1:42" s="62" customFormat="1" ht="15.75" customHeight="1">
      <c r="A7" s="61" t="s">
        <v>158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</row>
    <row r="8" s="58" customFormat="1" ht="13.5" customHeight="1"/>
    <row r="9" s="56" customFormat="1" ht="13.5" customHeight="1">
      <c r="AP9" s="63" t="s">
        <v>171</v>
      </c>
    </row>
    <row r="10" s="56" customFormat="1" ht="13.5" customHeight="1"/>
    <row r="11" spans="1:42" s="56" customFormat="1" ht="27.75" customHeight="1">
      <c r="A11" s="107" t="s">
        <v>1</v>
      </c>
      <c r="B11" s="108"/>
      <c r="C11" s="108"/>
      <c r="D11" s="109" t="s">
        <v>129</v>
      </c>
      <c r="E11" s="109" t="s">
        <v>128</v>
      </c>
      <c r="F11" s="110" t="s">
        <v>307</v>
      </c>
      <c r="G11" s="109"/>
      <c r="H11" s="109" t="s">
        <v>310</v>
      </c>
      <c r="I11" s="109" t="s">
        <v>312</v>
      </c>
      <c r="J11" s="109" t="s">
        <v>311</v>
      </c>
      <c r="K11" s="109" t="s">
        <v>313</v>
      </c>
      <c r="L11" s="109" t="s">
        <v>314</v>
      </c>
      <c r="M11" s="109" t="s">
        <v>315</v>
      </c>
      <c r="N11" s="109" t="s">
        <v>316</v>
      </c>
      <c r="O11" s="109" t="s">
        <v>317</v>
      </c>
      <c r="P11" s="109" t="s">
        <v>485</v>
      </c>
      <c r="Q11" s="109" t="s">
        <v>486</v>
      </c>
      <c r="R11" s="109" t="s">
        <v>487</v>
      </c>
      <c r="S11" s="109" t="s">
        <v>488</v>
      </c>
      <c r="T11" s="109" t="s">
        <v>489</v>
      </c>
      <c r="U11" s="109" t="s">
        <v>490</v>
      </c>
      <c r="V11" s="109" t="s">
        <v>491</v>
      </c>
      <c r="W11" s="109" t="s">
        <v>492</v>
      </c>
      <c r="X11" s="109" t="s">
        <v>493</v>
      </c>
      <c r="Y11" s="109" t="s">
        <v>494</v>
      </c>
      <c r="Z11" s="109" t="s">
        <v>495</v>
      </c>
      <c r="AA11" s="109" t="s">
        <v>496</v>
      </c>
      <c r="AB11" s="109" t="s">
        <v>497</v>
      </c>
      <c r="AC11" s="109" t="s">
        <v>498</v>
      </c>
      <c r="AD11" s="109" t="s">
        <v>499</v>
      </c>
      <c r="AE11" s="109" t="s">
        <v>500</v>
      </c>
      <c r="AF11" s="109" t="s">
        <v>501</v>
      </c>
      <c r="AG11" s="109" t="s">
        <v>502</v>
      </c>
      <c r="AH11" s="109" t="s">
        <v>503</v>
      </c>
      <c r="AI11" s="109" t="s">
        <v>663</v>
      </c>
      <c r="AJ11" s="109" t="s">
        <v>664</v>
      </c>
      <c r="AK11" s="109" t="s">
        <v>665</v>
      </c>
      <c r="AL11" s="109" t="s">
        <v>666</v>
      </c>
      <c r="AM11" s="109" t="s">
        <v>309</v>
      </c>
      <c r="AN11" s="110" t="s">
        <v>308</v>
      </c>
      <c r="AO11" s="109"/>
      <c r="AP11" s="110" t="s">
        <v>2</v>
      </c>
    </row>
    <row r="12" spans="1:42" s="7" customFormat="1" ht="13.5" customHeight="1">
      <c r="A12" s="64"/>
      <c r="B12" s="64"/>
      <c r="C12" s="64"/>
      <c r="D12" s="41"/>
      <c r="E12" s="41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</row>
    <row r="13" spans="1:42" s="7" customFormat="1" ht="13.5" customHeight="1">
      <c r="A13" s="64" t="s">
        <v>151</v>
      </c>
      <c r="B13" s="64" t="s">
        <v>49</v>
      </c>
      <c r="C13" s="64"/>
      <c r="D13" s="41">
        <v>100</v>
      </c>
      <c r="E13" s="41"/>
      <c r="F13" s="9">
        <f>F15+F19+F23+F31+F35</f>
        <v>27429402554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>
        <f>AN15+AN19+AN23+AN31+AN35</f>
        <v>26518256408</v>
      </c>
      <c r="AO13" s="9"/>
      <c r="AP13" s="9">
        <f>AP15+AP19+AP23+AP31+AP35</f>
        <v>21756120543</v>
      </c>
    </row>
    <row r="14" spans="1:42" s="7" customFormat="1" ht="13.5" customHeight="1">
      <c r="A14" s="64"/>
      <c r="B14" s="64"/>
      <c r="C14" s="64"/>
      <c r="D14" s="41"/>
      <c r="E14" s="41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</row>
    <row r="15" spans="1:42" s="7" customFormat="1" ht="13.5" customHeight="1">
      <c r="A15" s="64" t="s">
        <v>3</v>
      </c>
      <c r="B15" s="64" t="s">
        <v>50</v>
      </c>
      <c r="C15" s="64"/>
      <c r="D15" s="41">
        <v>110</v>
      </c>
      <c r="E15" s="41" t="s">
        <v>258</v>
      </c>
      <c r="F15" s="9">
        <f>SUM(F16:F17)</f>
        <v>6119727543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>
        <f>SUM(AN16:AN17)</f>
        <v>6119727543</v>
      </c>
      <c r="AO15" s="9"/>
      <c r="AP15" s="9">
        <f>SUM(AP16:AP17)</f>
        <v>4397440889</v>
      </c>
    </row>
    <row r="16" spans="1:42" ht="13.5" customHeight="1">
      <c r="A16" s="65" t="s">
        <v>131</v>
      </c>
      <c r="B16" s="66" t="s">
        <v>51</v>
      </c>
      <c r="C16" s="66"/>
      <c r="D16" s="17">
        <v>111</v>
      </c>
      <c r="E16" s="17"/>
      <c r="F16" s="10">
        <v>6119727543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>
        <f>SUM(H16:AL16)</f>
        <v>0</v>
      </c>
      <c r="AN16" s="10">
        <f>AM16+F16</f>
        <v>6119727543</v>
      </c>
      <c r="AO16" s="10"/>
      <c r="AP16" s="10">
        <v>4397440889</v>
      </c>
    </row>
    <row r="17" spans="1:42" ht="13.5" customHeight="1">
      <c r="A17" s="65" t="s">
        <v>132</v>
      </c>
      <c r="B17" s="66" t="s">
        <v>52</v>
      </c>
      <c r="C17" s="66"/>
      <c r="D17" s="17">
        <v>112</v>
      </c>
      <c r="E17" s="17"/>
      <c r="F17" s="10">
        <v>0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>
        <f>SUM(H17:AL17)</f>
        <v>0</v>
      </c>
      <c r="AN17" s="10">
        <f>AM17+F17</f>
        <v>0</v>
      </c>
      <c r="AO17" s="10"/>
      <c r="AP17" s="10">
        <v>0</v>
      </c>
    </row>
    <row r="18" spans="1:42" ht="13.5" customHeight="1">
      <c r="A18" s="65"/>
      <c r="B18" s="66"/>
      <c r="C18" s="66"/>
      <c r="D18" s="17"/>
      <c r="E18" s="17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 s="7" customFormat="1" ht="13.5" customHeight="1">
      <c r="A19" s="64" t="s">
        <v>4</v>
      </c>
      <c r="B19" s="64" t="s">
        <v>5</v>
      </c>
      <c r="C19" s="64"/>
      <c r="D19" s="41">
        <v>120</v>
      </c>
      <c r="E19" s="41"/>
      <c r="F19" s="9">
        <f>SUM(F20:F21)</f>
        <v>0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>
        <f>SUM(AN20:AN21)</f>
        <v>0</v>
      </c>
      <c r="AO19" s="9"/>
      <c r="AP19" s="9">
        <f>SUM(AP20:AP21)</f>
        <v>0</v>
      </c>
    </row>
    <row r="20" spans="1:42" ht="13.5" customHeight="1">
      <c r="A20" s="65" t="s">
        <v>131</v>
      </c>
      <c r="B20" s="66" t="s">
        <v>152</v>
      </c>
      <c r="C20" s="66"/>
      <c r="D20" s="17">
        <v>121</v>
      </c>
      <c r="E20" s="17" t="s">
        <v>259</v>
      </c>
      <c r="F20" s="10">
        <v>0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>
        <f>SUM(H20:AL20)</f>
        <v>0</v>
      </c>
      <c r="AN20" s="10">
        <f>AM20+F20</f>
        <v>0</v>
      </c>
      <c r="AO20" s="10"/>
      <c r="AP20" s="10">
        <v>0</v>
      </c>
    </row>
    <row r="21" spans="1:42" ht="13.5" customHeight="1">
      <c r="A21" s="65" t="s">
        <v>132</v>
      </c>
      <c r="B21" s="66" t="s">
        <v>204</v>
      </c>
      <c r="C21" s="66"/>
      <c r="D21" s="17">
        <v>129</v>
      </c>
      <c r="E21" s="17" t="s">
        <v>260</v>
      </c>
      <c r="F21" s="10">
        <v>0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>
        <f>SUM(H21:AL21)</f>
        <v>0</v>
      </c>
      <c r="AN21" s="10">
        <f>AM21+F21</f>
        <v>0</v>
      </c>
      <c r="AO21" s="10"/>
      <c r="AP21" s="10">
        <v>0</v>
      </c>
    </row>
    <row r="22" spans="1:42" ht="13.5" customHeight="1">
      <c r="A22" s="65"/>
      <c r="B22" s="66"/>
      <c r="C22" s="66"/>
      <c r="D22" s="17"/>
      <c r="E22" s="17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 s="7" customFormat="1" ht="13.5" customHeight="1">
      <c r="A23" s="64" t="s">
        <v>6</v>
      </c>
      <c r="B23" s="64" t="s">
        <v>205</v>
      </c>
      <c r="C23" s="64"/>
      <c r="D23" s="41">
        <v>130</v>
      </c>
      <c r="E23" s="41"/>
      <c r="F23" s="9">
        <f>SUM(F24:F29)</f>
        <v>17058450549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>
        <f>SUM(AN24:AN29)</f>
        <v>17438356622</v>
      </c>
      <c r="AO23" s="9"/>
      <c r="AP23" s="9">
        <f>SUM(AP24:AP29)</f>
        <v>16466766018</v>
      </c>
    </row>
    <row r="24" spans="1:42" ht="13.5" customHeight="1">
      <c r="A24" s="65" t="s">
        <v>131</v>
      </c>
      <c r="B24" s="66" t="s">
        <v>206</v>
      </c>
      <c r="C24" s="66"/>
      <c r="D24" s="17">
        <v>131</v>
      </c>
      <c r="E24" s="17" t="s">
        <v>261</v>
      </c>
      <c r="F24" s="10">
        <v>12440714028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>
        <f>-'dc'!K88</f>
        <v>-46750000</v>
      </c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>
        <f aca="true" t="shared" si="0" ref="AM24:AM29">SUM(H24:AL24)</f>
        <v>-46750000</v>
      </c>
      <c r="AN24" s="10">
        <f aca="true" t="shared" si="1" ref="AN24:AN29">AM24+F24</f>
        <v>12393964028</v>
      </c>
      <c r="AO24" s="10"/>
      <c r="AP24" s="10">
        <v>11266420794</v>
      </c>
    </row>
    <row r="25" spans="1:42" ht="13.5" customHeight="1">
      <c r="A25" s="65" t="s">
        <v>132</v>
      </c>
      <c r="B25" s="66" t="s">
        <v>7</v>
      </c>
      <c r="C25" s="66"/>
      <c r="D25" s="17">
        <v>132</v>
      </c>
      <c r="E25" s="17" t="s">
        <v>262</v>
      </c>
      <c r="F25" s="10">
        <v>3199080036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>
        <f>-'dc'!K49</f>
        <v>0</v>
      </c>
      <c r="S25" s="10"/>
      <c r="T25" s="10"/>
      <c r="U25" s="10"/>
      <c r="V25" s="10"/>
      <c r="W25" s="10"/>
      <c r="X25" s="10"/>
      <c r="Y25" s="10"/>
      <c r="Z25" s="10">
        <f>-'dc'!L81</f>
        <v>-400536536</v>
      </c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>
        <f t="shared" si="0"/>
        <v>-400536536</v>
      </c>
      <c r="AN25" s="10">
        <f t="shared" si="1"/>
        <v>2798543500</v>
      </c>
      <c r="AO25" s="10"/>
      <c r="AP25" s="10">
        <v>2976854013</v>
      </c>
    </row>
    <row r="26" spans="1:42" ht="13.5" customHeight="1">
      <c r="A26" s="65" t="s">
        <v>133</v>
      </c>
      <c r="B26" s="66" t="s">
        <v>207</v>
      </c>
      <c r="C26" s="66"/>
      <c r="D26" s="17">
        <v>133</v>
      </c>
      <c r="E26" s="17" t="s">
        <v>263</v>
      </c>
      <c r="F26" s="10">
        <v>0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>
        <f t="shared" si="0"/>
        <v>0</v>
      </c>
      <c r="AN26" s="10">
        <f t="shared" si="1"/>
        <v>0</v>
      </c>
      <c r="AO26" s="10"/>
      <c r="AP26" s="10">
        <v>0</v>
      </c>
    </row>
    <row r="27" spans="1:42" ht="13.5" customHeight="1">
      <c r="A27" s="65" t="s">
        <v>134</v>
      </c>
      <c r="B27" s="66" t="s">
        <v>53</v>
      </c>
      <c r="C27" s="66"/>
      <c r="D27" s="17">
        <v>134</v>
      </c>
      <c r="E27" s="17"/>
      <c r="F27" s="10">
        <v>0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>
        <f t="shared" si="0"/>
        <v>0</v>
      </c>
      <c r="AN27" s="10">
        <f t="shared" si="1"/>
        <v>0</v>
      </c>
      <c r="AO27" s="10"/>
      <c r="AP27" s="10">
        <v>0</v>
      </c>
    </row>
    <row r="28" spans="1:42" ht="13.5" customHeight="1">
      <c r="A28" s="65" t="s">
        <v>135</v>
      </c>
      <c r="B28" s="66" t="s">
        <v>8</v>
      </c>
      <c r="C28" s="66"/>
      <c r="D28" s="17" t="s">
        <v>208</v>
      </c>
      <c r="E28" s="17" t="s">
        <v>264</v>
      </c>
      <c r="F28" s="10">
        <v>1418656485</v>
      </c>
      <c r="G28" s="10"/>
      <c r="H28" s="10"/>
      <c r="I28" s="10"/>
      <c r="J28" s="10"/>
      <c r="K28" s="10">
        <f>-'dc'!K25</f>
        <v>-42602820</v>
      </c>
      <c r="L28" s="10">
        <f>-'dc'!L29</f>
        <v>-1289205164</v>
      </c>
      <c r="M28" s="10">
        <f>-'dc'!K32</f>
        <v>-81520321</v>
      </c>
      <c r="N28" s="10"/>
      <c r="O28" s="10">
        <f>'dc'!K38</f>
        <v>1669064703</v>
      </c>
      <c r="P28" s="10">
        <f>'dc'!K43</f>
        <v>359139211</v>
      </c>
      <c r="Q28" s="10">
        <f>-'dc'!K46</f>
        <v>-29183000</v>
      </c>
      <c r="R28" s="10"/>
      <c r="S28" s="10"/>
      <c r="T28" s="10"/>
      <c r="U28" s="10"/>
      <c r="V28" s="10"/>
      <c r="W28" s="10"/>
      <c r="X28" s="10"/>
      <c r="Y28" s="10"/>
      <c r="Z28" s="10">
        <f>'dc'!K79</f>
        <v>241500000</v>
      </c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>
        <f t="shared" si="0"/>
        <v>827192609</v>
      </c>
      <c r="AN28" s="10">
        <f t="shared" si="1"/>
        <v>2245849094</v>
      </c>
      <c r="AO28" s="10"/>
      <c r="AP28" s="10">
        <v>2223491211</v>
      </c>
    </row>
    <row r="29" spans="1:42" ht="13.5" customHeight="1">
      <c r="A29" s="65" t="s">
        <v>136</v>
      </c>
      <c r="B29" s="66" t="s">
        <v>209</v>
      </c>
      <c r="C29" s="66"/>
      <c r="D29" s="17">
        <v>139</v>
      </c>
      <c r="E29" s="17" t="s">
        <v>265</v>
      </c>
      <c r="F29" s="10">
        <v>0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>
        <f t="shared" si="0"/>
        <v>0</v>
      </c>
      <c r="AN29" s="10">
        <f t="shared" si="1"/>
        <v>0</v>
      </c>
      <c r="AO29" s="10"/>
      <c r="AP29" s="10">
        <v>0</v>
      </c>
    </row>
    <row r="30" spans="1:42" ht="13.5" customHeight="1">
      <c r="A30" s="65"/>
      <c r="B30" s="66"/>
      <c r="C30" s="66"/>
      <c r="D30" s="17"/>
      <c r="E30" s="17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1:42" s="7" customFormat="1" ht="13.5" customHeight="1">
      <c r="A31" s="64" t="s">
        <v>9</v>
      </c>
      <c r="B31" s="64" t="s">
        <v>10</v>
      </c>
      <c r="C31" s="64"/>
      <c r="D31" s="41">
        <v>140</v>
      </c>
      <c r="E31" s="41" t="s">
        <v>266</v>
      </c>
      <c r="F31" s="9">
        <f>SUM(F32:F33)</f>
        <v>61839493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>
        <f>SUM(AN32:AN33)</f>
        <v>61839493</v>
      </c>
      <c r="AO31" s="9"/>
      <c r="AP31" s="9">
        <f>SUM(AP32:AP33)</f>
        <v>61839493</v>
      </c>
    </row>
    <row r="32" spans="1:42" ht="13.5" customHeight="1">
      <c r="A32" s="65" t="s">
        <v>131</v>
      </c>
      <c r="B32" s="66" t="s">
        <v>10</v>
      </c>
      <c r="C32" s="66"/>
      <c r="D32" s="17">
        <v>141</v>
      </c>
      <c r="E32" s="17"/>
      <c r="F32" s="10">
        <v>61839493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>
        <f>SUM(H32:AL32)</f>
        <v>0</v>
      </c>
      <c r="AN32" s="10">
        <f>AM32+F32</f>
        <v>61839493</v>
      </c>
      <c r="AO32" s="10"/>
      <c r="AP32" s="10">
        <v>61839493</v>
      </c>
    </row>
    <row r="33" spans="1:42" ht="13.5" customHeight="1">
      <c r="A33" s="65" t="s">
        <v>132</v>
      </c>
      <c r="B33" s="66" t="s">
        <v>11</v>
      </c>
      <c r="C33" s="66"/>
      <c r="D33" s="17">
        <v>149</v>
      </c>
      <c r="E33" s="17"/>
      <c r="F33" s="10">
        <v>0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>
        <f>SUM(H33:AL33)</f>
        <v>0</v>
      </c>
      <c r="AN33" s="10">
        <f>AM33+F33</f>
        <v>0</v>
      </c>
      <c r="AO33" s="10"/>
      <c r="AP33" s="10">
        <v>0</v>
      </c>
    </row>
    <row r="34" spans="1:42" ht="13.5" customHeight="1">
      <c r="A34" s="65"/>
      <c r="B34" s="66"/>
      <c r="C34" s="66"/>
      <c r="D34" s="17"/>
      <c r="E34" s="17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1:42" s="7" customFormat="1" ht="13.5" customHeight="1">
      <c r="A35" s="64" t="s">
        <v>12</v>
      </c>
      <c r="B35" s="64" t="s">
        <v>55</v>
      </c>
      <c r="C35" s="64"/>
      <c r="D35" s="41">
        <v>150</v>
      </c>
      <c r="E35" s="41"/>
      <c r="F35" s="9">
        <f>SUM(F36:F39)</f>
        <v>4189384969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>
        <f>SUM(AN36:AN39)</f>
        <v>2898332750</v>
      </c>
      <c r="AO35" s="9"/>
      <c r="AP35" s="9">
        <f>SUM(AP36:AP39)</f>
        <v>830074143</v>
      </c>
    </row>
    <row r="36" spans="1:42" ht="13.5" customHeight="1">
      <c r="A36" s="65" t="s">
        <v>131</v>
      </c>
      <c r="B36" s="66" t="s">
        <v>54</v>
      </c>
      <c r="C36" s="66"/>
      <c r="D36" s="17">
        <v>151</v>
      </c>
      <c r="E36" s="17" t="s">
        <v>267</v>
      </c>
      <c r="F36" s="10">
        <v>0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>
        <f>SUM(H36:AL36)</f>
        <v>0</v>
      </c>
      <c r="AN36" s="10">
        <f>AM36+F36</f>
        <v>0</v>
      </c>
      <c r="AO36" s="10"/>
      <c r="AP36" s="10">
        <v>0</v>
      </c>
    </row>
    <row r="37" spans="1:42" ht="13.5" customHeight="1">
      <c r="A37" s="65" t="s">
        <v>132</v>
      </c>
      <c r="B37" s="66" t="s">
        <v>210</v>
      </c>
      <c r="C37" s="66"/>
      <c r="D37" s="17">
        <v>152</v>
      </c>
      <c r="E37" s="17"/>
      <c r="F37" s="10">
        <v>994411922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>
        <f>SUM(H37:AL37)</f>
        <v>0</v>
      </c>
      <c r="AN37" s="10">
        <f>AM37+F37</f>
        <v>994411922</v>
      </c>
      <c r="AO37" s="10"/>
      <c r="AP37" s="10">
        <v>512242459</v>
      </c>
    </row>
    <row r="38" spans="1:42" ht="13.5" customHeight="1">
      <c r="A38" s="65" t="s">
        <v>133</v>
      </c>
      <c r="B38" s="66" t="s">
        <v>211</v>
      </c>
      <c r="C38" s="66"/>
      <c r="D38" s="17" t="s">
        <v>212</v>
      </c>
      <c r="E38" s="17" t="s">
        <v>268</v>
      </c>
      <c r="F38" s="10">
        <v>1365993540</v>
      </c>
      <c r="G38" s="10"/>
      <c r="H38" s="10">
        <f>-'dc'!K12</f>
        <v>-29610000</v>
      </c>
      <c r="I38" s="10"/>
      <c r="J38" s="10"/>
      <c r="K38" s="10"/>
      <c r="L38" s="10">
        <f>-'dc'!L30</f>
        <v>-15591007</v>
      </c>
      <c r="M38" s="10"/>
      <c r="N38" s="10">
        <f>-'dc'!K35</f>
        <v>-91633308</v>
      </c>
      <c r="O38" s="10">
        <f>-'dc'!L39</f>
        <v>-1229159225</v>
      </c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>
        <f>SUM(H38:AL38)</f>
        <v>-1365993540</v>
      </c>
      <c r="AN38" s="10">
        <f>AM38+F38</f>
        <v>0</v>
      </c>
      <c r="AO38" s="10"/>
      <c r="AP38" s="10">
        <v>0</v>
      </c>
    </row>
    <row r="39" spans="1:42" ht="13.5" customHeight="1">
      <c r="A39" s="65" t="s">
        <v>134</v>
      </c>
      <c r="B39" s="66" t="s">
        <v>55</v>
      </c>
      <c r="C39" s="66"/>
      <c r="D39" s="17">
        <v>158</v>
      </c>
      <c r="E39" s="17" t="s">
        <v>269</v>
      </c>
      <c r="F39" s="10">
        <v>1828979507</v>
      </c>
      <c r="G39" s="10"/>
      <c r="H39" s="10"/>
      <c r="I39" s="10"/>
      <c r="J39" s="10"/>
      <c r="K39" s="10"/>
      <c r="L39" s="10"/>
      <c r="M39" s="10">
        <f>-M28</f>
        <v>81520321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>
        <f>-'dc'!K96</f>
        <v>-6579000</v>
      </c>
      <c r="AE39" s="10"/>
      <c r="AF39" s="10"/>
      <c r="AG39" s="10"/>
      <c r="AH39" s="10"/>
      <c r="AI39" s="10"/>
      <c r="AJ39" s="10"/>
      <c r="AK39" s="10"/>
      <c r="AL39" s="10"/>
      <c r="AM39" s="10">
        <f>SUM(H39:AL39)</f>
        <v>74941321</v>
      </c>
      <c r="AN39" s="10">
        <f>AM39+F39</f>
        <v>1903920828</v>
      </c>
      <c r="AO39" s="10"/>
      <c r="AP39" s="10">
        <v>317831684</v>
      </c>
    </row>
    <row r="40" spans="1:42" ht="13.5" customHeight="1">
      <c r="A40" s="66"/>
      <c r="B40" s="66"/>
      <c r="C40" s="66"/>
      <c r="D40" s="17"/>
      <c r="E40" s="17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1:42" ht="13.5" customHeight="1">
      <c r="A41" s="66"/>
      <c r="B41" s="66"/>
      <c r="C41" s="66"/>
      <c r="D41" s="17"/>
      <c r="E41" s="17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1:42" s="56" customFormat="1" ht="13.5" customHeight="1">
      <c r="A42" s="66" t="s">
        <v>254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</row>
    <row r="43" spans="1:42" ht="13.5" customHeight="1" thickBot="1">
      <c r="A43" s="67" t="s">
        <v>174</v>
      </c>
      <c r="B43" s="68"/>
      <c r="C43" s="68"/>
      <c r="D43" s="69"/>
      <c r="E43" s="69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</row>
    <row r="44" spans="4:42" ht="13.5" customHeight="1">
      <c r="D44" s="71"/>
      <c r="E44" s="7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27.75" customHeight="1">
      <c r="A45" s="107" t="str">
        <f>A11</f>
        <v>TÀI SẢN</v>
      </c>
      <c r="B45" s="111"/>
      <c r="C45" s="111"/>
      <c r="D45" s="109" t="str">
        <f>D11</f>
        <v>Mã 
số </v>
      </c>
      <c r="E45" s="109" t="str">
        <f>E11</f>
        <v>Thuyết
 minh</v>
      </c>
      <c r="F45" s="113" t="str">
        <f>TS</f>
        <v>Số cuối năm (Đ/V)</v>
      </c>
      <c r="G45" s="112"/>
      <c r="H45" s="113" t="str">
        <f>TS</f>
        <v>Số cuối năm (Đ/V)</v>
      </c>
      <c r="I45" s="113" t="str">
        <f>TS</f>
        <v>Số cuối năm (Đ/V)</v>
      </c>
      <c r="J45" s="113" t="str">
        <f>TS</f>
        <v>Số cuối năm (Đ/V)</v>
      </c>
      <c r="K45" s="113" t="str">
        <f>TS</f>
        <v>Số cuối năm (Đ/V)</v>
      </c>
      <c r="L45" s="113" t="str">
        <f>TS</f>
        <v>Số cuối năm (Đ/V)</v>
      </c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 t="str">
        <f>TS</f>
        <v>Số cuối năm (Đ/V)</v>
      </c>
      <c r="AH45" s="113"/>
      <c r="AI45" s="113"/>
      <c r="AJ45" s="113"/>
      <c r="AK45" s="113"/>
      <c r="AL45" s="113" t="str">
        <f>TS</f>
        <v>Số cuối năm (Đ/V)</v>
      </c>
      <c r="AM45" s="113" t="str">
        <f>TS</f>
        <v>Số cuối năm (Đ/V)</v>
      </c>
      <c r="AN45" s="113" t="str">
        <f>TS</f>
        <v>Số cuối năm (Đ/V)</v>
      </c>
      <c r="AO45" s="112"/>
      <c r="AP45" s="113" t="s">
        <v>2</v>
      </c>
    </row>
    <row r="46" spans="1:42" ht="13.5" customHeight="1">
      <c r="A46" s="66"/>
      <c r="B46" s="66"/>
      <c r="C46" s="66"/>
      <c r="D46" s="17"/>
      <c r="E46" s="17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</row>
    <row r="47" spans="1:42" ht="13.5" customHeight="1">
      <c r="A47" s="64" t="s">
        <v>150</v>
      </c>
      <c r="B47" s="64" t="s">
        <v>147</v>
      </c>
      <c r="C47" s="64"/>
      <c r="D47" s="41">
        <v>200</v>
      </c>
      <c r="E47" s="41"/>
      <c r="F47" s="9">
        <f>F49+F56+F68+F72+F78</f>
        <v>126608857386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>
        <f>AN49+AN56+AN68+AN72+AN78</f>
        <v>127841778047.98</v>
      </c>
      <c r="AO47" s="9"/>
      <c r="AP47" s="9">
        <f>AP49+AP56+AP68+AP72+AP78</f>
        <v>12942958650</v>
      </c>
    </row>
    <row r="48" spans="1:42" ht="13.5" customHeight="1">
      <c r="A48" s="64"/>
      <c r="B48" s="64"/>
      <c r="C48" s="64"/>
      <c r="D48" s="41"/>
      <c r="E48" s="41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</row>
    <row r="49" spans="1:42" ht="13.5" customHeight="1">
      <c r="A49" s="64" t="s">
        <v>3</v>
      </c>
      <c r="B49" s="64" t="s">
        <v>56</v>
      </c>
      <c r="C49" s="64"/>
      <c r="D49" s="41">
        <v>210</v>
      </c>
      <c r="E49" s="41"/>
      <c r="F49" s="9">
        <f>SUM(F50:F54)</f>
        <v>0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>
        <f>SUM(AN50:AN54)</f>
        <v>0</v>
      </c>
      <c r="AO49" s="9"/>
      <c r="AP49" s="9">
        <f>SUM(AP50:AP54)</f>
        <v>0</v>
      </c>
    </row>
    <row r="50" spans="1:42" ht="13.5" customHeight="1">
      <c r="A50" s="65" t="s">
        <v>131</v>
      </c>
      <c r="B50" s="66" t="s">
        <v>57</v>
      </c>
      <c r="C50" s="66"/>
      <c r="D50" s="17">
        <v>211</v>
      </c>
      <c r="E50" s="17" t="s">
        <v>270</v>
      </c>
      <c r="F50" s="10">
        <v>0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>
        <f>SUM(H50:AL50)</f>
        <v>0</v>
      </c>
      <c r="AN50" s="10">
        <f>AM50+F50</f>
        <v>0</v>
      </c>
      <c r="AO50" s="10"/>
      <c r="AP50" s="10">
        <v>0</v>
      </c>
    </row>
    <row r="51" spans="1:42" ht="13.5" customHeight="1">
      <c r="A51" s="65" t="s">
        <v>132</v>
      </c>
      <c r="B51" s="66" t="s">
        <v>213</v>
      </c>
      <c r="C51" s="66"/>
      <c r="D51" s="17">
        <v>212</v>
      </c>
      <c r="E51" s="17" t="s">
        <v>271</v>
      </c>
      <c r="F51" s="10">
        <v>0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>
        <f>SUM(H51:AL51)</f>
        <v>0</v>
      </c>
      <c r="AN51" s="10">
        <f>AM51+F51</f>
        <v>0</v>
      </c>
      <c r="AO51" s="10"/>
      <c r="AP51" s="10">
        <v>0</v>
      </c>
    </row>
    <row r="52" spans="1:42" ht="13.5" customHeight="1">
      <c r="A52" s="65" t="s">
        <v>133</v>
      </c>
      <c r="B52" s="66" t="s">
        <v>214</v>
      </c>
      <c r="C52" s="66"/>
      <c r="D52" s="17">
        <v>213</v>
      </c>
      <c r="E52" s="17" t="s">
        <v>272</v>
      </c>
      <c r="F52" s="10">
        <v>0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>
        <f>SUM(H52:AL52)</f>
        <v>0</v>
      </c>
      <c r="AN52" s="10">
        <f>AM52+F52</f>
        <v>0</v>
      </c>
      <c r="AO52" s="10"/>
      <c r="AP52" s="10">
        <v>0</v>
      </c>
    </row>
    <row r="53" spans="1:42" ht="13.5" customHeight="1">
      <c r="A53" s="65" t="s">
        <v>134</v>
      </c>
      <c r="B53" s="66" t="s">
        <v>58</v>
      </c>
      <c r="C53" s="66"/>
      <c r="D53" s="17" t="s">
        <v>215</v>
      </c>
      <c r="E53" s="17" t="s">
        <v>273</v>
      </c>
      <c r="F53" s="10">
        <v>0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>
        <f>SUM(H53:AL53)</f>
        <v>0</v>
      </c>
      <c r="AN53" s="10">
        <f>AM53+F53</f>
        <v>0</v>
      </c>
      <c r="AO53" s="10"/>
      <c r="AP53" s="10">
        <v>0</v>
      </c>
    </row>
    <row r="54" spans="1:42" ht="13.5" customHeight="1">
      <c r="A54" s="65" t="s">
        <v>135</v>
      </c>
      <c r="B54" s="66" t="s">
        <v>59</v>
      </c>
      <c r="C54" s="66"/>
      <c r="D54" s="17">
        <v>219</v>
      </c>
      <c r="E54" s="17" t="s">
        <v>274</v>
      </c>
      <c r="F54" s="10">
        <v>0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>
        <f>SUM(H54:AL54)</f>
        <v>0</v>
      </c>
      <c r="AN54" s="10">
        <f>AM54+F54</f>
        <v>0</v>
      </c>
      <c r="AO54" s="10"/>
      <c r="AP54" s="10">
        <v>0</v>
      </c>
    </row>
    <row r="55" spans="1:42" ht="13.5" customHeight="1">
      <c r="A55" s="66"/>
      <c r="B55" s="66"/>
      <c r="C55" s="66"/>
      <c r="D55" s="17"/>
      <c r="E55" s="17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ht="13.5" customHeight="1">
      <c r="A56" s="64" t="s">
        <v>4</v>
      </c>
      <c r="B56" s="64" t="s">
        <v>13</v>
      </c>
      <c r="C56" s="64"/>
      <c r="D56" s="41" t="s">
        <v>203</v>
      </c>
      <c r="E56" s="41"/>
      <c r="F56" s="9">
        <f>F57+F60+F63+F66</f>
        <v>18078460876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>
        <f>AN57+AN60+AN63+AN66</f>
        <v>123709529184</v>
      </c>
      <c r="AO56" s="9"/>
      <c r="AP56" s="9">
        <f>AP57+AP60+AP63+AP66</f>
        <v>11348785265</v>
      </c>
    </row>
    <row r="57" spans="1:42" ht="13.5" customHeight="1">
      <c r="A57" s="65" t="s">
        <v>131</v>
      </c>
      <c r="B57" s="66" t="s">
        <v>14</v>
      </c>
      <c r="C57" s="66"/>
      <c r="D57" s="17">
        <v>221</v>
      </c>
      <c r="E57" s="17" t="s">
        <v>275</v>
      </c>
      <c r="F57" s="10">
        <f>SUM(F58:F59)</f>
        <v>18078460876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>
        <f>SUM(AN58:AN59)</f>
        <v>18078460876</v>
      </c>
      <c r="AO57" s="10"/>
      <c r="AP57" s="10">
        <f>SUM(AP58:AP59)</f>
        <v>11348785265</v>
      </c>
    </row>
    <row r="58" spans="1:42" ht="13.5" customHeight="1">
      <c r="A58" s="72"/>
      <c r="B58" s="72" t="s">
        <v>37</v>
      </c>
      <c r="C58" s="72"/>
      <c r="D58" s="73">
        <v>222</v>
      </c>
      <c r="E58" s="73"/>
      <c r="F58" s="12">
        <v>26048844023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0">
        <f>SUM(H58:AL58)</f>
        <v>0</v>
      </c>
      <c r="AN58" s="10">
        <f>AM58+F58</f>
        <v>26048844023</v>
      </c>
      <c r="AO58" s="12"/>
      <c r="AP58" s="12">
        <v>17506076789</v>
      </c>
    </row>
    <row r="59" spans="1:42" ht="13.5" customHeight="1">
      <c r="A59" s="72"/>
      <c r="B59" s="72" t="s">
        <v>60</v>
      </c>
      <c r="C59" s="72"/>
      <c r="D59" s="73">
        <v>223</v>
      </c>
      <c r="E59" s="73"/>
      <c r="F59" s="12">
        <v>-7970383147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0">
        <f>SUM(H59:AL59)</f>
        <v>0</v>
      </c>
      <c r="AN59" s="10">
        <f>AM59+F59</f>
        <v>-7970383147</v>
      </c>
      <c r="AO59" s="12"/>
      <c r="AP59" s="12">
        <v>-6157291524</v>
      </c>
    </row>
    <row r="60" spans="1:42" ht="13.5" customHeight="1">
      <c r="A60" s="65" t="s">
        <v>132</v>
      </c>
      <c r="B60" s="66" t="s">
        <v>15</v>
      </c>
      <c r="C60" s="66"/>
      <c r="D60" s="17">
        <v>224</v>
      </c>
      <c r="E60" s="17" t="s">
        <v>276</v>
      </c>
      <c r="F60" s="10">
        <f>SUM(F61:F62)</f>
        <v>0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>
        <f>SUM(AN61:AN62)</f>
        <v>0</v>
      </c>
      <c r="AO60" s="10"/>
      <c r="AP60" s="10">
        <f>SUM(AP61:AP62)</f>
        <v>0</v>
      </c>
    </row>
    <row r="61" spans="1:42" ht="13.5" customHeight="1">
      <c r="A61" s="72"/>
      <c r="B61" s="72" t="s">
        <v>37</v>
      </c>
      <c r="C61" s="72"/>
      <c r="D61" s="73">
        <v>225</v>
      </c>
      <c r="E61" s="73"/>
      <c r="F61" s="12">
        <v>0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0">
        <f>SUM(H61:AL61)</f>
        <v>0</v>
      </c>
      <c r="AN61" s="10">
        <f>AM61+F61</f>
        <v>0</v>
      </c>
      <c r="AO61" s="12"/>
      <c r="AP61" s="12">
        <v>0</v>
      </c>
    </row>
    <row r="62" spans="1:42" ht="13.5" customHeight="1">
      <c r="A62" s="72"/>
      <c r="B62" s="72" t="s">
        <v>60</v>
      </c>
      <c r="C62" s="72"/>
      <c r="D62" s="73">
        <v>226</v>
      </c>
      <c r="E62" s="73"/>
      <c r="F62" s="12">
        <v>0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0">
        <f>SUM(H62:AL62)</f>
        <v>0</v>
      </c>
      <c r="AN62" s="10">
        <f>AM62+F62</f>
        <v>0</v>
      </c>
      <c r="AO62" s="12"/>
      <c r="AP62" s="12">
        <v>0</v>
      </c>
    </row>
    <row r="63" spans="1:42" ht="13.5" customHeight="1">
      <c r="A63" s="65" t="s">
        <v>133</v>
      </c>
      <c r="B63" s="66" t="s">
        <v>16</v>
      </c>
      <c r="C63" s="66"/>
      <c r="D63" s="17">
        <v>227</v>
      </c>
      <c r="E63" s="17" t="s">
        <v>277</v>
      </c>
      <c r="F63" s="10">
        <f>SUM(F64:F65)</f>
        <v>0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>
        <f>SUM(AN64:AN65)</f>
        <v>0</v>
      </c>
      <c r="AO63" s="10"/>
      <c r="AP63" s="10">
        <f>SUM(AP64:AP65)</f>
        <v>0</v>
      </c>
    </row>
    <row r="64" spans="1:42" ht="13.5" customHeight="1">
      <c r="A64" s="72"/>
      <c r="B64" s="72" t="s">
        <v>37</v>
      </c>
      <c r="C64" s="72"/>
      <c r="D64" s="73">
        <v>228</v>
      </c>
      <c r="E64" s="73"/>
      <c r="F64" s="12">
        <v>0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0">
        <f>SUM(H64:AL64)</f>
        <v>0</v>
      </c>
      <c r="AN64" s="10">
        <f>AM64+F64</f>
        <v>0</v>
      </c>
      <c r="AO64" s="12"/>
      <c r="AP64" s="12">
        <v>0</v>
      </c>
    </row>
    <row r="65" spans="1:42" ht="13.5" customHeight="1">
      <c r="A65" s="72"/>
      <c r="B65" s="72" t="s">
        <v>60</v>
      </c>
      <c r="C65" s="72"/>
      <c r="D65" s="73">
        <v>229</v>
      </c>
      <c r="E65" s="73"/>
      <c r="F65" s="12">
        <v>0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0">
        <f>SUM(H65:AL65)</f>
        <v>0</v>
      </c>
      <c r="AN65" s="10">
        <f>AM65+F65</f>
        <v>0</v>
      </c>
      <c r="AO65" s="12"/>
      <c r="AP65" s="12">
        <v>0</v>
      </c>
    </row>
    <row r="66" spans="1:42" ht="13.5" customHeight="1">
      <c r="A66" s="65" t="s">
        <v>134</v>
      </c>
      <c r="B66" s="66" t="s">
        <v>18</v>
      </c>
      <c r="C66" s="66"/>
      <c r="D66" s="17">
        <v>230</v>
      </c>
      <c r="E66" s="17" t="s">
        <v>278</v>
      </c>
      <c r="F66" s="10">
        <v>0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>
        <f>W95</f>
        <v>75130712</v>
      </c>
      <c r="X66" s="10">
        <f>X95</f>
        <v>347429399</v>
      </c>
      <c r="Y66" s="10">
        <f>Y95</f>
        <v>384524438</v>
      </c>
      <c r="Z66" s="10"/>
      <c r="AA66" s="10"/>
      <c r="AB66" s="10"/>
      <c r="AC66" s="10"/>
      <c r="AD66" s="10"/>
      <c r="AE66" s="10">
        <f>-AE75</f>
        <v>104525169312</v>
      </c>
      <c r="AF66" s="10"/>
      <c r="AG66" s="10"/>
      <c r="AH66" s="10"/>
      <c r="AI66" s="10"/>
      <c r="AJ66" s="10"/>
      <c r="AK66" s="10">
        <f>-'dc'!K138</f>
        <v>-1962620000</v>
      </c>
      <c r="AL66" s="10">
        <f>'dc'!K141</f>
        <v>2261434447</v>
      </c>
      <c r="AM66" s="10">
        <f>SUM(H66:AL66)</f>
        <v>105631068308</v>
      </c>
      <c r="AN66" s="10">
        <f>AM66+F66</f>
        <v>105631068308</v>
      </c>
      <c r="AO66" s="10"/>
      <c r="AP66" s="10">
        <v>0</v>
      </c>
    </row>
    <row r="67" spans="1:42" ht="13.5" customHeight="1">
      <c r="A67" s="66"/>
      <c r="B67" s="66"/>
      <c r="C67" s="66"/>
      <c r="D67" s="17"/>
      <c r="E67" s="17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</row>
    <row r="68" spans="1:42" ht="13.5" customHeight="1">
      <c r="A68" s="64" t="s">
        <v>6</v>
      </c>
      <c r="B68" s="64" t="s">
        <v>61</v>
      </c>
      <c r="C68" s="64"/>
      <c r="D68" s="41">
        <v>240</v>
      </c>
      <c r="E68" s="41" t="s">
        <v>279</v>
      </c>
      <c r="F68" s="9">
        <f>SUM(F69:F70)</f>
        <v>0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>
        <f>SUM(AN69:AN70)</f>
        <v>0</v>
      </c>
      <c r="AO68" s="9"/>
      <c r="AP68" s="9">
        <f>SUM(AP69:AP70)</f>
        <v>0</v>
      </c>
    </row>
    <row r="69" spans="1:42" ht="13.5" customHeight="1">
      <c r="A69" s="66"/>
      <c r="B69" s="66" t="s">
        <v>37</v>
      </c>
      <c r="C69" s="66"/>
      <c r="D69" s="17">
        <v>241</v>
      </c>
      <c r="E69" s="17"/>
      <c r="F69" s="10">
        <v>0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>
        <f>SUM(H69:AL69)</f>
        <v>0</v>
      </c>
      <c r="AN69" s="10">
        <f>AM69+F69</f>
        <v>0</v>
      </c>
      <c r="AO69" s="10"/>
      <c r="AP69" s="10">
        <v>0</v>
      </c>
    </row>
    <row r="70" spans="1:42" ht="13.5" customHeight="1">
      <c r="A70" s="66"/>
      <c r="B70" s="66" t="s">
        <v>60</v>
      </c>
      <c r="C70" s="66"/>
      <c r="D70" s="17">
        <v>242</v>
      </c>
      <c r="E70" s="17"/>
      <c r="F70" s="10">
        <v>0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>
        <f>SUM(H70:AL70)</f>
        <v>0</v>
      </c>
      <c r="AN70" s="10">
        <f>AM70+F70</f>
        <v>0</v>
      </c>
      <c r="AO70" s="10"/>
      <c r="AP70" s="10">
        <v>0</v>
      </c>
    </row>
    <row r="71" spans="1:42" ht="13.5" customHeight="1">
      <c r="A71" s="66"/>
      <c r="B71" s="66"/>
      <c r="C71" s="66"/>
      <c r="D71" s="17"/>
      <c r="E71" s="17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</row>
    <row r="72" spans="1:42" ht="13.5" customHeight="1">
      <c r="A72" s="64" t="s">
        <v>9</v>
      </c>
      <c r="B72" s="64" t="s">
        <v>17</v>
      </c>
      <c r="C72" s="64"/>
      <c r="D72" s="41">
        <v>250</v>
      </c>
      <c r="E72" s="41"/>
      <c r="F72" s="9">
        <f>SUM(F73:F76)</f>
        <v>108025169312</v>
      </c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>
        <f>SUM(AN73:AN76)</f>
        <v>3500000000</v>
      </c>
      <c r="AO72" s="9"/>
      <c r="AP72" s="9">
        <f>SUM(AP73:AP76)</f>
        <v>1500000000</v>
      </c>
    </row>
    <row r="73" spans="1:42" ht="13.5" customHeight="1">
      <c r="A73" s="65" t="s">
        <v>131</v>
      </c>
      <c r="B73" s="66" t="s">
        <v>62</v>
      </c>
      <c r="C73" s="66"/>
      <c r="D73" s="17">
        <v>251</v>
      </c>
      <c r="E73" s="17" t="s">
        <v>280</v>
      </c>
      <c r="F73" s="10">
        <v>1500000000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>
        <f>SUM(H73:AL73)</f>
        <v>0</v>
      </c>
      <c r="AN73" s="10">
        <f>AM73+F73</f>
        <v>1500000000</v>
      </c>
      <c r="AO73" s="10"/>
      <c r="AP73" s="10">
        <v>1500000000</v>
      </c>
    </row>
    <row r="74" spans="1:42" ht="13.5" customHeight="1">
      <c r="A74" s="65" t="s">
        <v>132</v>
      </c>
      <c r="B74" s="66" t="s">
        <v>63</v>
      </c>
      <c r="C74" s="66"/>
      <c r="D74" s="17">
        <v>252</v>
      </c>
      <c r="E74" s="17" t="s">
        <v>281</v>
      </c>
      <c r="F74" s="10">
        <v>2000000000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>
        <f>-AK75</f>
        <v>-2000000000</v>
      </c>
      <c r="AL74" s="10"/>
      <c r="AM74" s="10">
        <f>SUM(H74:AL74)</f>
        <v>-2000000000</v>
      </c>
      <c r="AN74" s="10">
        <f>AM74+F74</f>
        <v>0</v>
      </c>
      <c r="AO74" s="10"/>
      <c r="AP74" s="10">
        <v>0</v>
      </c>
    </row>
    <row r="75" spans="1:45" ht="13.5" customHeight="1">
      <c r="A75" s="65" t="s">
        <v>133</v>
      </c>
      <c r="B75" s="66" t="s">
        <v>64</v>
      </c>
      <c r="C75" s="66"/>
      <c r="D75" s="17">
        <v>258</v>
      </c>
      <c r="E75" s="17" t="s">
        <v>282</v>
      </c>
      <c r="F75" s="10">
        <v>104525169312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>
        <f>-'dc'!K100</f>
        <v>-104525169312</v>
      </c>
      <c r="AF75" s="10"/>
      <c r="AG75" s="10"/>
      <c r="AH75" s="10"/>
      <c r="AI75" s="10"/>
      <c r="AJ75" s="10"/>
      <c r="AK75" s="10">
        <f>2000000000</f>
        <v>2000000000</v>
      </c>
      <c r="AL75" s="10"/>
      <c r="AM75" s="10">
        <f>SUM(H75:AL75)</f>
        <v>-102525169312</v>
      </c>
      <c r="AN75" s="10">
        <f>AM75+F75</f>
        <v>2000000000</v>
      </c>
      <c r="AO75" s="10"/>
      <c r="AP75" s="10">
        <v>0</v>
      </c>
      <c r="AR75" s="2">
        <f>F75/8/12</f>
        <v>1088803847</v>
      </c>
      <c r="AS75" s="234">
        <f>10500*30*16000</f>
        <v>5040000000</v>
      </c>
    </row>
    <row r="76" spans="1:44" ht="13.5" customHeight="1">
      <c r="A76" s="65" t="s">
        <v>134</v>
      </c>
      <c r="B76" s="66" t="s">
        <v>216</v>
      </c>
      <c r="C76" s="66"/>
      <c r="D76" s="17">
        <v>259</v>
      </c>
      <c r="E76" s="17" t="s">
        <v>283</v>
      </c>
      <c r="F76" s="10">
        <v>0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>
        <f>SUM(H76:AL76)</f>
        <v>0</v>
      </c>
      <c r="AN76" s="10">
        <f>AM76+F76</f>
        <v>0</v>
      </c>
      <c r="AO76" s="10"/>
      <c r="AP76" s="10">
        <v>0</v>
      </c>
      <c r="AR76" s="234">
        <f>50000*16000</f>
        <v>800000000</v>
      </c>
    </row>
    <row r="77" spans="1:44" ht="13.5" customHeight="1">
      <c r="A77" s="66"/>
      <c r="B77" s="66"/>
      <c r="C77" s="66"/>
      <c r="D77" s="17"/>
      <c r="E77" s="17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R77" s="2">
        <f>SUM(AR75:AR76)</f>
        <v>1888803847</v>
      </c>
    </row>
    <row r="78" spans="1:44" ht="13.5" customHeight="1">
      <c r="A78" s="64" t="s">
        <v>12</v>
      </c>
      <c r="B78" s="64" t="s">
        <v>65</v>
      </c>
      <c r="C78" s="64"/>
      <c r="D78" s="41">
        <v>260</v>
      </c>
      <c r="E78" s="41"/>
      <c r="F78" s="9">
        <f>SUM(F79:F81)</f>
        <v>505227198</v>
      </c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>
        <f>SUM(AN79:AN81)</f>
        <v>632248863.98</v>
      </c>
      <c r="AO78" s="9"/>
      <c r="AP78" s="9">
        <f>SUM(AP79:AP81)</f>
        <v>94173385</v>
      </c>
      <c r="AR78" s="235">
        <f>AS75-AR77</f>
        <v>3151196153</v>
      </c>
    </row>
    <row r="79" spans="1:42" ht="13.5" customHeight="1">
      <c r="A79" s="65" t="s">
        <v>131</v>
      </c>
      <c r="B79" s="66" t="s">
        <v>66</v>
      </c>
      <c r="C79" s="66"/>
      <c r="D79" s="17">
        <v>261</v>
      </c>
      <c r="E79" s="17" t="s">
        <v>284</v>
      </c>
      <c r="F79" s="10">
        <v>505227198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>
        <f>SUM(H79:AL79)</f>
        <v>0</v>
      </c>
      <c r="AN79" s="10">
        <f>AM79+F79</f>
        <v>505227198</v>
      </c>
      <c r="AO79" s="10"/>
      <c r="AP79" s="10">
        <v>87594385</v>
      </c>
    </row>
    <row r="80" spans="1:42" ht="13.5" customHeight="1">
      <c r="A80" s="65" t="s">
        <v>132</v>
      </c>
      <c r="B80" s="66" t="s">
        <v>67</v>
      </c>
      <c r="C80" s="66"/>
      <c r="D80" s="17">
        <v>262</v>
      </c>
      <c r="E80" s="17" t="s">
        <v>285</v>
      </c>
      <c r="F80" s="10">
        <v>0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>
        <f>'dc'!K104</f>
        <v>120442665.98</v>
      </c>
      <c r="AG80" s="10"/>
      <c r="AH80" s="10"/>
      <c r="AI80" s="10"/>
      <c r="AJ80" s="10"/>
      <c r="AK80" s="10"/>
      <c r="AL80" s="10"/>
      <c r="AM80" s="10">
        <f>SUM(H80:AL80)</f>
        <v>120442665.98</v>
      </c>
      <c r="AN80" s="10">
        <f>AM80+F80</f>
        <v>120442665.98</v>
      </c>
      <c r="AO80" s="10"/>
      <c r="AP80" s="10">
        <v>0</v>
      </c>
    </row>
    <row r="81" spans="1:42" ht="13.5" customHeight="1">
      <c r="A81" s="65" t="s">
        <v>133</v>
      </c>
      <c r="B81" s="66" t="s">
        <v>65</v>
      </c>
      <c r="C81" s="66"/>
      <c r="D81" s="17">
        <v>268</v>
      </c>
      <c r="E81" s="17" t="s">
        <v>286</v>
      </c>
      <c r="F81" s="10">
        <v>0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>
        <f>-AD39</f>
        <v>6579000</v>
      </c>
      <c r="AE81" s="10"/>
      <c r="AF81" s="10"/>
      <c r="AG81" s="10"/>
      <c r="AH81" s="10"/>
      <c r="AI81" s="10"/>
      <c r="AJ81" s="10"/>
      <c r="AK81" s="10"/>
      <c r="AL81" s="10"/>
      <c r="AM81" s="10">
        <f>SUM(H81:AL81)</f>
        <v>6579000</v>
      </c>
      <c r="AN81" s="10">
        <f>AM81+F81</f>
        <v>6579000</v>
      </c>
      <c r="AO81" s="10"/>
      <c r="AP81" s="10">
        <v>6579000</v>
      </c>
    </row>
    <row r="82" spans="1:42" ht="13.5" customHeight="1">
      <c r="A82" s="66"/>
      <c r="B82" s="66"/>
      <c r="C82" s="66"/>
      <c r="D82" s="17"/>
      <c r="E82" s="17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</row>
    <row r="83" spans="1:42" ht="13.5" customHeight="1" thickBot="1">
      <c r="A83" s="74"/>
      <c r="B83" s="74" t="s">
        <v>19</v>
      </c>
      <c r="C83" s="74"/>
      <c r="D83" s="75">
        <v>270</v>
      </c>
      <c r="E83" s="75"/>
      <c r="F83" s="13">
        <f>F13+F47</f>
        <v>154038259940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3">
        <f>AN13+AN47</f>
        <v>154360034455.97998</v>
      </c>
      <c r="AO83" s="14"/>
      <c r="AP83" s="13">
        <f>AP13+AP47</f>
        <v>34699079193</v>
      </c>
    </row>
    <row r="84" spans="4:5" ht="13.5" customHeight="1" thickTop="1">
      <c r="D84" s="71"/>
      <c r="E84" s="71"/>
    </row>
    <row r="85" spans="4:5" ht="13.5" customHeight="1">
      <c r="D85" s="71"/>
      <c r="E85" s="71"/>
    </row>
    <row r="86" spans="1:42" s="56" customFormat="1" ht="13.5" customHeight="1">
      <c r="A86" s="66" t="s">
        <v>254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</row>
    <row r="87" spans="1:42" ht="13.5" customHeight="1" thickBot="1">
      <c r="A87" s="67" t="s">
        <v>175</v>
      </c>
      <c r="B87" s="68"/>
      <c r="C87" s="68"/>
      <c r="D87" s="69"/>
      <c r="E87" s="69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</row>
    <row r="88" spans="4:5" ht="13.5" customHeight="1">
      <c r="D88" s="71"/>
      <c r="E88" s="71"/>
    </row>
    <row r="89" spans="1:42" ht="27.75" customHeight="1">
      <c r="A89" s="107" t="s">
        <v>20</v>
      </c>
      <c r="B89" s="108"/>
      <c r="C89" s="108"/>
      <c r="D89" s="109" t="s">
        <v>129</v>
      </c>
      <c r="E89" s="109" t="s">
        <v>128</v>
      </c>
      <c r="F89" s="113" t="str">
        <f>TS</f>
        <v>Số cuối năm (Đ/V)</v>
      </c>
      <c r="G89" s="112"/>
      <c r="H89" s="113" t="str">
        <f>TS</f>
        <v>Số cuối năm (Đ/V)</v>
      </c>
      <c r="I89" s="113" t="str">
        <f>TS</f>
        <v>Số cuối năm (Đ/V)</v>
      </c>
      <c r="J89" s="113" t="str">
        <f>TS</f>
        <v>Số cuối năm (Đ/V)</v>
      </c>
      <c r="K89" s="113" t="str">
        <f>TS</f>
        <v>Số cuối năm (Đ/V)</v>
      </c>
      <c r="L89" s="113" t="str">
        <f>TS</f>
        <v>Số cuối năm (Đ/V)</v>
      </c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 t="str">
        <f>TS</f>
        <v>Số cuối năm (Đ/V)</v>
      </c>
      <c r="AH89" s="113"/>
      <c r="AI89" s="113"/>
      <c r="AJ89" s="113"/>
      <c r="AK89" s="113"/>
      <c r="AL89" s="113" t="str">
        <f>TS</f>
        <v>Số cuối năm (Đ/V)</v>
      </c>
      <c r="AM89" s="113" t="str">
        <f>TS</f>
        <v>Số cuối năm (Đ/V)</v>
      </c>
      <c r="AN89" s="113" t="str">
        <f>TS</f>
        <v>Số cuối năm (Đ/V)</v>
      </c>
      <c r="AO89" s="109"/>
      <c r="AP89" s="110" t="s">
        <v>2</v>
      </c>
    </row>
    <row r="90" spans="1:42" ht="13.5" customHeight="1">
      <c r="A90" s="64"/>
      <c r="B90" s="64"/>
      <c r="C90" s="64"/>
      <c r="D90" s="41"/>
      <c r="E90" s="41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</row>
    <row r="91" spans="1:42" ht="13.5" customHeight="1">
      <c r="A91" s="64" t="s">
        <v>151</v>
      </c>
      <c r="B91" s="64" t="s">
        <v>21</v>
      </c>
      <c r="C91" s="64"/>
      <c r="D91" s="41">
        <v>300</v>
      </c>
      <c r="E91" s="41"/>
      <c r="F91" s="9">
        <f>F93+F105</f>
        <v>94000518086</v>
      </c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>
        <f>AN93+AN105</f>
        <v>94010177998.54001</v>
      </c>
      <c r="AO91" s="9"/>
      <c r="AP91" s="9">
        <f>AP93+AP105</f>
        <v>14219049744</v>
      </c>
    </row>
    <row r="92" spans="1:42" ht="13.5" customHeight="1">
      <c r="A92" s="64"/>
      <c r="B92" s="64"/>
      <c r="C92" s="64"/>
      <c r="D92" s="41"/>
      <c r="E92" s="41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</row>
    <row r="93" spans="1:42" ht="13.5" customHeight="1">
      <c r="A93" s="64" t="s">
        <v>3</v>
      </c>
      <c r="B93" s="64" t="s">
        <v>22</v>
      </c>
      <c r="C93" s="64"/>
      <c r="D93" s="41">
        <v>310</v>
      </c>
      <c r="E93" s="41"/>
      <c r="F93" s="9">
        <f>SUM(F94:F103)</f>
        <v>20889018086</v>
      </c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>
        <f>SUM(AN94:AN103)</f>
        <v>35753789618.54</v>
      </c>
      <c r="AO93" s="9"/>
      <c r="AP93" s="9">
        <f>SUM(AP94:AP103)</f>
        <v>14101549744</v>
      </c>
    </row>
    <row r="94" spans="1:42" ht="13.5" customHeight="1">
      <c r="A94" s="65" t="s">
        <v>131</v>
      </c>
      <c r="B94" s="66" t="s">
        <v>69</v>
      </c>
      <c r="C94" s="66"/>
      <c r="D94" s="17">
        <v>311</v>
      </c>
      <c r="E94" s="17" t="s">
        <v>287</v>
      </c>
      <c r="F94" s="10">
        <v>4642220575</v>
      </c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>
        <f>-AI109</f>
        <v>14746640000</v>
      </c>
      <c r="AJ94" s="10"/>
      <c r="AK94" s="10"/>
      <c r="AL94" s="10"/>
      <c r="AM94" s="10">
        <f aca="true" t="shared" si="2" ref="AM94:AM103">SUM(H94:AL94)</f>
        <v>14746640000</v>
      </c>
      <c r="AN94" s="10">
        <f aca="true" t="shared" si="3" ref="AN94:AN103">AM94+F94</f>
        <v>19388860575</v>
      </c>
      <c r="AO94" s="10"/>
      <c r="AP94" s="10">
        <v>0</v>
      </c>
    </row>
    <row r="95" spans="1:42" ht="13.5" customHeight="1">
      <c r="A95" s="65" t="s">
        <v>132</v>
      </c>
      <c r="B95" s="66" t="s">
        <v>217</v>
      </c>
      <c r="C95" s="66"/>
      <c r="D95" s="17">
        <v>312</v>
      </c>
      <c r="E95" s="17" t="s">
        <v>288</v>
      </c>
      <c r="F95" s="10">
        <v>10557256353</v>
      </c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>
        <f>'dc'!L56</f>
        <v>-6000000</v>
      </c>
      <c r="U95" s="10">
        <f>'dc'!K58</f>
        <v>15800000</v>
      </c>
      <c r="V95" s="10">
        <f>'dc'!K61</f>
        <v>380409522</v>
      </c>
      <c r="W95" s="10">
        <f>'dc'!K68</f>
        <v>75130712</v>
      </c>
      <c r="X95" s="10">
        <f>'dc'!K73</f>
        <v>347429399</v>
      </c>
      <c r="Y95" s="10">
        <f>'dc'!K76</f>
        <v>384524438</v>
      </c>
      <c r="Z95" s="10">
        <f>-'dc'!K80</f>
        <v>-159036536</v>
      </c>
      <c r="AA95" s="10"/>
      <c r="AB95" s="10">
        <f>-'dc'!K88</f>
        <v>-46750000</v>
      </c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>
        <f t="shared" si="2"/>
        <v>991507535</v>
      </c>
      <c r="AN95" s="10">
        <f t="shared" si="3"/>
        <v>11548763888</v>
      </c>
      <c r="AO95" s="10"/>
      <c r="AP95" s="10">
        <v>10586964561</v>
      </c>
    </row>
    <row r="96" spans="1:42" ht="13.5" customHeight="1">
      <c r="A96" s="65" t="s">
        <v>133</v>
      </c>
      <c r="B96" s="66" t="s">
        <v>23</v>
      </c>
      <c r="C96" s="66"/>
      <c r="D96" s="17">
        <v>313</v>
      </c>
      <c r="E96" s="17" t="s">
        <v>289</v>
      </c>
      <c r="F96" s="10">
        <v>84704548</v>
      </c>
      <c r="G96" s="10"/>
      <c r="H96" s="10"/>
      <c r="I96" s="10"/>
      <c r="J96" s="10"/>
      <c r="K96" s="10">
        <f>-'dc'!K25</f>
        <v>-42602820</v>
      </c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>
        <f t="shared" si="2"/>
        <v>-42602820</v>
      </c>
      <c r="AN96" s="10">
        <f t="shared" si="3"/>
        <v>42101728</v>
      </c>
      <c r="AO96" s="10"/>
      <c r="AP96" s="10">
        <v>39999180</v>
      </c>
    </row>
    <row r="97" spans="1:42" ht="13.5" customHeight="1">
      <c r="A97" s="65" t="s">
        <v>134</v>
      </c>
      <c r="B97" s="66" t="s">
        <v>218</v>
      </c>
      <c r="C97" s="66"/>
      <c r="D97" s="17">
        <v>314</v>
      </c>
      <c r="E97" s="17" t="s">
        <v>290</v>
      </c>
      <c r="F97" s="10">
        <v>1188923121</v>
      </c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>
        <f>-'dc'!K112</f>
        <v>-415889055.4599999</v>
      </c>
      <c r="AH97" s="10"/>
      <c r="AI97" s="10"/>
      <c r="AJ97" s="10"/>
      <c r="AK97" s="10"/>
      <c r="AL97" s="10"/>
      <c r="AM97" s="10">
        <f t="shared" si="2"/>
        <v>-415889055.4599999</v>
      </c>
      <c r="AN97" s="10">
        <f t="shared" si="3"/>
        <v>773034065.5400001</v>
      </c>
      <c r="AO97" s="10"/>
      <c r="AP97" s="10">
        <v>949985934</v>
      </c>
    </row>
    <row r="98" spans="1:42" ht="13.5" customHeight="1">
      <c r="A98" s="65" t="s">
        <v>135</v>
      </c>
      <c r="B98" s="66" t="s">
        <v>219</v>
      </c>
      <c r="C98" s="66"/>
      <c r="D98" s="17">
        <v>315</v>
      </c>
      <c r="E98" s="17" t="s">
        <v>291</v>
      </c>
      <c r="F98" s="10">
        <v>1091429748</v>
      </c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>
        <f t="shared" si="2"/>
        <v>0</v>
      </c>
      <c r="AN98" s="10">
        <f t="shared" si="3"/>
        <v>1091429748</v>
      </c>
      <c r="AO98" s="10"/>
      <c r="AP98" s="10">
        <v>553812073</v>
      </c>
    </row>
    <row r="99" spans="1:42" ht="13.5" customHeight="1">
      <c r="A99" s="65" t="s">
        <v>136</v>
      </c>
      <c r="B99" s="66" t="s">
        <v>25</v>
      </c>
      <c r="C99" s="66"/>
      <c r="D99" s="17">
        <v>316</v>
      </c>
      <c r="E99" s="17" t="s">
        <v>292</v>
      </c>
      <c r="F99" s="10">
        <v>0</v>
      </c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>
        <f>-'dc'!K49</f>
        <v>0</v>
      </c>
      <c r="S99" s="10">
        <f>'dc'!K52</f>
        <v>120000000</v>
      </c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>
        <f t="shared" si="2"/>
        <v>120000000</v>
      </c>
      <c r="AN99" s="10">
        <f t="shared" si="3"/>
        <v>120000000</v>
      </c>
      <c r="AO99" s="10"/>
      <c r="AP99" s="10">
        <v>0</v>
      </c>
    </row>
    <row r="100" spans="1:42" ht="13.5" customHeight="1">
      <c r="A100" s="65" t="s">
        <v>137</v>
      </c>
      <c r="B100" s="66" t="s">
        <v>70</v>
      </c>
      <c r="C100" s="66"/>
      <c r="D100" s="17">
        <v>317</v>
      </c>
      <c r="E100" s="17" t="s">
        <v>293</v>
      </c>
      <c r="F100" s="10">
        <v>1304796171</v>
      </c>
      <c r="G100" s="10"/>
      <c r="H100" s="10"/>
      <c r="I100" s="10"/>
      <c r="J100" s="10"/>
      <c r="K100" s="10"/>
      <c r="L100" s="10">
        <f>-'dc'!K28</f>
        <v>-1304796171</v>
      </c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>
        <f t="shared" si="2"/>
        <v>-1304796171</v>
      </c>
      <c r="AN100" s="10">
        <f t="shared" si="3"/>
        <v>0</v>
      </c>
      <c r="AO100" s="10"/>
      <c r="AP100" s="10">
        <v>0</v>
      </c>
    </row>
    <row r="101" spans="1:42" ht="13.5" customHeight="1">
      <c r="A101" s="65" t="s">
        <v>138</v>
      </c>
      <c r="B101" s="66" t="s">
        <v>71</v>
      </c>
      <c r="C101" s="66"/>
      <c r="D101" s="17">
        <v>318</v>
      </c>
      <c r="E101" s="17"/>
      <c r="F101" s="10">
        <v>0</v>
      </c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>
        <f t="shared" si="2"/>
        <v>0</v>
      </c>
      <c r="AN101" s="10">
        <f t="shared" si="3"/>
        <v>0</v>
      </c>
      <c r="AO101" s="10"/>
      <c r="AP101" s="10">
        <v>0</v>
      </c>
    </row>
    <row r="102" spans="1:42" ht="13.5" customHeight="1">
      <c r="A102" s="65" t="s">
        <v>139</v>
      </c>
      <c r="B102" s="66" t="s">
        <v>220</v>
      </c>
      <c r="C102" s="66"/>
      <c r="D102" s="17">
        <v>319</v>
      </c>
      <c r="E102" s="17" t="s">
        <v>294</v>
      </c>
      <c r="F102" s="10">
        <v>2019687570</v>
      </c>
      <c r="G102" s="10"/>
      <c r="H102" s="10"/>
      <c r="I102" s="10"/>
      <c r="J102" s="10">
        <f>'dc'!K22</f>
        <v>91683663</v>
      </c>
      <c r="K102" s="10"/>
      <c r="L102" s="10"/>
      <c r="M102" s="10"/>
      <c r="N102" s="10">
        <f>-'dc'!K35</f>
        <v>-91633308</v>
      </c>
      <c r="O102" s="10">
        <f>'dc'!L40</f>
        <v>439905478</v>
      </c>
      <c r="P102" s="10">
        <f>'dc'!K43</f>
        <v>359139211</v>
      </c>
      <c r="Q102" s="10">
        <f>-'dc'!K46</f>
        <v>-29183000</v>
      </c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>
        <f t="shared" si="2"/>
        <v>769912044</v>
      </c>
      <c r="AN102" s="10">
        <f t="shared" si="3"/>
        <v>2789599614</v>
      </c>
      <c r="AO102" s="10"/>
      <c r="AP102" s="10">
        <v>1970787996</v>
      </c>
    </row>
    <row r="103" spans="1:42" ht="13.5" customHeight="1">
      <c r="A103" s="66" t="s">
        <v>140</v>
      </c>
      <c r="B103" s="66" t="s">
        <v>221</v>
      </c>
      <c r="C103" s="66"/>
      <c r="D103" s="17" t="s">
        <v>222</v>
      </c>
      <c r="E103" s="17" t="s">
        <v>295</v>
      </c>
      <c r="F103" s="10">
        <v>0</v>
      </c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>
        <f t="shared" si="2"/>
        <v>0</v>
      </c>
      <c r="AN103" s="10">
        <f t="shared" si="3"/>
        <v>0</v>
      </c>
      <c r="AO103" s="10"/>
      <c r="AP103" s="10">
        <v>0</v>
      </c>
    </row>
    <row r="104" spans="1:42" ht="13.5" customHeight="1">
      <c r="A104" s="65"/>
      <c r="B104" s="66"/>
      <c r="C104" s="66"/>
      <c r="D104" s="17"/>
      <c r="E104" s="17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</row>
    <row r="105" spans="1:42" ht="13.5" customHeight="1">
      <c r="A105" s="64" t="s">
        <v>4</v>
      </c>
      <c r="B105" s="64" t="s">
        <v>24</v>
      </c>
      <c r="C105" s="64"/>
      <c r="D105" s="41" t="s">
        <v>223</v>
      </c>
      <c r="E105" s="41"/>
      <c r="F105" s="9">
        <f>SUM(F106:F112)</f>
        <v>73111500000</v>
      </c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>
        <f>SUM(AN106:AN112)</f>
        <v>58256388380</v>
      </c>
      <c r="AO105" s="9"/>
      <c r="AP105" s="9">
        <f>SUM(AP106:AP112)</f>
        <v>117500000</v>
      </c>
    </row>
    <row r="106" spans="1:42" ht="13.5" customHeight="1">
      <c r="A106" s="65" t="s">
        <v>131</v>
      </c>
      <c r="B106" s="66" t="s">
        <v>72</v>
      </c>
      <c r="C106" s="66"/>
      <c r="D106" s="17" t="s">
        <v>224</v>
      </c>
      <c r="E106" s="17" t="s">
        <v>296</v>
      </c>
      <c r="F106" s="10">
        <v>0</v>
      </c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>
        <f aca="true" t="shared" si="4" ref="AM106:AM112">SUM(H106:AL106)</f>
        <v>0</v>
      </c>
      <c r="AN106" s="10">
        <f aca="true" t="shared" si="5" ref="AN106:AN112">AM106+F106</f>
        <v>0</v>
      </c>
      <c r="AO106" s="10"/>
      <c r="AP106" s="10">
        <v>0</v>
      </c>
    </row>
    <row r="107" spans="1:42" ht="13.5" customHeight="1">
      <c r="A107" s="65" t="s">
        <v>132</v>
      </c>
      <c r="B107" s="66" t="s">
        <v>73</v>
      </c>
      <c r="C107" s="66"/>
      <c r="D107" s="17" t="s">
        <v>225</v>
      </c>
      <c r="E107" s="17" t="s">
        <v>297</v>
      </c>
      <c r="F107" s="10">
        <v>0</v>
      </c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>
        <f t="shared" si="4"/>
        <v>0</v>
      </c>
      <c r="AN107" s="10">
        <f t="shared" si="5"/>
        <v>0</v>
      </c>
      <c r="AO107" s="10"/>
      <c r="AP107" s="10">
        <v>0</v>
      </c>
    </row>
    <row r="108" spans="1:42" ht="13.5" customHeight="1">
      <c r="A108" s="65" t="s">
        <v>133</v>
      </c>
      <c r="B108" s="66" t="s">
        <v>74</v>
      </c>
      <c r="C108" s="66"/>
      <c r="D108" s="17" t="s">
        <v>226</v>
      </c>
      <c r="E108" s="17" t="s">
        <v>298</v>
      </c>
      <c r="F108" s="10">
        <v>9800500000</v>
      </c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>
        <f>'dc'!K134</f>
        <v>8400000</v>
      </c>
      <c r="AK108" s="10"/>
      <c r="AL108" s="10"/>
      <c r="AM108" s="10">
        <f t="shared" si="4"/>
        <v>8400000</v>
      </c>
      <c r="AN108" s="10">
        <f t="shared" si="5"/>
        <v>9808900000</v>
      </c>
      <c r="AO108" s="10"/>
      <c r="AP108" s="10">
        <v>117500000</v>
      </c>
    </row>
    <row r="109" spans="1:42" ht="13.5" customHeight="1">
      <c r="A109" s="65" t="s">
        <v>134</v>
      </c>
      <c r="B109" s="66" t="s">
        <v>75</v>
      </c>
      <c r="C109" s="66"/>
      <c r="D109" s="17" t="s">
        <v>227</v>
      </c>
      <c r="E109" s="17" t="s">
        <v>299</v>
      </c>
      <c r="F109" s="10">
        <v>63311000000</v>
      </c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>
        <f>-'dc'!K125</f>
        <v>-14746640000</v>
      </c>
      <c r="AJ109" s="10">
        <f>-'dc'!K132</f>
        <v>-139460000</v>
      </c>
      <c r="AK109" s="10"/>
      <c r="AL109" s="10"/>
      <c r="AM109" s="10">
        <f t="shared" si="4"/>
        <v>-14886100000</v>
      </c>
      <c r="AN109" s="10">
        <f t="shared" si="5"/>
        <v>48424900000</v>
      </c>
      <c r="AO109" s="10"/>
      <c r="AP109" s="10">
        <v>0</v>
      </c>
    </row>
    <row r="110" spans="1:42" ht="13.5" customHeight="1">
      <c r="A110" s="65" t="s">
        <v>135</v>
      </c>
      <c r="B110" s="66" t="s">
        <v>76</v>
      </c>
      <c r="C110" s="66"/>
      <c r="D110" s="17" t="s">
        <v>228</v>
      </c>
      <c r="E110" s="17" t="s">
        <v>300</v>
      </c>
      <c r="F110" s="10">
        <v>0</v>
      </c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>
        <f t="shared" si="4"/>
        <v>0</v>
      </c>
      <c r="AN110" s="10">
        <f t="shared" si="5"/>
        <v>0</v>
      </c>
      <c r="AO110" s="10"/>
      <c r="AP110" s="10">
        <v>0</v>
      </c>
    </row>
    <row r="111" spans="1:42" ht="13.5" customHeight="1">
      <c r="A111" s="66" t="s">
        <v>136</v>
      </c>
      <c r="B111" s="66" t="s">
        <v>229</v>
      </c>
      <c r="C111" s="66"/>
      <c r="D111" s="17" t="s">
        <v>230</v>
      </c>
      <c r="E111" s="17" t="s">
        <v>301</v>
      </c>
      <c r="F111" s="10">
        <v>0</v>
      </c>
      <c r="G111" s="10"/>
      <c r="H111" s="10"/>
      <c r="I111" s="10">
        <f>'dc'!K16</f>
        <v>22588380</v>
      </c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>
        <f t="shared" si="4"/>
        <v>22588380</v>
      </c>
      <c r="AN111" s="10">
        <f t="shared" si="5"/>
        <v>22588380</v>
      </c>
      <c r="AO111" s="10"/>
      <c r="AP111" s="10">
        <v>0</v>
      </c>
    </row>
    <row r="112" spans="1:42" ht="13.5" customHeight="1">
      <c r="A112" s="66" t="s">
        <v>137</v>
      </c>
      <c r="B112" s="66" t="s">
        <v>231</v>
      </c>
      <c r="C112" s="66"/>
      <c r="D112" s="17" t="s">
        <v>232</v>
      </c>
      <c r="E112" s="17" t="s">
        <v>302</v>
      </c>
      <c r="F112" s="10">
        <v>0</v>
      </c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>
        <f t="shared" si="4"/>
        <v>0</v>
      </c>
      <c r="AN112" s="10">
        <f t="shared" si="5"/>
        <v>0</v>
      </c>
      <c r="AO112" s="10"/>
      <c r="AP112" s="10">
        <v>0</v>
      </c>
    </row>
    <row r="113" spans="1:42" ht="13.5" customHeight="1">
      <c r="A113" s="65"/>
      <c r="B113" s="66"/>
      <c r="C113" s="66"/>
      <c r="D113" s="17"/>
      <c r="E113" s="17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</row>
    <row r="114" spans="1:42" ht="13.5" customHeight="1">
      <c r="A114" s="65"/>
      <c r="B114" s="66"/>
      <c r="C114" s="66"/>
      <c r="D114" s="17"/>
      <c r="E114" s="17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</row>
    <row r="115" spans="1:42" ht="13.5" customHeight="1">
      <c r="A115" s="64" t="s">
        <v>150</v>
      </c>
      <c r="B115" s="64" t="s">
        <v>26</v>
      </c>
      <c r="C115" s="64"/>
      <c r="D115" s="41">
        <v>400</v>
      </c>
      <c r="E115" s="41"/>
      <c r="F115" s="9">
        <f>F117+F130</f>
        <v>60037741854</v>
      </c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>
        <f>AN117+AN130</f>
        <v>60349856457.44</v>
      </c>
      <c r="AO115" s="9"/>
      <c r="AP115" s="9">
        <f>AP117+AP130</f>
        <v>20480029449</v>
      </c>
    </row>
    <row r="116" spans="1:42" ht="13.5" customHeight="1">
      <c r="A116" s="64"/>
      <c r="B116" s="64"/>
      <c r="C116" s="64"/>
      <c r="D116" s="41"/>
      <c r="E116" s="41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</row>
    <row r="117" spans="1:42" ht="13.5" customHeight="1">
      <c r="A117" s="64" t="s">
        <v>3</v>
      </c>
      <c r="B117" s="64" t="s">
        <v>77</v>
      </c>
      <c r="C117" s="64"/>
      <c r="D117" s="41">
        <v>410</v>
      </c>
      <c r="E117" s="41"/>
      <c r="F117" s="9">
        <f>SUM(F118:F128)</f>
        <v>59808218001</v>
      </c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>
        <f>SUM(AN118:AN128)</f>
        <v>60120332604.44</v>
      </c>
      <c r="AO117" s="9"/>
      <c r="AP117" s="9">
        <f>SUM(AP118:AP128)</f>
        <v>20479150331</v>
      </c>
    </row>
    <row r="118" spans="1:42" ht="13.5" customHeight="1">
      <c r="A118" s="65" t="s">
        <v>131</v>
      </c>
      <c r="B118" s="66" t="s">
        <v>78</v>
      </c>
      <c r="C118" s="66"/>
      <c r="D118" s="17">
        <v>411</v>
      </c>
      <c r="E118" s="17" t="s">
        <v>303</v>
      </c>
      <c r="F118" s="10">
        <v>30000000000</v>
      </c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>
        <f aca="true" t="shared" si="6" ref="AM118:AM128">SUM(H118:AL118)</f>
        <v>0</v>
      </c>
      <c r="AN118" s="10">
        <f aca="true" t="shared" si="7" ref="AN118:AN128">AM118+F118</f>
        <v>30000000000</v>
      </c>
      <c r="AO118" s="10"/>
      <c r="AP118" s="10">
        <v>14000000000</v>
      </c>
    </row>
    <row r="119" spans="1:42" ht="13.5" customHeight="1">
      <c r="A119" s="65" t="s">
        <v>132</v>
      </c>
      <c r="B119" s="66" t="s">
        <v>79</v>
      </c>
      <c r="C119" s="66"/>
      <c r="D119" s="17">
        <v>412</v>
      </c>
      <c r="E119" s="17" t="s">
        <v>303</v>
      </c>
      <c r="F119" s="10">
        <v>18812260000</v>
      </c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>
        <f t="shared" si="6"/>
        <v>0</v>
      </c>
      <c r="AN119" s="10">
        <f t="shared" si="7"/>
        <v>18812260000</v>
      </c>
      <c r="AO119" s="10"/>
      <c r="AP119" s="10">
        <v>0</v>
      </c>
    </row>
    <row r="120" spans="1:42" ht="13.5" customHeight="1">
      <c r="A120" s="65" t="s">
        <v>133</v>
      </c>
      <c r="B120" s="66" t="s">
        <v>233</v>
      </c>
      <c r="C120" s="66"/>
      <c r="D120" s="17">
        <v>413</v>
      </c>
      <c r="E120" s="17" t="s">
        <v>303</v>
      </c>
      <c r="F120" s="10">
        <v>0</v>
      </c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>
        <f t="shared" si="6"/>
        <v>0</v>
      </c>
      <c r="AN120" s="10">
        <f t="shared" si="7"/>
        <v>0</v>
      </c>
      <c r="AO120" s="10"/>
      <c r="AP120" s="10">
        <v>0</v>
      </c>
    </row>
    <row r="121" spans="1:42" ht="13.5" customHeight="1">
      <c r="A121" s="65" t="s">
        <v>134</v>
      </c>
      <c r="B121" s="66" t="s">
        <v>234</v>
      </c>
      <c r="C121" s="66"/>
      <c r="D121" s="17">
        <v>414</v>
      </c>
      <c r="E121" s="17" t="s">
        <v>303</v>
      </c>
      <c r="F121" s="10">
        <v>0</v>
      </c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>
        <f t="shared" si="6"/>
        <v>0</v>
      </c>
      <c r="AN121" s="10">
        <f t="shared" si="7"/>
        <v>0</v>
      </c>
      <c r="AO121" s="10"/>
      <c r="AP121" s="10">
        <v>0</v>
      </c>
    </row>
    <row r="122" spans="1:42" ht="13.5" customHeight="1">
      <c r="A122" s="65" t="s">
        <v>135</v>
      </c>
      <c r="B122" s="66" t="s">
        <v>27</v>
      </c>
      <c r="C122" s="66"/>
      <c r="D122" s="17">
        <v>415</v>
      </c>
      <c r="E122" s="17" t="s">
        <v>303</v>
      </c>
      <c r="F122" s="10">
        <v>-115197</v>
      </c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>
        <f>-'dc'!K92</f>
        <v>115197</v>
      </c>
      <c r="AD122" s="10"/>
      <c r="AE122" s="10"/>
      <c r="AF122" s="10"/>
      <c r="AG122" s="10"/>
      <c r="AH122" s="10"/>
      <c r="AI122" s="10"/>
      <c r="AJ122" s="10"/>
      <c r="AK122" s="10"/>
      <c r="AL122" s="10"/>
      <c r="AM122" s="10">
        <f t="shared" si="6"/>
        <v>115197</v>
      </c>
      <c r="AN122" s="10">
        <f t="shared" si="7"/>
        <v>0</v>
      </c>
      <c r="AO122" s="10"/>
      <c r="AP122" s="10">
        <v>0</v>
      </c>
    </row>
    <row r="123" spans="1:42" ht="13.5" customHeight="1">
      <c r="A123" s="65" t="s">
        <v>136</v>
      </c>
      <c r="B123" s="66" t="s">
        <v>80</v>
      </c>
      <c r="C123" s="66"/>
      <c r="D123" s="17">
        <v>416</v>
      </c>
      <c r="E123" s="17" t="s">
        <v>303</v>
      </c>
      <c r="F123" s="10">
        <v>493669</v>
      </c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>
        <f>-'dc'!K93</f>
        <v>-493669</v>
      </c>
      <c r="AD123" s="10"/>
      <c r="AE123" s="10"/>
      <c r="AF123" s="10"/>
      <c r="AG123" s="10"/>
      <c r="AH123" s="10"/>
      <c r="AI123" s="10"/>
      <c r="AJ123" s="10"/>
      <c r="AK123" s="10"/>
      <c r="AL123" s="10"/>
      <c r="AM123" s="10">
        <f t="shared" si="6"/>
        <v>-493669</v>
      </c>
      <c r="AN123" s="10">
        <f t="shared" si="7"/>
        <v>0</v>
      </c>
      <c r="AO123" s="10"/>
      <c r="AP123" s="10">
        <v>0</v>
      </c>
    </row>
    <row r="124" spans="1:42" ht="13.5" customHeight="1">
      <c r="A124" s="65" t="s">
        <v>137</v>
      </c>
      <c r="B124" s="66" t="s">
        <v>28</v>
      </c>
      <c r="C124" s="66"/>
      <c r="D124" s="17">
        <v>417</v>
      </c>
      <c r="E124" s="17" t="s">
        <v>303</v>
      </c>
      <c r="F124" s="10">
        <v>3448573746</v>
      </c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>
        <f t="shared" si="6"/>
        <v>0</v>
      </c>
      <c r="AN124" s="10">
        <f t="shared" si="7"/>
        <v>3448573746</v>
      </c>
      <c r="AO124" s="10"/>
      <c r="AP124" s="10">
        <v>2664732504</v>
      </c>
    </row>
    <row r="125" spans="1:42" ht="13.5" customHeight="1">
      <c r="A125" s="65" t="s">
        <v>138</v>
      </c>
      <c r="B125" s="66" t="s">
        <v>29</v>
      </c>
      <c r="C125" s="66"/>
      <c r="D125" s="17">
        <v>418</v>
      </c>
      <c r="E125" s="17" t="s">
        <v>303</v>
      </c>
      <c r="F125" s="10">
        <v>550576585</v>
      </c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>
        <f t="shared" si="6"/>
        <v>0</v>
      </c>
      <c r="AN125" s="10">
        <f t="shared" si="7"/>
        <v>550576585</v>
      </c>
      <c r="AO125" s="10"/>
      <c r="AP125" s="10">
        <v>372226585</v>
      </c>
    </row>
    <row r="126" spans="1:42" ht="13.5" customHeight="1">
      <c r="A126" s="65" t="s">
        <v>139</v>
      </c>
      <c r="B126" s="66" t="s">
        <v>81</v>
      </c>
      <c r="C126" s="66"/>
      <c r="D126" s="17">
        <v>419</v>
      </c>
      <c r="E126" s="17" t="s">
        <v>303</v>
      </c>
      <c r="F126" s="10">
        <v>0</v>
      </c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>
        <f t="shared" si="6"/>
        <v>0</v>
      </c>
      <c r="AN126" s="10">
        <f t="shared" si="7"/>
        <v>0</v>
      </c>
      <c r="AO126" s="10"/>
      <c r="AP126" s="10">
        <v>0</v>
      </c>
    </row>
    <row r="127" spans="1:42" ht="13.5" customHeight="1">
      <c r="A127" s="66" t="s">
        <v>140</v>
      </c>
      <c r="B127" s="66" t="s">
        <v>235</v>
      </c>
      <c r="C127" s="66"/>
      <c r="D127" s="17" t="s">
        <v>236</v>
      </c>
      <c r="E127" s="17" t="s">
        <v>303</v>
      </c>
      <c r="F127" s="10">
        <v>6996429198</v>
      </c>
      <c r="G127" s="10"/>
      <c r="H127" s="116">
        <f>H179</f>
        <v>-29610000</v>
      </c>
      <c r="I127" s="116">
        <f aca="true" t="shared" si="8" ref="I127:AE127">I179</f>
        <v>-22588380</v>
      </c>
      <c r="J127" s="116">
        <f t="shared" si="8"/>
        <v>-91683663</v>
      </c>
      <c r="K127" s="116">
        <f t="shared" si="8"/>
        <v>0</v>
      </c>
      <c r="L127" s="116">
        <f t="shared" si="8"/>
        <v>0</v>
      </c>
      <c r="M127" s="116">
        <f t="shared" si="8"/>
        <v>0</v>
      </c>
      <c r="N127" s="116">
        <f t="shared" si="8"/>
        <v>0</v>
      </c>
      <c r="O127" s="116">
        <f t="shared" si="8"/>
        <v>0</v>
      </c>
      <c r="P127" s="116">
        <f t="shared" si="8"/>
        <v>0</v>
      </c>
      <c r="Q127" s="116">
        <f t="shared" si="8"/>
        <v>0</v>
      </c>
      <c r="R127" s="116">
        <f t="shared" si="8"/>
        <v>0</v>
      </c>
      <c r="S127" s="116">
        <f t="shared" si="8"/>
        <v>-120000000</v>
      </c>
      <c r="T127" s="116">
        <f t="shared" si="8"/>
        <v>6000000</v>
      </c>
      <c r="U127" s="116">
        <f t="shared" si="8"/>
        <v>-15800000</v>
      </c>
      <c r="V127" s="116">
        <f t="shared" si="8"/>
        <v>-380409522</v>
      </c>
      <c r="W127" s="116">
        <f t="shared" si="8"/>
        <v>0</v>
      </c>
      <c r="X127" s="116">
        <f t="shared" si="8"/>
        <v>0</v>
      </c>
      <c r="Y127" s="116">
        <f t="shared" si="8"/>
        <v>0</v>
      </c>
      <c r="Z127" s="116">
        <f t="shared" si="8"/>
        <v>0</v>
      </c>
      <c r="AA127" s="116">
        <v>0</v>
      </c>
      <c r="AB127" s="116">
        <f t="shared" si="8"/>
        <v>0</v>
      </c>
      <c r="AC127" s="116">
        <f t="shared" si="8"/>
        <v>378472</v>
      </c>
      <c r="AD127" s="116">
        <f t="shared" si="8"/>
        <v>0</v>
      </c>
      <c r="AE127" s="116">
        <f t="shared" si="8"/>
        <v>0</v>
      </c>
      <c r="AF127" s="116">
        <f>AF80</f>
        <v>120442665.98</v>
      </c>
      <c r="AG127" s="116">
        <f>-AG179</f>
        <v>415889055.4599999</v>
      </c>
      <c r="AH127" s="116">
        <f>-AH179</f>
        <v>0</v>
      </c>
      <c r="AI127" s="116">
        <f>-AI179</f>
        <v>0</v>
      </c>
      <c r="AJ127" s="116">
        <f>AJ156+AJ158</f>
        <v>131060000</v>
      </c>
      <c r="AK127" s="116">
        <f>AK179</f>
        <v>-1962620000</v>
      </c>
      <c r="AL127" s="116">
        <f>AL179</f>
        <v>2261434447</v>
      </c>
      <c r="AM127" s="116">
        <f>SUM(H127:AL127)</f>
        <v>312493075.44000006</v>
      </c>
      <c r="AN127" s="116">
        <f t="shared" si="7"/>
        <v>7308922273.440001</v>
      </c>
      <c r="AO127" s="116"/>
      <c r="AP127" s="10">
        <v>3442191242</v>
      </c>
    </row>
    <row r="128" spans="1:42" ht="13.5" customHeight="1">
      <c r="A128" s="66" t="s">
        <v>141</v>
      </c>
      <c r="B128" s="66" t="s">
        <v>237</v>
      </c>
      <c r="C128" s="66"/>
      <c r="D128" s="17" t="s">
        <v>238</v>
      </c>
      <c r="E128" s="17" t="s">
        <v>303</v>
      </c>
      <c r="F128" s="10">
        <v>0</v>
      </c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>
        <f t="shared" si="6"/>
        <v>0</v>
      </c>
      <c r="AN128" s="10">
        <f t="shared" si="7"/>
        <v>0</v>
      </c>
      <c r="AO128" s="10"/>
      <c r="AP128" s="10">
        <v>0</v>
      </c>
    </row>
    <row r="129" spans="1:42" ht="13.5" customHeight="1">
      <c r="A129" s="65"/>
      <c r="B129" s="66"/>
      <c r="C129" s="66"/>
      <c r="D129" s="17"/>
      <c r="E129" s="17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</row>
    <row r="130" spans="1:42" ht="13.5" customHeight="1">
      <c r="A130" s="64" t="s">
        <v>4</v>
      </c>
      <c r="B130" s="64" t="s">
        <v>82</v>
      </c>
      <c r="C130" s="64"/>
      <c r="D130" s="41" t="s">
        <v>239</v>
      </c>
      <c r="E130" s="41"/>
      <c r="F130" s="9">
        <f>SUM(F131:F133)</f>
        <v>229523853</v>
      </c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>
        <f>SUM(AN131:AN133)</f>
        <v>229523853</v>
      </c>
      <c r="AO130" s="9"/>
      <c r="AP130" s="9">
        <f>SUM(AP131:AP133)</f>
        <v>879118</v>
      </c>
    </row>
    <row r="131" spans="1:42" ht="13.5" customHeight="1">
      <c r="A131" s="65" t="s">
        <v>131</v>
      </c>
      <c r="B131" s="66" t="s">
        <v>83</v>
      </c>
      <c r="C131" s="66"/>
      <c r="D131" s="17" t="s">
        <v>240</v>
      </c>
      <c r="E131" s="17" t="s">
        <v>304</v>
      </c>
      <c r="F131" s="10">
        <v>229523853</v>
      </c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>
        <f>SUM(H131:AL131)</f>
        <v>0</v>
      </c>
      <c r="AN131" s="10">
        <f>AM131+F131</f>
        <v>229523853</v>
      </c>
      <c r="AO131" s="10"/>
      <c r="AP131" s="10">
        <v>879118</v>
      </c>
    </row>
    <row r="132" spans="1:42" ht="13.5" customHeight="1">
      <c r="A132" s="65" t="s">
        <v>132</v>
      </c>
      <c r="B132" s="66" t="s">
        <v>84</v>
      </c>
      <c r="C132" s="66"/>
      <c r="D132" s="17" t="s">
        <v>241</v>
      </c>
      <c r="E132" s="17" t="s">
        <v>305</v>
      </c>
      <c r="F132" s="10">
        <v>0</v>
      </c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>
        <f>SUM(H132:AL132)</f>
        <v>0</v>
      </c>
      <c r="AN132" s="10">
        <f>AM132+F132</f>
        <v>0</v>
      </c>
      <c r="AO132" s="10"/>
      <c r="AP132" s="10">
        <v>0</v>
      </c>
    </row>
    <row r="133" spans="1:42" ht="13.5" customHeight="1">
      <c r="A133" s="65" t="s">
        <v>133</v>
      </c>
      <c r="B133" s="66" t="s">
        <v>30</v>
      </c>
      <c r="C133" s="66"/>
      <c r="D133" s="17" t="s">
        <v>242</v>
      </c>
      <c r="E133" s="17" t="s">
        <v>306</v>
      </c>
      <c r="F133" s="10">
        <v>0</v>
      </c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>
        <f>SUM(H133:AL133)</f>
        <v>0</v>
      </c>
      <c r="AN133" s="10">
        <f>AM133+F133</f>
        <v>0</v>
      </c>
      <c r="AO133" s="10"/>
      <c r="AP133" s="10">
        <v>0</v>
      </c>
    </row>
    <row r="134" spans="1:42" ht="13.5" customHeight="1">
      <c r="A134" s="65"/>
      <c r="B134" s="66"/>
      <c r="C134" s="66"/>
      <c r="D134" s="17"/>
      <c r="E134" s="17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</row>
    <row r="135" spans="1:42" ht="13.5" customHeight="1" thickBot="1">
      <c r="A135" s="74"/>
      <c r="B135" s="74" t="s">
        <v>31</v>
      </c>
      <c r="C135" s="74"/>
      <c r="D135" s="75" t="s">
        <v>243</v>
      </c>
      <c r="E135" s="75"/>
      <c r="F135" s="13">
        <f>F91+F115</f>
        <v>154038259940</v>
      </c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3">
        <f>AN91+AN115</f>
        <v>154360034455.98</v>
      </c>
      <c r="AO135" s="14"/>
      <c r="AP135" s="13">
        <f>AP91+AP115</f>
        <v>34699079193</v>
      </c>
    </row>
    <row r="136" spans="4:42" ht="13.5" customHeight="1" thickTop="1">
      <c r="D136" s="71"/>
      <c r="E136" s="71"/>
      <c r="F136" s="2">
        <f>F135-F83</f>
        <v>0</v>
      </c>
      <c r="AN136" s="2">
        <f>AN135-AN83</f>
        <v>0</v>
      </c>
      <c r="AP136" s="2">
        <f>AP135-AP83</f>
        <v>0</v>
      </c>
    </row>
    <row r="137" spans="4:5" ht="13.5" customHeight="1">
      <c r="D137" s="71"/>
      <c r="E137" s="71"/>
    </row>
    <row r="138" spans="1:42" s="56" customFormat="1" ht="13.5" customHeight="1">
      <c r="A138" s="66" t="s">
        <v>254</v>
      </c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</row>
    <row r="139" spans="1:42" ht="13.5" customHeight="1" thickBot="1">
      <c r="A139" s="67" t="s">
        <v>174</v>
      </c>
      <c r="B139" s="68"/>
      <c r="C139" s="68"/>
      <c r="D139" s="69"/>
      <c r="E139" s="69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</row>
    <row r="140" spans="4:5" ht="13.5" customHeight="1">
      <c r="D140" s="71"/>
      <c r="E140" s="71"/>
    </row>
    <row r="141" spans="1:8" s="50" customFormat="1" ht="19.5" customHeight="1">
      <c r="A141" s="47" t="s">
        <v>148</v>
      </c>
      <c r="B141" s="49"/>
      <c r="C141" s="49"/>
      <c r="D141" s="49"/>
      <c r="E141" s="49"/>
      <c r="F141" s="49"/>
      <c r="G141" s="49"/>
      <c r="H141" s="49"/>
    </row>
    <row r="142" s="4" customFormat="1" ht="13.5" customHeight="1">
      <c r="H142" s="46"/>
    </row>
    <row r="143" s="4" customFormat="1" ht="13.5" customHeight="1"/>
    <row r="144" spans="1:42" s="4" customFormat="1" ht="25.5">
      <c r="A144" s="114" t="s">
        <v>33</v>
      </c>
      <c r="B144" s="114"/>
      <c r="C144" s="114"/>
      <c r="D144" s="109" t="s">
        <v>129</v>
      </c>
      <c r="E144" s="109" t="s">
        <v>130</v>
      </c>
      <c r="F144" s="113" t="s">
        <v>318</v>
      </c>
      <c r="G144" s="112"/>
      <c r="H144" s="109" t="str">
        <f>H11</f>
        <v>Đ/c 1</v>
      </c>
      <c r="I144" s="109" t="str">
        <f>I11</f>
        <v>Đ/c 2</v>
      </c>
      <c r="J144" s="109" t="str">
        <f>J11</f>
        <v>Đ/c 3</v>
      </c>
      <c r="K144" s="109" t="str">
        <f>K11</f>
        <v>Đ/c 4</v>
      </c>
      <c r="L144" s="109" t="str">
        <f>L11</f>
        <v>Đ/c 5</v>
      </c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 t="str">
        <f>AG11</f>
        <v>Đ/c 26</v>
      </c>
      <c r="AH144" s="109"/>
      <c r="AI144" s="109"/>
      <c r="AJ144" s="109"/>
      <c r="AK144" s="109"/>
      <c r="AL144" s="109" t="str">
        <f>AL11</f>
        <v>Đ/c 31</v>
      </c>
      <c r="AM144" s="109" t="str">
        <f>AM11</f>
        <v>Tổng Đ/c</v>
      </c>
      <c r="AN144" s="109" t="s">
        <v>319</v>
      </c>
      <c r="AP144" s="43" t="s">
        <v>256</v>
      </c>
    </row>
    <row r="145" spans="1:42" s="4" customFormat="1" ht="13.5" customHeight="1">
      <c r="A145" s="8"/>
      <c r="B145" s="8"/>
      <c r="C145" s="8"/>
      <c r="D145" s="48"/>
      <c r="E145" s="48"/>
      <c r="F145" s="8"/>
      <c r="G145" s="8"/>
      <c r="AP145" s="8"/>
    </row>
    <row r="146" spans="1:45" s="24" customFormat="1" ht="13.5" customHeight="1">
      <c r="A146" s="39" t="s">
        <v>131</v>
      </c>
      <c r="B146" s="29" t="s">
        <v>85</v>
      </c>
      <c r="C146" s="29"/>
      <c r="D146" s="52" t="s">
        <v>95</v>
      </c>
      <c r="E146" s="53" t="s">
        <v>176</v>
      </c>
      <c r="F146" s="26">
        <v>99443458925</v>
      </c>
      <c r="G146" s="26"/>
      <c r="AA146" s="24">
        <f>-'dc'!K83</f>
        <v>-1779044950</v>
      </c>
      <c r="AK146" s="24">
        <f>-'dc'!K138</f>
        <v>-1962620000</v>
      </c>
      <c r="AM146" s="115">
        <f>SUM(H146:AL146)</f>
        <v>-3741664950</v>
      </c>
      <c r="AN146" s="26">
        <f>AM146+F146</f>
        <v>95701793975</v>
      </c>
      <c r="AP146" s="26">
        <v>78165170048</v>
      </c>
      <c r="AR146" s="23">
        <f>AN146-AP146</f>
        <v>17536623927</v>
      </c>
      <c r="AS146" s="329">
        <f>AR146/AP146</f>
        <v>0.22435342897905852</v>
      </c>
    </row>
    <row r="147" spans="1:42" s="24" customFormat="1" ht="13.5" customHeight="1">
      <c r="A147" s="39"/>
      <c r="B147" s="29"/>
      <c r="C147" s="29"/>
      <c r="D147" s="52"/>
      <c r="E147" s="53"/>
      <c r="F147" s="26"/>
      <c r="G147" s="26"/>
      <c r="AN147" s="26"/>
      <c r="AP147" s="26"/>
    </row>
    <row r="148" spans="1:42" s="24" customFormat="1" ht="13.5" customHeight="1">
      <c r="A148" s="39" t="s">
        <v>132</v>
      </c>
      <c r="B148" s="29" t="s">
        <v>246</v>
      </c>
      <c r="C148" s="29"/>
      <c r="D148" s="52" t="s">
        <v>98</v>
      </c>
      <c r="E148" s="53" t="s">
        <v>176</v>
      </c>
      <c r="F148" s="26">
        <v>0</v>
      </c>
      <c r="G148" s="26"/>
      <c r="AM148" s="115">
        <f>SUM(H148:AL148)</f>
        <v>0</v>
      </c>
      <c r="AN148" s="26">
        <f>AM148+F148</f>
        <v>0</v>
      </c>
      <c r="AP148" s="26">
        <v>0</v>
      </c>
    </row>
    <row r="149" spans="1:42" s="24" customFormat="1" ht="13.5" customHeight="1">
      <c r="A149" s="39"/>
      <c r="B149" s="29"/>
      <c r="C149" s="29"/>
      <c r="D149" s="52"/>
      <c r="E149" s="53"/>
      <c r="F149" s="26"/>
      <c r="G149" s="26"/>
      <c r="AN149" s="26"/>
      <c r="AP149" s="26"/>
    </row>
    <row r="150" spans="1:42" s="24" customFormat="1" ht="13.5" customHeight="1">
      <c r="A150" s="39" t="s">
        <v>133</v>
      </c>
      <c r="B150" s="29" t="s">
        <v>86</v>
      </c>
      <c r="C150" s="29"/>
      <c r="D150" s="53">
        <v>10</v>
      </c>
      <c r="E150" s="53" t="s">
        <v>176</v>
      </c>
      <c r="F150" s="26">
        <f>F146+F148</f>
        <v>99443458925</v>
      </c>
      <c r="G150" s="26"/>
      <c r="AM150" s="115">
        <f>SUM(H150:AL150)</f>
        <v>0</v>
      </c>
      <c r="AN150" s="26">
        <f>AN146+AN148</f>
        <v>95701793975</v>
      </c>
      <c r="AP150" s="26">
        <f>AP146+AP148</f>
        <v>78165170048</v>
      </c>
    </row>
    <row r="151" spans="1:42" s="24" customFormat="1" ht="13.5" customHeight="1">
      <c r="A151" s="39"/>
      <c r="B151" s="29"/>
      <c r="C151" s="29"/>
      <c r="D151" s="53"/>
      <c r="E151" s="53"/>
      <c r="F151" s="26"/>
      <c r="G151" s="26"/>
      <c r="AN151" s="26"/>
      <c r="AP151" s="26"/>
    </row>
    <row r="152" spans="1:45" s="24" customFormat="1" ht="13.5" customHeight="1">
      <c r="A152" s="39" t="s">
        <v>134</v>
      </c>
      <c r="B152" s="29" t="s">
        <v>38</v>
      </c>
      <c r="C152" s="29"/>
      <c r="D152" s="53">
        <v>11</v>
      </c>
      <c r="E152" s="53" t="s">
        <v>177</v>
      </c>
      <c r="F152" s="26">
        <v>-79930357590</v>
      </c>
      <c r="G152" s="26"/>
      <c r="T152" s="23">
        <f>-'dc'!K55</f>
        <v>6000000</v>
      </c>
      <c r="U152" s="23">
        <f>-'dc'!K58</f>
        <v>-15800000</v>
      </c>
      <c r="V152" s="23">
        <f>-'dc'!K61</f>
        <v>-380409522</v>
      </c>
      <c r="W152" s="24">
        <v>0</v>
      </c>
      <c r="X152" s="24">
        <v>0</v>
      </c>
      <c r="Y152" s="24">
        <v>0</v>
      </c>
      <c r="AA152" s="115">
        <f>'dc'!L84</f>
        <v>1746111650</v>
      </c>
      <c r="AL152" s="115">
        <f>'dc'!K141</f>
        <v>2261434447</v>
      </c>
      <c r="AM152" s="115">
        <f>SUM(H152:AL152)</f>
        <v>3617336575</v>
      </c>
      <c r="AN152" s="26">
        <f>AM152+F152</f>
        <v>-76313021015</v>
      </c>
      <c r="AP152" s="26">
        <v>-64470768116</v>
      </c>
      <c r="AR152" s="23">
        <f>AN152-AP152</f>
        <v>-11842252899</v>
      </c>
      <c r="AS152" s="329">
        <f>AR152/AP152</f>
        <v>0.1836840671371039</v>
      </c>
    </row>
    <row r="153" spans="1:42" s="24" customFormat="1" ht="13.5" customHeight="1">
      <c r="A153" s="39"/>
      <c r="B153" s="29"/>
      <c r="C153" s="29"/>
      <c r="D153" s="53"/>
      <c r="E153" s="53"/>
      <c r="F153" s="26"/>
      <c r="G153" s="26"/>
      <c r="AN153" s="26"/>
      <c r="AP153" s="26"/>
    </row>
    <row r="154" spans="1:42" s="24" customFormat="1" ht="13.5" customHeight="1">
      <c r="A154" s="39" t="s">
        <v>135</v>
      </c>
      <c r="B154" s="29" t="s">
        <v>87</v>
      </c>
      <c r="C154" s="29"/>
      <c r="D154" s="53">
        <v>20</v>
      </c>
      <c r="E154" s="53"/>
      <c r="F154" s="26">
        <f>F150+F152</f>
        <v>19513101335</v>
      </c>
      <c r="G154" s="26"/>
      <c r="AM154" s="115">
        <f>SUM(H154:AL154)</f>
        <v>0</v>
      </c>
      <c r="AN154" s="26">
        <f>AN150+AN152</f>
        <v>19388772960</v>
      </c>
      <c r="AP154" s="26">
        <f>AP150+AP152</f>
        <v>13694401932</v>
      </c>
    </row>
    <row r="155" spans="1:42" s="24" customFormat="1" ht="13.5" customHeight="1">
      <c r="A155" s="39"/>
      <c r="B155" s="29"/>
      <c r="C155" s="29"/>
      <c r="D155" s="53"/>
      <c r="E155" s="53"/>
      <c r="F155" s="26"/>
      <c r="G155" s="26"/>
      <c r="AN155" s="26"/>
      <c r="AP155" s="26"/>
    </row>
    <row r="156" spans="1:45" s="24" customFormat="1" ht="13.5" customHeight="1">
      <c r="A156" s="39" t="s">
        <v>136</v>
      </c>
      <c r="B156" s="29" t="s">
        <v>88</v>
      </c>
      <c r="C156" s="29"/>
      <c r="D156" s="53">
        <v>21</v>
      </c>
      <c r="E156" s="53" t="s">
        <v>178</v>
      </c>
      <c r="F156" s="26">
        <v>1263424857</v>
      </c>
      <c r="G156" s="26"/>
      <c r="AC156" s="24">
        <f>'dc'!L94</f>
        <v>378472</v>
      </c>
      <c r="AH156" s="24">
        <f>'dc'!K122</f>
        <v>105349184</v>
      </c>
      <c r="AJ156" s="24">
        <f>'dc'!L133</f>
        <v>139460000</v>
      </c>
      <c r="AM156" s="115">
        <f>SUM(H156:AL156)</f>
        <v>245187656</v>
      </c>
      <c r="AN156" s="26">
        <f>AM156+F156</f>
        <v>1508612513</v>
      </c>
      <c r="AP156" s="26">
        <v>239768554</v>
      </c>
      <c r="AR156" s="23">
        <f>AN156-AP156</f>
        <v>1268843959</v>
      </c>
      <c r="AS156" s="329">
        <f>AR156/AP156</f>
        <v>5.29195316830413</v>
      </c>
    </row>
    <row r="157" spans="1:42" s="24" customFormat="1" ht="13.5" customHeight="1">
      <c r="A157" s="39"/>
      <c r="B157" s="29"/>
      <c r="C157" s="29"/>
      <c r="D157" s="53"/>
      <c r="E157" s="53"/>
      <c r="F157" s="26"/>
      <c r="G157" s="26"/>
      <c r="AN157" s="26"/>
      <c r="AP157" s="26"/>
    </row>
    <row r="158" spans="1:45" s="24" customFormat="1" ht="13.5" customHeight="1">
      <c r="A158" s="39" t="s">
        <v>137</v>
      </c>
      <c r="B158" s="29" t="s">
        <v>89</v>
      </c>
      <c r="C158" s="29"/>
      <c r="D158" s="53">
        <v>22</v>
      </c>
      <c r="E158" s="53" t="s">
        <v>179</v>
      </c>
      <c r="F158" s="26">
        <v>-2139590469</v>
      </c>
      <c r="G158" s="26"/>
      <c r="AJ158" s="23">
        <f>-'dc'!L135</f>
        <v>-8400000</v>
      </c>
      <c r="AM158" s="115">
        <f>SUM(H158:AL158)</f>
        <v>-8400000</v>
      </c>
      <c r="AN158" s="26">
        <f>AM158+F158</f>
        <v>-2147990469</v>
      </c>
      <c r="AP158" s="26">
        <v>-342042956</v>
      </c>
      <c r="AR158" s="23">
        <f>AN158-AP158</f>
        <v>-1805947513</v>
      </c>
      <c r="AS158" s="329">
        <f>AR158/AP158</f>
        <v>5.279885117704339</v>
      </c>
    </row>
    <row r="159" spans="1:42" s="21" customFormat="1" ht="13.5" customHeight="1">
      <c r="A159" s="28"/>
      <c r="B159" s="28" t="s">
        <v>166</v>
      </c>
      <c r="C159" s="28"/>
      <c r="D159" s="54">
        <v>23</v>
      </c>
      <c r="E159" s="54"/>
      <c r="F159" s="27">
        <v>0</v>
      </c>
      <c r="G159" s="27"/>
      <c r="AM159" s="115">
        <f>SUM(H159:AL159)</f>
        <v>0</v>
      </c>
      <c r="AN159" s="26">
        <f>AM159+F159</f>
        <v>0</v>
      </c>
      <c r="AP159" s="27">
        <v>0</v>
      </c>
    </row>
    <row r="160" spans="1:42" s="21" customFormat="1" ht="13.5" customHeight="1">
      <c r="A160" s="28"/>
      <c r="B160" s="28"/>
      <c r="C160" s="28"/>
      <c r="D160" s="54"/>
      <c r="E160" s="54"/>
      <c r="F160" s="27"/>
      <c r="G160" s="27"/>
      <c r="AN160" s="27"/>
      <c r="AP160" s="27"/>
    </row>
    <row r="161" spans="1:42" s="24" customFormat="1" ht="13.5" customHeight="1">
      <c r="A161" s="39" t="s">
        <v>138</v>
      </c>
      <c r="B161" s="29" t="s">
        <v>39</v>
      </c>
      <c r="C161" s="29"/>
      <c r="D161" s="53">
        <v>24</v>
      </c>
      <c r="E161" s="53" t="s">
        <v>180</v>
      </c>
      <c r="F161" s="26">
        <v>0</v>
      </c>
      <c r="G161" s="26"/>
      <c r="AM161" s="115">
        <f>SUM(H161:AL161)</f>
        <v>0</v>
      </c>
      <c r="AN161" s="26">
        <f>AM161+F161</f>
        <v>0</v>
      </c>
      <c r="AP161" s="26">
        <v>0</v>
      </c>
    </row>
    <row r="162" spans="1:42" s="24" customFormat="1" ht="13.5" customHeight="1">
      <c r="A162" s="39"/>
      <c r="B162" s="29"/>
      <c r="C162" s="29"/>
      <c r="D162" s="53"/>
      <c r="E162" s="53"/>
      <c r="F162" s="26"/>
      <c r="G162" s="26"/>
      <c r="AN162" s="26"/>
      <c r="AP162" s="26"/>
    </row>
    <row r="163" spans="1:45" s="24" customFormat="1" ht="13.5" customHeight="1">
      <c r="A163" s="39" t="s">
        <v>139</v>
      </c>
      <c r="B163" s="29" t="s">
        <v>40</v>
      </c>
      <c r="C163" s="29"/>
      <c r="D163" s="53">
        <v>25</v>
      </c>
      <c r="E163" s="53" t="s">
        <v>181</v>
      </c>
      <c r="F163" s="26">
        <v>-10689351187</v>
      </c>
      <c r="G163" s="26"/>
      <c r="H163" s="24">
        <f>-'dc'!K12</f>
        <v>-29610000</v>
      </c>
      <c r="I163" s="24">
        <f>-'dc'!K16</f>
        <v>-22588380</v>
      </c>
      <c r="J163" s="24">
        <f>-'dc'!K22</f>
        <v>-91683663</v>
      </c>
      <c r="S163" s="24">
        <f>-'dc'!K52</f>
        <v>-120000000</v>
      </c>
      <c r="AM163" s="115">
        <f>SUM(H163:AL163)</f>
        <v>-263882043</v>
      </c>
      <c r="AN163" s="26">
        <f>AM163+F163</f>
        <v>-10953233230</v>
      </c>
      <c r="AP163" s="26">
        <v>-8570229129</v>
      </c>
      <c r="AR163" s="23">
        <f>AN163-AP163</f>
        <v>-2383004101</v>
      </c>
      <c r="AS163" s="329">
        <f>AR163/AP163</f>
        <v>0.27805605487680307</v>
      </c>
    </row>
    <row r="164" spans="1:42" s="24" customFormat="1" ht="13.5" customHeight="1">
      <c r="A164" s="39"/>
      <c r="B164" s="29"/>
      <c r="C164" s="29"/>
      <c r="D164" s="53"/>
      <c r="E164" s="53"/>
      <c r="F164" s="26"/>
      <c r="G164" s="26"/>
      <c r="AN164" s="26"/>
      <c r="AP164" s="26"/>
    </row>
    <row r="165" spans="1:42" s="24" customFormat="1" ht="13.5" customHeight="1">
      <c r="A165" s="39" t="s">
        <v>140</v>
      </c>
      <c r="B165" s="29" t="s">
        <v>41</v>
      </c>
      <c r="C165" s="29"/>
      <c r="D165" s="53">
        <v>30</v>
      </c>
      <c r="E165" s="53"/>
      <c r="F165" s="26">
        <f>F154+F156+F158+F161+F163</f>
        <v>7947584536</v>
      </c>
      <c r="G165" s="26"/>
      <c r="AM165" s="115">
        <f>SUM(H165:AL165)</f>
        <v>0</v>
      </c>
      <c r="AN165" s="26">
        <f>AN154+AN156+AN158+AN161+AN163</f>
        <v>7796161774</v>
      </c>
      <c r="AP165" s="26">
        <f>AP154+AP156+AP158+AP161+AP163</f>
        <v>5021898401</v>
      </c>
    </row>
    <row r="166" spans="1:42" s="24" customFormat="1" ht="13.5" customHeight="1">
      <c r="A166" s="39"/>
      <c r="B166" s="29"/>
      <c r="C166" s="29"/>
      <c r="D166" s="53"/>
      <c r="E166" s="53"/>
      <c r="F166" s="26"/>
      <c r="G166" s="26"/>
      <c r="AN166" s="26"/>
      <c r="AP166" s="26"/>
    </row>
    <row r="167" spans="1:42" s="24" customFormat="1" ht="13.5" customHeight="1">
      <c r="A167" s="39" t="s">
        <v>141</v>
      </c>
      <c r="B167" s="29" t="s">
        <v>90</v>
      </c>
      <c r="C167" s="29"/>
      <c r="D167" s="53">
        <v>31</v>
      </c>
      <c r="E167" s="53" t="s">
        <v>182</v>
      </c>
      <c r="F167" s="26">
        <v>259228475</v>
      </c>
      <c r="G167" s="26"/>
      <c r="AH167" s="24">
        <f>-AH156</f>
        <v>-105349184</v>
      </c>
      <c r="AM167" s="115">
        <f>SUM(H167:AL167)</f>
        <v>-105349184</v>
      </c>
      <c r="AN167" s="26">
        <f>AM167+F167</f>
        <v>153879291</v>
      </c>
      <c r="AP167" s="26">
        <v>312239812</v>
      </c>
    </row>
    <row r="168" spans="1:42" s="24" customFormat="1" ht="13.5" customHeight="1">
      <c r="A168" s="39"/>
      <c r="B168" s="29"/>
      <c r="C168" s="29"/>
      <c r="D168" s="53"/>
      <c r="E168" s="53"/>
      <c r="F168" s="26"/>
      <c r="G168" s="26"/>
      <c r="AN168" s="26"/>
      <c r="AP168" s="26"/>
    </row>
    <row r="169" spans="1:42" s="24" customFormat="1" ht="13.5" customHeight="1">
      <c r="A169" s="39" t="s">
        <v>142</v>
      </c>
      <c r="B169" s="29" t="s">
        <v>91</v>
      </c>
      <c r="C169" s="29"/>
      <c r="D169" s="53">
        <v>32</v>
      </c>
      <c r="E169" s="53" t="s">
        <v>183</v>
      </c>
      <c r="F169" s="26">
        <v>-33135688</v>
      </c>
      <c r="G169" s="26"/>
      <c r="AA169" s="24">
        <v>0</v>
      </c>
      <c r="AM169" s="115">
        <f>SUM(H169:AL169)</f>
        <v>0</v>
      </c>
      <c r="AN169" s="26">
        <f>AM169+F169</f>
        <v>-33135688</v>
      </c>
      <c r="AP169" s="26">
        <v>-366486447</v>
      </c>
    </row>
    <row r="170" spans="1:42" s="24" customFormat="1" ht="13.5" customHeight="1">
      <c r="A170" s="39"/>
      <c r="B170" s="29"/>
      <c r="C170" s="29"/>
      <c r="D170" s="53"/>
      <c r="E170" s="53"/>
      <c r="F170" s="26"/>
      <c r="G170" s="26"/>
      <c r="AN170" s="26"/>
      <c r="AP170" s="26"/>
    </row>
    <row r="171" spans="1:42" s="24" customFormat="1" ht="13.5" customHeight="1">
      <c r="A171" s="39" t="s">
        <v>143</v>
      </c>
      <c r="B171" s="29" t="s">
        <v>92</v>
      </c>
      <c r="C171" s="29"/>
      <c r="D171" s="53">
        <v>40</v>
      </c>
      <c r="E171" s="53"/>
      <c r="F171" s="26">
        <f>F167+F169</f>
        <v>226092787</v>
      </c>
      <c r="G171" s="26"/>
      <c r="AM171" s="115">
        <f>SUM(H171:AL171)</f>
        <v>0</v>
      </c>
      <c r="AN171" s="26">
        <f>AN167+AN169</f>
        <v>120743603</v>
      </c>
      <c r="AP171" s="26">
        <f>AP167+AP169</f>
        <v>-54246635</v>
      </c>
    </row>
    <row r="172" spans="1:42" s="24" customFormat="1" ht="13.5" customHeight="1">
      <c r="A172" s="39"/>
      <c r="B172" s="29"/>
      <c r="C172" s="29"/>
      <c r="D172" s="53"/>
      <c r="E172" s="53"/>
      <c r="F172" s="26"/>
      <c r="G172" s="26"/>
      <c r="AN172" s="26"/>
      <c r="AP172" s="26"/>
    </row>
    <row r="173" spans="1:45" s="24" customFormat="1" ht="13.5" customHeight="1">
      <c r="A173" s="39" t="s">
        <v>144</v>
      </c>
      <c r="B173" s="29" t="s">
        <v>93</v>
      </c>
      <c r="C173" s="29"/>
      <c r="D173" s="53">
        <v>50</v>
      </c>
      <c r="E173" s="53"/>
      <c r="F173" s="26">
        <f>F165+F171</f>
        <v>8173677323</v>
      </c>
      <c r="G173" s="26"/>
      <c r="H173" s="26">
        <f aca="true" t="shared" si="9" ref="H173:AL173">SUM(H146:H172)</f>
        <v>-29610000</v>
      </c>
      <c r="I173" s="26">
        <f t="shared" si="9"/>
        <v>-22588380</v>
      </c>
      <c r="J173" s="26">
        <f t="shared" si="9"/>
        <v>-91683663</v>
      </c>
      <c r="K173" s="26">
        <f t="shared" si="9"/>
        <v>0</v>
      </c>
      <c r="L173" s="26">
        <f t="shared" si="9"/>
        <v>0</v>
      </c>
      <c r="M173" s="26">
        <f t="shared" si="9"/>
        <v>0</v>
      </c>
      <c r="N173" s="26">
        <f t="shared" si="9"/>
        <v>0</v>
      </c>
      <c r="O173" s="26">
        <f t="shared" si="9"/>
        <v>0</v>
      </c>
      <c r="P173" s="26">
        <f t="shared" si="9"/>
        <v>0</v>
      </c>
      <c r="Q173" s="26">
        <f t="shared" si="9"/>
        <v>0</v>
      </c>
      <c r="R173" s="26">
        <f t="shared" si="9"/>
        <v>0</v>
      </c>
      <c r="S173" s="26">
        <f t="shared" si="9"/>
        <v>-120000000</v>
      </c>
      <c r="T173" s="26">
        <f t="shared" si="9"/>
        <v>6000000</v>
      </c>
      <c r="U173" s="26">
        <f t="shared" si="9"/>
        <v>-15800000</v>
      </c>
      <c r="V173" s="26">
        <f t="shared" si="9"/>
        <v>-380409522</v>
      </c>
      <c r="W173" s="26">
        <f t="shared" si="9"/>
        <v>0</v>
      </c>
      <c r="X173" s="26">
        <f t="shared" si="9"/>
        <v>0</v>
      </c>
      <c r="Y173" s="26">
        <f t="shared" si="9"/>
        <v>0</v>
      </c>
      <c r="Z173" s="26">
        <f t="shared" si="9"/>
        <v>0</v>
      </c>
      <c r="AA173" s="26">
        <f>SUM(AA146:AA172)</f>
        <v>-32933300</v>
      </c>
      <c r="AB173" s="26">
        <f t="shared" si="9"/>
        <v>0</v>
      </c>
      <c r="AC173" s="26">
        <f t="shared" si="9"/>
        <v>378472</v>
      </c>
      <c r="AD173" s="26">
        <f t="shared" si="9"/>
        <v>0</v>
      </c>
      <c r="AE173" s="26">
        <f t="shared" si="9"/>
        <v>0</v>
      </c>
      <c r="AF173" s="26">
        <f t="shared" si="9"/>
        <v>0</v>
      </c>
      <c r="AG173" s="26">
        <f t="shared" si="9"/>
        <v>0</v>
      </c>
      <c r="AH173" s="26">
        <f>SUM(AH146:AH172)</f>
        <v>0</v>
      </c>
      <c r="AI173" s="26">
        <f>SUM(AI146:AI172)</f>
        <v>0</v>
      </c>
      <c r="AJ173" s="26">
        <f>AJ158-AJ156</f>
        <v>-147860000</v>
      </c>
      <c r="AK173" s="26">
        <f>SUM(AK146:AK172)</f>
        <v>-1962620000</v>
      </c>
      <c r="AL173" s="26">
        <f t="shared" si="9"/>
        <v>2261434447</v>
      </c>
      <c r="AM173" s="115">
        <f>SUM(H173:AL173)</f>
        <v>-535691946</v>
      </c>
      <c r="AN173" s="26">
        <f>AN165+AN171</f>
        <v>7916905377</v>
      </c>
      <c r="AP173" s="26">
        <f>AP165+AP171</f>
        <v>4967651766</v>
      </c>
      <c r="AR173" s="23">
        <f>AN173-AP173</f>
        <v>2949253611</v>
      </c>
      <c r="AS173" s="329">
        <f>AR173/AP173</f>
        <v>0.5936916977928118</v>
      </c>
    </row>
    <row r="174" spans="1:42" s="24" customFormat="1" ht="13.5" customHeight="1">
      <c r="A174" s="39"/>
      <c r="B174" s="29"/>
      <c r="C174" s="29"/>
      <c r="D174" s="53"/>
      <c r="E174" s="53"/>
      <c r="F174" s="26"/>
      <c r="G174" s="26"/>
      <c r="AP174" s="26"/>
    </row>
    <row r="175" spans="1:42" s="24" customFormat="1" ht="13.5" customHeight="1">
      <c r="A175" s="39" t="s">
        <v>145</v>
      </c>
      <c r="B175" s="29" t="s">
        <v>247</v>
      </c>
      <c r="C175" s="29"/>
      <c r="D175" s="53">
        <v>51</v>
      </c>
      <c r="E175" s="53" t="s">
        <v>184</v>
      </c>
      <c r="F175" s="26">
        <v>-1144314825</v>
      </c>
      <c r="G175" s="26"/>
      <c r="AF175" s="115"/>
      <c r="AG175" s="115">
        <f>'dc'!K112</f>
        <v>415889055.4599999</v>
      </c>
      <c r="AH175" s="115"/>
      <c r="AI175" s="115"/>
      <c r="AJ175" s="115"/>
      <c r="AK175" s="115"/>
      <c r="AM175" s="115">
        <f>SUM(H175:AL175)</f>
        <v>415889055.4599999</v>
      </c>
      <c r="AN175" s="26">
        <f>AM175+F175</f>
        <v>-728425769.5400001</v>
      </c>
      <c r="AP175" s="26">
        <v>-1400506243</v>
      </c>
    </row>
    <row r="176" spans="1:42" s="24" customFormat="1" ht="13.5" customHeight="1">
      <c r="A176" s="39"/>
      <c r="B176" s="29"/>
      <c r="C176" s="29"/>
      <c r="D176" s="53"/>
      <c r="E176" s="53"/>
      <c r="F176" s="26"/>
      <c r="G176" s="26"/>
      <c r="AF176" s="115"/>
      <c r="AG176" s="115"/>
      <c r="AH176" s="115"/>
      <c r="AI176" s="115"/>
      <c r="AJ176" s="115"/>
      <c r="AK176" s="115"/>
      <c r="AN176" s="26"/>
      <c r="AP176" s="26"/>
    </row>
    <row r="177" spans="1:42" s="24" customFormat="1" ht="13.5" customHeight="1">
      <c r="A177" s="39" t="s">
        <v>146</v>
      </c>
      <c r="B177" s="29" t="s">
        <v>248</v>
      </c>
      <c r="C177" s="29"/>
      <c r="D177" s="53">
        <v>52</v>
      </c>
      <c r="E177" s="53" t="s">
        <v>185</v>
      </c>
      <c r="F177" s="26">
        <v>0</v>
      </c>
      <c r="G177" s="26"/>
      <c r="AF177" s="115">
        <f>'dc'!K104</f>
        <v>120442665.98</v>
      </c>
      <c r="AG177" s="115"/>
      <c r="AH177" s="115"/>
      <c r="AI177" s="115"/>
      <c r="AJ177" s="115"/>
      <c r="AK177" s="115"/>
      <c r="AM177" s="115">
        <f>SUM(H177:AL177)</f>
        <v>120442665.98</v>
      </c>
      <c r="AN177" s="26">
        <f>AM177+F177</f>
        <v>120442665.98</v>
      </c>
      <c r="AP177" s="26">
        <v>0</v>
      </c>
    </row>
    <row r="178" spans="1:42" s="24" customFormat="1" ht="13.5" customHeight="1">
      <c r="A178" s="39"/>
      <c r="B178" s="29"/>
      <c r="C178" s="29"/>
      <c r="D178" s="53"/>
      <c r="E178" s="53"/>
      <c r="F178" s="25"/>
      <c r="G178" s="26"/>
      <c r="AN178" s="26"/>
      <c r="AP178" s="25"/>
    </row>
    <row r="179" spans="1:42" s="24" customFormat="1" ht="13.5" customHeight="1" thickBot="1">
      <c r="A179" s="39" t="s">
        <v>249</v>
      </c>
      <c r="B179" s="29" t="s">
        <v>94</v>
      </c>
      <c r="C179" s="29"/>
      <c r="D179" s="53">
        <v>60</v>
      </c>
      <c r="E179" s="53"/>
      <c r="F179" s="40">
        <f>F173+F175+F177</f>
        <v>7029362498</v>
      </c>
      <c r="G179" s="26"/>
      <c r="H179" s="38">
        <f>H173-H175-H177</f>
        <v>-29610000</v>
      </c>
      <c r="I179" s="38">
        <f>I173-I175-I177</f>
        <v>-22588380</v>
      </c>
      <c r="J179" s="38">
        <f>J173-J175-J177</f>
        <v>-91683663</v>
      </c>
      <c r="K179" s="38">
        <f>K173-K175-K177</f>
        <v>0</v>
      </c>
      <c r="L179" s="38">
        <f>L173-L175-L177</f>
        <v>0</v>
      </c>
      <c r="M179" s="38">
        <f aca="true" t="shared" si="10" ref="M179:AL179">M173-M175-M177</f>
        <v>0</v>
      </c>
      <c r="N179" s="38">
        <f t="shared" si="10"/>
        <v>0</v>
      </c>
      <c r="O179" s="38">
        <f t="shared" si="10"/>
        <v>0</v>
      </c>
      <c r="P179" s="38">
        <f t="shared" si="10"/>
        <v>0</v>
      </c>
      <c r="Q179" s="38">
        <f t="shared" si="10"/>
        <v>0</v>
      </c>
      <c r="R179" s="38">
        <f t="shared" si="10"/>
        <v>0</v>
      </c>
      <c r="S179" s="38">
        <f t="shared" si="10"/>
        <v>-120000000</v>
      </c>
      <c r="T179" s="38">
        <f t="shared" si="10"/>
        <v>6000000</v>
      </c>
      <c r="U179" s="38">
        <f t="shared" si="10"/>
        <v>-15800000</v>
      </c>
      <c r="V179" s="38">
        <f t="shared" si="10"/>
        <v>-380409522</v>
      </c>
      <c r="W179" s="38">
        <f t="shared" si="10"/>
        <v>0</v>
      </c>
      <c r="X179" s="38">
        <f t="shared" si="10"/>
        <v>0</v>
      </c>
      <c r="Y179" s="38">
        <f t="shared" si="10"/>
        <v>0</v>
      </c>
      <c r="Z179" s="38">
        <f t="shared" si="10"/>
        <v>0</v>
      </c>
      <c r="AA179" s="38">
        <f t="shared" si="10"/>
        <v>-32933300</v>
      </c>
      <c r="AB179" s="38">
        <f t="shared" si="10"/>
        <v>0</v>
      </c>
      <c r="AC179" s="38">
        <f t="shared" si="10"/>
        <v>378472</v>
      </c>
      <c r="AD179" s="38">
        <f t="shared" si="10"/>
        <v>0</v>
      </c>
      <c r="AE179" s="38">
        <f t="shared" si="10"/>
        <v>0</v>
      </c>
      <c r="AF179" s="38">
        <f t="shared" si="10"/>
        <v>-120442665.98</v>
      </c>
      <c r="AG179" s="38">
        <f t="shared" si="10"/>
        <v>-415889055.4599999</v>
      </c>
      <c r="AH179" s="38">
        <f>AH173-AH175-AH177</f>
        <v>0</v>
      </c>
      <c r="AI179" s="38">
        <f>AI173-AI175-AI177</f>
        <v>0</v>
      </c>
      <c r="AJ179" s="38">
        <f>AJ173-AJ175-AJ177</f>
        <v>-147860000</v>
      </c>
      <c r="AK179" s="38">
        <f>AK173-AK175-AK177</f>
        <v>-1962620000</v>
      </c>
      <c r="AL179" s="38">
        <f t="shared" si="10"/>
        <v>2261434447</v>
      </c>
      <c r="AM179" s="38">
        <f>AM173-AM175-AM177</f>
        <v>-1072023667.4399999</v>
      </c>
      <c r="AN179" s="40">
        <f>AN173+AN175+AN177</f>
        <v>7308922273.44</v>
      </c>
      <c r="AP179" s="40">
        <f>AP173+AP175+AP177</f>
        <v>3567145523</v>
      </c>
    </row>
    <row r="180" spans="1:42" s="24" customFormat="1" ht="13.5" customHeight="1" thickTop="1">
      <c r="A180" s="29"/>
      <c r="B180" s="29"/>
      <c r="C180" s="29"/>
      <c r="D180" s="29"/>
      <c r="E180" s="29"/>
      <c r="F180" s="26"/>
      <c r="G180" s="26"/>
      <c r="AN180" s="26"/>
      <c r="AP180" s="26"/>
    </row>
    <row r="181" spans="1:42" s="24" customFormat="1" ht="13.5" customHeight="1" thickBot="1">
      <c r="A181" s="39" t="s">
        <v>250</v>
      </c>
      <c r="B181" s="24" t="s">
        <v>251</v>
      </c>
      <c r="D181" s="53">
        <v>70</v>
      </c>
      <c r="F181" s="40">
        <v>0</v>
      </c>
      <c r="G181" s="23"/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0">
        <v>0</v>
      </c>
      <c r="O181" s="40">
        <v>0</v>
      </c>
      <c r="P181" s="40">
        <v>0</v>
      </c>
      <c r="Q181" s="40">
        <v>0</v>
      </c>
      <c r="R181" s="40">
        <v>0</v>
      </c>
      <c r="S181" s="40">
        <v>0</v>
      </c>
      <c r="T181" s="40">
        <v>0</v>
      </c>
      <c r="U181" s="40">
        <v>0</v>
      </c>
      <c r="V181" s="40">
        <v>0</v>
      </c>
      <c r="W181" s="40">
        <v>0</v>
      </c>
      <c r="X181" s="40">
        <v>0</v>
      </c>
      <c r="Y181" s="40">
        <v>0</v>
      </c>
      <c r="Z181" s="40">
        <v>0</v>
      </c>
      <c r="AA181" s="40">
        <v>0</v>
      </c>
      <c r="AB181" s="40">
        <v>0</v>
      </c>
      <c r="AC181" s="40">
        <v>0</v>
      </c>
      <c r="AD181" s="40">
        <v>0</v>
      </c>
      <c r="AE181" s="40">
        <v>0</v>
      </c>
      <c r="AF181" s="40">
        <v>0</v>
      </c>
      <c r="AG181" s="40">
        <v>0</v>
      </c>
      <c r="AH181" s="40">
        <v>0</v>
      </c>
      <c r="AI181" s="40">
        <v>0</v>
      </c>
      <c r="AJ181" s="40">
        <v>0</v>
      </c>
      <c r="AK181" s="40">
        <v>0</v>
      </c>
      <c r="AL181" s="40">
        <v>0</v>
      </c>
      <c r="AM181" s="40">
        <v>0</v>
      </c>
      <c r="AN181" s="40">
        <v>0</v>
      </c>
      <c r="AP181" s="40">
        <v>2547.961087857143</v>
      </c>
    </row>
    <row r="182" spans="4:5" ht="13.5" customHeight="1" thickTop="1">
      <c r="D182" s="71"/>
      <c r="E182" s="71"/>
    </row>
    <row r="183" spans="6:40" ht="13.5" customHeight="1">
      <c r="F183" s="117">
        <f>F127-AP127</f>
        <v>3554237956</v>
      </c>
      <c r="AN183" s="2">
        <f>AP127+AN179-AN127</f>
        <v>3442191241.999998</v>
      </c>
    </row>
    <row r="184" spans="6:40" ht="13.5" customHeight="1">
      <c r="F184" s="118">
        <f>F183-F179</f>
        <v>-3475124542</v>
      </c>
      <c r="AN184" s="2">
        <f>AP127</f>
        <v>3442191242</v>
      </c>
    </row>
    <row r="185" ht="13.5" customHeight="1">
      <c r="AN185" s="2">
        <f>AN183-AN184</f>
        <v>0</v>
      </c>
    </row>
    <row r="186" spans="6:40" ht="13.5" customHeight="1">
      <c r="F186" s="2">
        <f>F179-'Bang can doi ke toan'!F127</f>
        <v>5381517160</v>
      </c>
      <c r="AN186" s="2">
        <f>AN179-AN127</f>
        <v>0</v>
      </c>
    </row>
    <row r="187" ht="13.5" customHeight="1">
      <c r="F187" s="236">
        <f>F175/F173</f>
        <v>-0.13999999997308432</v>
      </c>
    </row>
    <row r="188" ht="13.5" customHeight="1">
      <c r="F188" s="2">
        <f>F179-F127</f>
        <v>32933300</v>
      </c>
    </row>
  </sheetData>
  <printOptions/>
  <pageMargins left="0.7480314960629921" right="0.5118110236220472" top="0.3937007874015748" bottom="0.5118110236220472" header="0" footer="0.35433070866141736"/>
  <pageSetup firstPageNumber="1" useFirstPageNumber="1" horizontalDpi="600" verticalDpi="600" orientation="portrait" paperSize="9" r:id="rId1"/>
  <headerFooter alignWithMargins="0">
    <oddFooter>&amp;L&amp;"Times New Roman,Italic"&amp;9Báo cáo này phải được đọc cùng với Bản thuyết minh báo cáo tài chính&amp;R&amp;"Times New Roman,Regular"&amp;11&amp;P</oddFooter>
  </headerFooter>
  <rowBreaks count="3" manualBreakCount="3">
    <brk id="41" max="255" man="1"/>
    <brk id="85" max="255" man="1"/>
    <brk id="13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3:T351"/>
  <sheetViews>
    <sheetView workbookViewId="0" topLeftCell="A300">
      <selection activeCell="E311" sqref="E311"/>
    </sheetView>
  </sheetViews>
  <sheetFormatPr defaultColWidth="9.140625" defaultRowHeight="12.75"/>
  <cols>
    <col min="1" max="1" width="32.140625" style="271" customWidth="1"/>
    <col min="2" max="2" width="20.28125" style="271" customWidth="1"/>
    <col min="3" max="3" width="2.28125" style="271" customWidth="1"/>
    <col min="4" max="4" width="17.421875" style="271" customWidth="1"/>
    <col min="5" max="5" width="2.57421875" style="271" customWidth="1"/>
    <col min="6" max="6" width="17.8515625" style="271" customWidth="1"/>
    <col min="7" max="7" width="4.140625" style="271" customWidth="1"/>
    <col min="8" max="8" width="20.8515625" style="271" customWidth="1"/>
    <col min="9" max="9" width="1.8515625" style="271" customWidth="1"/>
    <col min="10" max="10" width="17.00390625" style="271" bestFit="1" customWidth="1"/>
    <col min="11" max="11" width="1.421875" style="271" customWidth="1"/>
    <col min="12" max="12" width="19.57421875" style="271" customWidth="1"/>
    <col min="13" max="16384" width="9.140625" style="271" customWidth="1"/>
  </cols>
  <sheetData>
    <row r="3" ht="15">
      <c r="F3" s="271">
        <v>78735456</v>
      </c>
    </row>
    <row r="4" ht="29.25" customHeight="1">
      <c r="A4" s="245" t="s">
        <v>551</v>
      </c>
    </row>
    <row r="5" spans="1:6" ht="30" thickBot="1">
      <c r="A5" s="246"/>
      <c r="B5" s="247" t="s">
        <v>510</v>
      </c>
      <c r="C5" s="246"/>
      <c r="D5" s="247" t="s">
        <v>511</v>
      </c>
      <c r="E5" s="246"/>
      <c r="F5" s="248" t="s">
        <v>512</v>
      </c>
    </row>
    <row r="6" spans="1:6" ht="15">
      <c r="A6" s="249" t="s">
        <v>37</v>
      </c>
      <c r="B6" s="250"/>
      <c r="C6" s="250"/>
      <c r="D6" s="250"/>
      <c r="E6" s="250"/>
      <c r="F6" s="250"/>
    </row>
    <row r="7" spans="1:7" ht="15">
      <c r="A7" s="251" t="s">
        <v>513</v>
      </c>
      <c r="B7" s="252">
        <v>17111540400</v>
      </c>
      <c r="C7" s="253"/>
      <c r="D7" s="252">
        <v>394536389</v>
      </c>
      <c r="E7" s="253"/>
      <c r="F7" s="254">
        <f>D7+B7</f>
        <v>17506076789</v>
      </c>
      <c r="G7" s="278">
        <f>F7-'Bang can doi ke toan'!H58</f>
        <v>14599419722</v>
      </c>
    </row>
    <row r="8" spans="1:10" ht="15.75" thickBot="1">
      <c r="A8" s="251" t="s">
        <v>514</v>
      </c>
      <c r="B8" s="252">
        <v>8524948996</v>
      </c>
      <c r="C8" s="250"/>
      <c r="D8" s="261">
        <v>17818238</v>
      </c>
      <c r="E8" s="250"/>
      <c r="F8" s="254">
        <f>D8+B8</f>
        <v>8542767234</v>
      </c>
      <c r="H8" s="278" t="e">
        <f>'Bang can doi ke toan'!#REF!</f>
        <v>#REF!</v>
      </c>
      <c r="J8" s="278" t="e">
        <f>H8+F8</f>
        <v>#REF!</v>
      </c>
    </row>
    <row r="9" spans="1:10" ht="15.75" thickBot="1">
      <c r="A9" s="249" t="s">
        <v>515</v>
      </c>
      <c r="B9" s="255">
        <f>SUM(B7:B8)</f>
        <v>25636489396</v>
      </c>
      <c r="C9" s="256"/>
      <c r="D9" s="255">
        <f>SUM(D7:D8)</f>
        <v>412354627</v>
      </c>
      <c r="E9" s="256"/>
      <c r="F9" s="255">
        <f>SUM(F7:F8)</f>
        <v>26048844023</v>
      </c>
      <c r="G9" s="278">
        <f>F9-'Bang can doi ke toan'!F58</f>
        <v>20372089196</v>
      </c>
      <c r="J9" s="278">
        <f>'LCTT-Gian tiep'!F40</f>
        <v>-3863662200</v>
      </c>
    </row>
    <row r="10" spans="1:10" ht="15.75" thickTop="1">
      <c r="A10" s="257" t="s">
        <v>516</v>
      </c>
      <c r="B10" s="283"/>
      <c r="C10" s="256"/>
      <c r="D10" s="283"/>
      <c r="E10" s="256"/>
      <c r="F10" s="283"/>
      <c r="G10" s="278"/>
      <c r="J10" s="278" t="e">
        <f>J9+J8</f>
        <v>#REF!</v>
      </c>
    </row>
    <row r="11" spans="1:7" ht="15">
      <c r="A11" s="257" t="s">
        <v>517</v>
      </c>
      <c r="B11" s="259">
        <v>158095238</v>
      </c>
      <c r="C11" s="379"/>
      <c r="D11" s="259">
        <f>379837676+F3</f>
        <v>458573132</v>
      </c>
      <c r="E11" s="256"/>
      <c r="F11" s="259">
        <f>D11+B11</f>
        <v>616668370</v>
      </c>
      <c r="G11" s="278"/>
    </row>
    <row r="12" spans="1:6" ht="15">
      <c r="A12" s="249"/>
      <c r="B12" s="253"/>
      <c r="C12" s="250"/>
      <c r="D12" s="253"/>
      <c r="E12" s="250"/>
      <c r="F12" s="250"/>
    </row>
    <row r="13" spans="1:6" ht="15">
      <c r="A13" s="249" t="s">
        <v>518</v>
      </c>
      <c r="B13" s="253"/>
      <c r="C13" s="250"/>
      <c r="D13" s="253"/>
      <c r="E13" s="250"/>
      <c r="F13" s="250"/>
    </row>
    <row r="14" spans="1:7" ht="15">
      <c r="A14" s="251" t="s">
        <v>513</v>
      </c>
      <c r="B14" s="252">
        <v>5775616509</v>
      </c>
      <c r="C14" s="253"/>
      <c r="D14" s="252">
        <v>381675015</v>
      </c>
      <c r="E14" s="253"/>
      <c r="F14" s="252">
        <f>D14+B14</f>
        <v>6157291524</v>
      </c>
      <c r="G14" s="278">
        <f>F14+'Bang can doi ke toan'!H59</f>
        <v>5862773097</v>
      </c>
    </row>
    <row r="15" spans="1:6" ht="15.75" thickBot="1">
      <c r="A15" s="251" t="s">
        <v>519</v>
      </c>
      <c r="B15" s="252">
        <v>1807560882</v>
      </c>
      <c r="C15" s="253"/>
      <c r="D15" s="262">
        <v>5530741</v>
      </c>
      <c r="E15" s="250"/>
      <c r="F15" s="254">
        <f>D15+B15</f>
        <v>1813091623</v>
      </c>
    </row>
    <row r="16" spans="1:7" ht="15.75" thickBot="1">
      <c r="A16" s="249" t="s">
        <v>515</v>
      </c>
      <c r="B16" s="255">
        <f>B14+B15</f>
        <v>7583177391</v>
      </c>
      <c r="C16" s="256"/>
      <c r="D16" s="255">
        <f>D14+D15</f>
        <v>387205756</v>
      </c>
      <c r="E16" s="256"/>
      <c r="F16" s="255">
        <f>F14+F15</f>
        <v>7970383147</v>
      </c>
      <c r="G16" s="278">
        <f>F16+'Bang can doi ke toan'!F59</f>
        <v>6944259123</v>
      </c>
    </row>
    <row r="17" spans="1:6" ht="15.75" thickTop="1">
      <c r="A17" s="249"/>
      <c r="B17" s="279"/>
      <c r="C17" s="249"/>
      <c r="D17" s="279"/>
      <c r="E17" s="249"/>
      <c r="F17" s="249"/>
    </row>
    <row r="18" spans="1:6" ht="15">
      <c r="A18" s="249" t="s">
        <v>520</v>
      </c>
      <c r="B18" s="253"/>
      <c r="C18" s="250"/>
      <c r="D18" s="253"/>
      <c r="E18" s="250"/>
      <c r="F18" s="250"/>
    </row>
    <row r="19" spans="1:7" ht="15.75" thickBot="1">
      <c r="A19" s="251" t="s">
        <v>513</v>
      </c>
      <c r="B19" s="252">
        <f>B7-B14</f>
        <v>11335923891</v>
      </c>
      <c r="C19" s="250"/>
      <c r="D19" s="252">
        <f>D7-D14</f>
        <v>12861374</v>
      </c>
      <c r="E19" s="250"/>
      <c r="F19" s="254">
        <f>D19+B19</f>
        <v>11348785265</v>
      </c>
      <c r="G19" s="278">
        <f>F19-'Bang can doi ke toan'!H57</f>
        <v>8736646625</v>
      </c>
    </row>
    <row r="20" spans="1:7" ht="16.5" thickBot="1" thickTop="1">
      <c r="A20" s="249" t="s">
        <v>515</v>
      </c>
      <c r="B20" s="260">
        <f>B9-B16</f>
        <v>18053312005</v>
      </c>
      <c r="C20" s="256"/>
      <c r="D20" s="260">
        <f>D9-D16</f>
        <v>25148871</v>
      </c>
      <c r="E20" s="256"/>
      <c r="F20" s="260">
        <f>F9-F16</f>
        <v>18078460876</v>
      </c>
      <c r="G20" s="278">
        <f>F20-'Bang can doi ke toan'!F57</f>
        <v>13427830073</v>
      </c>
    </row>
    <row r="21" ht="15.75" thickTop="1"/>
    <row r="23" spans="1:4" ht="29.25">
      <c r="A23" s="245" t="s">
        <v>552</v>
      </c>
      <c r="B23" s="280"/>
      <c r="C23" s="280"/>
      <c r="D23" s="280"/>
    </row>
    <row r="24" spans="1:4" ht="15.75" thickBot="1">
      <c r="A24" s="272"/>
      <c r="B24" s="273" t="s">
        <v>257</v>
      </c>
      <c r="C24" s="258"/>
      <c r="D24" s="273" t="s">
        <v>2</v>
      </c>
    </row>
    <row r="25" spans="1:7" ht="15">
      <c r="A25" s="274" t="s">
        <v>544</v>
      </c>
      <c r="B25" s="252">
        <v>460449497</v>
      </c>
      <c r="C25" s="253"/>
      <c r="D25" s="252">
        <v>91163003</v>
      </c>
      <c r="G25" s="281"/>
    </row>
    <row r="26" spans="1:7" ht="15.75" thickBot="1">
      <c r="A26" s="274" t="s">
        <v>545</v>
      </c>
      <c r="B26" s="252">
        <v>5659278046</v>
      </c>
      <c r="C26" s="253"/>
      <c r="D26" s="252">
        <v>4306277886</v>
      </c>
      <c r="G26" s="281"/>
    </row>
    <row r="27" spans="1:7" ht="15.75" thickBot="1">
      <c r="A27" s="272" t="s">
        <v>512</v>
      </c>
      <c r="B27" s="255">
        <f>SUM(B25:B26)</f>
        <v>6119727543</v>
      </c>
      <c r="C27" s="253"/>
      <c r="D27" s="255">
        <f>SUM(D25:D26)</f>
        <v>4397440889</v>
      </c>
      <c r="G27" s="281"/>
    </row>
    <row r="28" spans="2:7" ht="15.75" thickTop="1">
      <c r="B28" s="278">
        <f>B27-'Bang can doi ke toan'!F16</f>
        <v>1246002062</v>
      </c>
      <c r="D28" s="278">
        <f>D27-'Bang can doi ke toan'!H16</f>
        <v>1883513361</v>
      </c>
      <c r="G28" s="278"/>
    </row>
    <row r="30" spans="1:4" ht="15">
      <c r="A30" s="245" t="s">
        <v>553</v>
      </c>
      <c r="B30" s="280"/>
      <c r="C30" s="280"/>
      <c r="D30" s="280"/>
    </row>
    <row r="31" spans="1:4" ht="15.75" thickBot="1">
      <c r="A31" s="274"/>
      <c r="B31" s="273" t="s">
        <v>546</v>
      </c>
      <c r="C31" s="258"/>
      <c r="D31" s="273" t="s">
        <v>547</v>
      </c>
    </row>
    <row r="32" spans="1:4" ht="15">
      <c r="A32" s="275" t="s">
        <v>548</v>
      </c>
      <c r="B32" s="252">
        <v>11334488028</v>
      </c>
      <c r="C32" s="276"/>
      <c r="D32" s="252">
        <v>10018557342</v>
      </c>
    </row>
    <row r="33" spans="1:4" ht="15.75" thickBot="1">
      <c r="A33" s="275" t="s">
        <v>550</v>
      </c>
      <c r="B33" s="252">
        <v>1059476000</v>
      </c>
      <c r="C33" s="276"/>
      <c r="D33" s="252">
        <v>1247863452</v>
      </c>
    </row>
    <row r="34" spans="1:4" ht="15.75" thickBot="1">
      <c r="A34" s="277" t="s">
        <v>512</v>
      </c>
      <c r="B34" s="255">
        <f>SUM(B32:B33)</f>
        <v>12393964028</v>
      </c>
      <c r="C34" s="258"/>
      <c r="D34" s="255">
        <f>SUM(D32:D33)</f>
        <v>11266420794</v>
      </c>
    </row>
    <row r="35" spans="2:4" ht="15.75" thickTop="1">
      <c r="B35" s="278">
        <f>B34-'Bang can doi ke toan'!F24</f>
        <v>8605461821</v>
      </c>
      <c r="D35" s="278">
        <f>D34-'Bang can doi ke toan'!H24</f>
        <v>11185480794</v>
      </c>
    </row>
    <row r="36" spans="1:4" ht="15">
      <c r="A36" s="245" t="s">
        <v>554</v>
      </c>
      <c r="B36"/>
      <c r="C36"/>
      <c r="D36"/>
    </row>
    <row r="37" spans="1:4" ht="15.75" thickBot="1">
      <c r="A37" s="274"/>
      <c r="B37" s="273" t="s">
        <v>546</v>
      </c>
      <c r="C37" s="258"/>
      <c r="D37" s="273" t="s">
        <v>547</v>
      </c>
    </row>
    <row r="38" spans="1:4" ht="30">
      <c r="A38" s="274" t="s">
        <v>555</v>
      </c>
      <c r="B38" s="252">
        <v>234818500</v>
      </c>
      <c r="C38" s="253"/>
      <c r="D38" s="252">
        <v>429329013</v>
      </c>
    </row>
    <row r="39" spans="1:4" ht="30">
      <c r="A39" s="274" t="s">
        <v>556</v>
      </c>
      <c r="B39" s="252">
        <v>2497725000</v>
      </c>
      <c r="C39" s="253"/>
      <c r="D39" s="252">
        <v>2497725000</v>
      </c>
    </row>
    <row r="40" spans="1:4" ht="15.75" thickBot="1">
      <c r="A40" s="274" t="s">
        <v>557</v>
      </c>
      <c r="B40" s="252">
        <v>66000000</v>
      </c>
      <c r="C40" s="253"/>
      <c r="D40" s="252">
        <v>49800000</v>
      </c>
    </row>
    <row r="41" spans="1:4" ht="15.75" thickBot="1">
      <c r="A41" s="272" t="s">
        <v>512</v>
      </c>
      <c r="B41" s="255">
        <f>SUM(B38:B40)</f>
        <v>2798543500</v>
      </c>
      <c r="C41" s="253"/>
      <c r="D41" s="255">
        <f>SUM(D38:D40)</f>
        <v>2976854013</v>
      </c>
    </row>
    <row r="42" spans="2:4" ht="15.75" thickTop="1">
      <c r="B42" s="278">
        <f>B41-'Bang can doi ke toan'!F25</f>
        <v>693543500</v>
      </c>
      <c r="D42" s="278">
        <f>D41-'Bang can doi ke toan'!H25</f>
        <v>2976854013</v>
      </c>
    </row>
    <row r="44" spans="1:4" ht="15">
      <c r="A44" s="245" t="s">
        <v>558</v>
      </c>
      <c r="B44"/>
      <c r="C44"/>
      <c r="D44"/>
    </row>
    <row r="45" spans="1:4" ht="15.75" thickBot="1">
      <c r="A45" s="274"/>
      <c r="B45" s="273" t="s">
        <v>546</v>
      </c>
      <c r="C45" s="258"/>
      <c r="D45" s="273" t="s">
        <v>547</v>
      </c>
    </row>
    <row r="46" spans="1:4" ht="15">
      <c r="A46" s="274" t="s">
        <v>561</v>
      </c>
      <c r="B46" s="261">
        <v>933040500</v>
      </c>
      <c r="C46" s="261"/>
      <c r="D46" s="261">
        <v>937575000</v>
      </c>
    </row>
    <row r="47" spans="1:4" ht="15">
      <c r="A47" s="274" t="s">
        <v>559</v>
      </c>
      <c r="B47" s="261">
        <v>0</v>
      </c>
      <c r="C47" s="261"/>
      <c r="D47" s="261">
        <v>11347770</v>
      </c>
    </row>
    <row r="48" spans="1:4" ht="15">
      <c r="A48" s="274" t="s">
        <v>560</v>
      </c>
      <c r="B48" s="261">
        <v>0</v>
      </c>
      <c r="C48" s="261"/>
      <c r="D48" s="261">
        <v>68067497</v>
      </c>
    </row>
    <row r="49" spans="1:4" ht="15.75" thickBot="1">
      <c r="A49" s="274" t="s">
        <v>432</v>
      </c>
      <c r="B49" s="261">
        <v>1312808594</v>
      </c>
      <c r="C49" s="261"/>
      <c r="D49" s="261">
        <v>1206500944</v>
      </c>
    </row>
    <row r="50" spans="1:4" ht="15.75" thickBot="1">
      <c r="A50" s="272" t="s">
        <v>512</v>
      </c>
      <c r="B50" s="255">
        <f>SUM(B46:B49)</f>
        <v>2245849094</v>
      </c>
      <c r="C50" s="258"/>
      <c r="D50" s="255">
        <f>SUM(D46:D49)</f>
        <v>2223491211</v>
      </c>
    </row>
    <row r="51" spans="2:4" ht="15.75" thickTop="1">
      <c r="B51" s="278">
        <f>B50-'Bang can doi ke toan'!F28</f>
        <v>1846340505</v>
      </c>
      <c r="D51" s="278">
        <f>D50-'Bang can doi ke toan'!H28</f>
        <v>2221065211</v>
      </c>
    </row>
    <row r="53" spans="1:4" ht="15">
      <c r="A53" s="245" t="s">
        <v>562</v>
      </c>
      <c r="B53"/>
      <c r="C53"/>
      <c r="D53"/>
    </row>
    <row r="54" spans="1:4" ht="15.75" thickBot="1">
      <c r="A54" s="274"/>
      <c r="B54" s="273" t="s">
        <v>546</v>
      </c>
      <c r="C54" s="258"/>
      <c r="D54" s="273" t="s">
        <v>547</v>
      </c>
    </row>
    <row r="55" spans="1:4" ht="15">
      <c r="A55" s="274" t="s">
        <v>563</v>
      </c>
      <c r="B55" s="252">
        <v>1755920828</v>
      </c>
      <c r="C55" s="253"/>
      <c r="D55" s="252">
        <v>251831684</v>
      </c>
    </row>
    <row r="56" spans="1:6" ht="30.75" thickBot="1">
      <c r="A56" s="274" t="s">
        <v>564</v>
      </c>
      <c r="B56" s="282">
        <v>148000000</v>
      </c>
      <c r="C56" s="253"/>
      <c r="D56" s="282">
        <v>66000000</v>
      </c>
      <c r="F56" s="281">
        <f>B56-D56</f>
        <v>82000000</v>
      </c>
    </row>
    <row r="57" spans="1:4" ht="15.75" thickBot="1">
      <c r="A57" s="272" t="s">
        <v>512</v>
      </c>
      <c r="B57" s="255">
        <f>SUM(B55:B56)</f>
        <v>1903920828</v>
      </c>
      <c r="C57" s="253"/>
      <c r="D57" s="255">
        <f>SUM(D55:D56)</f>
        <v>317831684</v>
      </c>
    </row>
    <row r="58" spans="2:4" ht="15.75" thickTop="1">
      <c r="B58" s="278">
        <f>B57-'Bang can doi ke toan'!F39</f>
        <v>1803410828</v>
      </c>
      <c r="D58" s="278">
        <f>D57-'Bang can doi ke toan'!H39</f>
        <v>265592684</v>
      </c>
    </row>
    <row r="59" ht="15">
      <c r="A59" s="284" t="s">
        <v>66</v>
      </c>
    </row>
    <row r="60" ht="15.75" thickBot="1">
      <c r="B60" s="288" t="s">
        <v>567</v>
      </c>
    </row>
    <row r="61" spans="1:2" ht="15">
      <c r="A61" s="274" t="s">
        <v>2</v>
      </c>
      <c r="B61" s="285">
        <f>'Bang can doi ke toan'!H79</f>
        <v>0</v>
      </c>
    </row>
    <row r="62" spans="1:2" ht="15">
      <c r="A62" s="274" t="s">
        <v>565</v>
      </c>
      <c r="B62" s="285">
        <v>655546273</v>
      </c>
    </row>
    <row r="63" spans="1:2" ht="30.75" thickBot="1">
      <c r="A63" s="274" t="s">
        <v>566</v>
      </c>
      <c r="B63" s="287">
        <v>-237913460</v>
      </c>
    </row>
    <row r="64" spans="1:2" ht="15.75" thickBot="1">
      <c r="A64" s="272" t="s">
        <v>257</v>
      </c>
      <c r="B64" s="286">
        <f>SUM(B61:B63)</f>
        <v>417632813</v>
      </c>
    </row>
    <row r="65" ht="15.75" thickTop="1">
      <c r="B65" s="278">
        <f>B64-'Bang can doi ke toan'!F79</f>
        <v>417632813</v>
      </c>
    </row>
    <row r="66" spans="1:2" ht="29.25">
      <c r="A66" s="245" t="s">
        <v>727</v>
      </c>
      <c r="B66"/>
    </row>
    <row r="67" spans="1:2" ht="60">
      <c r="A67" s="380" t="s">
        <v>728</v>
      </c>
      <c r="B67"/>
    </row>
    <row r="68" spans="1:2" ht="15">
      <c r="A68" s="274" t="s">
        <v>2</v>
      </c>
      <c r="B68" s="261">
        <v>0</v>
      </c>
    </row>
    <row r="69" spans="1:2" ht="15.75" thickBot="1">
      <c r="A69" s="274" t="s">
        <v>729</v>
      </c>
      <c r="B69" s="285">
        <f>'Bang can doi ke toan'!F80</f>
        <v>0</v>
      </c>
    </row>
    <row r="70" spans="1:2" ht="15.75" thickBot="1">
      <c r="A70" s="272" t="s">
        <v>257</v>
      </c>
      <c r="B70" s="292">
        <f>B69+B68</f>
        <v>0</v>
      </c>
    </row>
    <row r="71" spans="1:2" ht="15.75" thickTop="1">
      <c r="A71" s="245"/>
      <c r="B71"/>
    </row>
    <row r="72" ht="15">
      <c r="B72" s="278"/>
    </row>
    <row r="73" ht="15">
      <c r="B73" s="278"/>
    </row>
    <row r="75" spans="1:4" ht="15">
      <c r="A75" s="245" t="s">
        <v>568</v>
      </c>
      <c r="B75"/>
      <c r="C75"/>
      <c r="D75"/>
    </row>
    <row r="76" spans="1:4" ht="15.75" thickBot="1">
      <c r="A76" s="275"/>
      <c r="B76" s="273" t="s">
        <v>546</v>
      </c>
      <c r="C76" s="258"/>
      <c r="D76" s="273" t="s">
        <v>547</v>
      </c>
    </row>
    <row r="77" spans="1:4" ht="15">
      <c r="A77" s="275" t="s">
        <v>548</v>
      </c>
      <c r="B77" s="252">
        <v>11270513888</v>
      </c>
      <c r="C77" s="276"/>
      <c r="D77" s="252">
        <v>9419006441</v>
      </c>
    </row>
    <row r="78" spans="1:4" ht="15.75" thickBot="1">
      <c r="A78" s="275" t="s">
        <v>550</v>
      </c>
      <c r="B78" s="252">
        <v>278250000</v>
      </c>
      <c r="C78" s="276"/>
      <c r="D78" s="252">
        <v>1167958120</v>
      </c>
    </row>
    <row r="79" spans="1:4" ht="15.75" thickBot="1">
      <c r="A79" s="272" t="s">
        <v>512</v>
      </c>
      <c r="B79" s="255">
        <f>SUM(B77:B78)</f>
        <v>11548763888</v>
      </c>
      <c r="C79" s="258"/>
      <c r="D79" s="255">
        <f>SUM(D77:D78)</f>
        <v>10586964561</v>
      </c>
    </row>
    <row r="80" spans="2:4" ht="15.75" thickTop="1">
      <c r="B80" s="278">
        <f>B79-'Bang can doi ke toan'!F95</f>
        <v>5210010711</v>
      </c>
      <c r="D80" s="278">
        <f>D79-'Bang can doi ke toan'!H95</f>
        <v>10586964561</v>
      </c>
    </row>
    <row r="82" spans="1:8" ht="29.25">
      <c r="A82" s="245" t="s">
        <v>569</v>
      </c>
      <c r="B82"/>
      <c r="C82"/>
      <c r="D82"/>
      <c r="E82"/>
      <c r="F82"/>
      <c r="G82"/>
      <c r="H82"/>
    </row>
    <row r="83" spans="1:8" ht="30" thickBot="1">
      <c r="A83" s="289"/>
      <c r="B83" s="290" t="s">
        <v>2</v>
      </c>
      <c r="C83" s="291"/>
      <c r="D83" s="290" t="s">
        <v>570</v>
      </c>
      <c r="E83" s="291"/>
      <c r="F83" s="290" t="s">
        <v>571</v>
      </c>
      <c r="G83" s="291"/>
      <c r="H83" s="290" t="s">
        <v>257</v>
      </c>
    </row>
    <row r="84" spans="1:8" ht="15">
      <c r="A84" s="274" t="s">
        <v>572</v>
      </c>
      <c r="B84" s="285">
        <v>0</v>
      </c>
      <c r="C84" s="285"/>
      <c r="D84" s="285">
        <f>-F84</f>
        <v>16226697</v>
      </c>
      <c r="E84" s="285"/>
      <c r="F84" s="285">
        <v>-16226697</v>
      </c>
      <c r="G84" s="285"/>
      <c r="H84" s="285">
        <f>SUM(B84:F84)</f>
        <v>0</v>
      </c>
    </row>
    <row r="85" spans="1:8" ht="15">
      <c r="A85" s="274" t="s">
        <v>573</v>
      </c>
      <c r="B85" s="285">
        <v>0</v>
      </c>
      <c r="C85" s="285"/>
      <c r="D85" s="285">
        <f>-F85</f>
        <v>16374504</v>
      </c>
      <c r="E85" s="285"/>
      <c r="F85" s="285">
        <v>-16374504</v>
      </c>
      <c r="G85" s="285"/>
      <c r="H85" s="285">
        <f>SUM(B85:F85)</f>
        <v>0</v>
      </c>
    </row>
    <row r="86" spans="1:8" ht="15" customHeight="1">
      <c r="A86" s="274" t="s">
        <v>574</v>
      </c>
      <c r="B86" s="285">
        <v>853419821</v>
      </c>
      <c r="C86" s="285"/>
      <c r="D86" s="285">
        <f>'Ket qua kinh doanh'!F42</f>
        <v>1291096694</v>
      </c>
      <c r="E86" s="285"/>
      <c r="F86" s="285">
        <v>-1108595701</v>
      </c>
      <c r="G86" s="285"/>
      <c r="H86" s="285">
        <f>SUM(B86:F86)</f>
        <v>1035920814</v>
      </c>
    </row>
    <row r="87" spans="1:8" ht="15">
      <c r="A87" s="274" t="s">
        <v>575</v>
      </c>
      <c r="B87" s="285">
        <v>96566113</v>
      </c>
      <c r="C87" s="285"/>
      <c r="D87" s="285">
        <v>157935673</v>
      </c>
      <c r="E87" s="285"/>
      <c r="F87" s="285">
        <v>-164633610</v>
      </c>
      <c r="G87" s="285"/>
      <c r="H87" s="285">
        <f>SUM(B87:F87)</f>
        <v>89868176</v>
      </c>
    </row>
    <row r="88" spans="1:8" ht="15.75" thickBot="1">
      <c r="A88" s="274" t="s">
        <v>576</v>
      </c>
      <c r="B88" s="285">
        <v>0</v>
      </c>
      <c r="C88" s="285"/>
      <c r="D88" s="285">
        <v>212916000</v>
      </c>
      <c r="E88" s="285"/>
      <c r="F88" s="285">
        <v>-3000000</v>
      </c>
      <c r="G88" s="285"/>
      <c r="H88" s="285">
        <f>SUM(B88:F88)</f>
        <v>209916000</v>
      </c>
    </row>
    <row r="89" spans="1:8" ht="15.75" thickBot="1">
      <c r="A89" s="272" t="s">
        <v>512</v>
      </c>
      <c r="B89" s="292">
        <f>SUM(B84:B88)</f>
        <v>949985934</v>
      </c>
      <c r="C89" s="293"/>
      <c r="D89" s="292">
        <f>SUM(D84:D88)</f>
        <v>1694549568</v>
      </c>
      <c r="E89" s="293"/>
      <c r="F89" s="292">
        <f>SUM(F84:F88)</f>
        <v>-1308830512</v>
      </c>
      <c r="G89" s="293"/>
      <c r="H89" s="292">
        <f>SUM(H84:H88)</f>
        <v>1335704990</v>
      </c>
    </row>
    <row r="90" spans="2:8" ht="15.75" thickTop="1">
      <c r="B90" s="278">
        <f>B89-'Bang can doi ke toan'!H97</f>
        <v>885304211</v>
      </c>
      <c r="C90" s="278"/>
      <c r="D90" s="278"/>
      <c r="E90" s="278"/>
      <c r="F90" s="278"/>
      <c r="G90" s="278"/>
      <c r="H90" s="278">
        <f>H89-'Bang can doi ke toan'!F97</f>
        <v>248872200</v>
      </c>
    </row>
    <row r="91" spans="2:8" ht="15">
      <c r="B91" s="278"/>
      <c r="C91" s="278"/>
      <c r="D91" s="278"/>
      <c r="E91" s="278"/>
      <c r="F91" s="278"/>
      <c r="G91" s="278"/>
      <c r="H91" s="278"/>
    </row>
    <row r="92" spans="1:8" ht="45">
      <c r="A92" s="294" t="s">
        <v>577</v>
      </c>
      <c r="B92"/>
      <c r="C92"/>
      <c r="D92"/>
      <c r="E92" s="278"/>
      <c r="F92" s="278"/>
      <c r="G92" s="278"/>
      <c r="H92" s="278"/>
    </row>
    <row r="93" spans="1:8" ht="15.75" thickBot="1">
      <c r="A93" s="275"/>
      <c r="B93" s="295" t="s">
        <v>255</v>
      </c>
      <c r="C93" s="296"/>
      <c r="D93" s="295" t="s">
        <v>256</v>
      </c>
      <c r="E93" s="278"/>
      <c r="F93" s="278"/>
      <c r="G93" s="278"/>
      <c r="H93" s="278"/>
    </row>
    <row r="94" spans="1:4" ht="15">
      <c r="A94" s="275" t="s">
        <v>578</v>
      </c>
      <c r="B94" s="252">
        <f>'Ket qua kinh doanh'!F40</f>
        <v>4342736454</v>
      </c>
      <c r="C94" s="253"/>
      <c r="D94" s="252">
        <v>4967651766</v>
      </c>
    </row>
    <row r="95" spans="1:4" ht="45">
      <c r="A95" s="275" t="s">
        <v>579</v>
      </c>
      <c r="B95" s="282">
        <f>B96</f>
        <v>860304757</v>
      </c>
      <c r="C95" s="253"/>
      <c r="D95" s="282">
        <f>D96</f>
        <v>34156245</v>
      </c>
    </row>
    <row r="96" spans="1:4" ht="15.75" thickBot="1">
      <c r="A96" s="297" t="s">
        <v>585</v>
      </c>
      <c r="B96" s="259">
        <f>'dc'!F115</f>
        <v>860304757</v>
      </c>
      <c r="C96" s="298"/>
      <c r="D96" s="259">
        <v>34156245</v>
      </c>
    </row>
    <row r="97" spans="1:4" ht="15">
      <c r="A97" s="275" t="s">
        <v>580</v>
      </c>
      <c r="B97" s="300">
        <f>B95+B94</f>
        <v>5203041211</v>
      </c>
      <c r="C97" s="253"/>
      <c r="D97" s="300">
        <v>5001808011</v>
      </c>
    </row>
    <row r="98" spans="1:4" ht="30">
      <c r="A98" s="275" t="s">
        <v>581</v>
      </c>
      <c r="B98" s="301">
        <v>0.28</v>
      </c>
      <c r="C98" s="253"/>
      <c r="D98" s="301">
        <v>0.28</v>
      </c>
    </row>
    <row r="99" spans="1:4" ht="30">
      <c r="A99" s="302" t="s">
        <v>582</v>
      </c>
      <c r="B99" s="303">
        <f>B97*0.28</f>
        <v>1456851539.0800002</v>
      </c>
      <c r="C99" s="304"/>
      <c r="D99" s="303">
        <v>1400506243</v>
      </c>
    </row>
    <row r="100" spans="1:4" ht="30.75" thickBot="1">
      <c r="A100" s="302" t="s">
        <v>583</v>
      </c>
      <c r="B100" s="307">
        <f>-B99/2</f>
        <v>-728425769.5400001</v>
      </c>
      <c r="C100" s="304"/>
      <c r="D100" s="305" t="s">
        <v>549</v>
      </c>
    </row>
    <row r="101" spans="1:4" ht="30" thickBot="1">
      <c r="A101" s="277" t="s">
        <v>584</v>
      </c>
      <c r="B101" s="306">
        <f>B99+B100</f>
        <v>728425769.5400001</v>
      </c>
      <c r="C101" s="296"/>
      <c r="D101" s="306">
        <v>1400506243</v>
      </c>
    </row>
    <row r="102" ht="15.75" thickTop="1">
      <c r="B102" s="278">
        <f>B101-'Ket qua kinh doanh'!F42</f>
        <v>-562670924.4599999</v>
      </c>
    </row>
    <row r="104" spans="1:4" ht="29.25">
      <c r="A104" s="245" t="s">
        <v>586</v>
      </c>
      <c r="B104"/>
      <c r="C104"/>
      <c r="D104"/>
    </row>
    <row r="105" spans="1:4" ht="15.75" thickBot="1">
      <c r="A105" s="275"/>
      <c r="B105" s="273" t="s">
        <v>546</v>
      </c>
      <c r="C105" s="258"/>
      <c r="D105" s="273" t="s">
        <v>547</v>
      </c>
    </row>
    <row r="106" spans="1:4" ht="15">
      <c r="A106" s="275" t="s">
        <v>559</v>
      </c>
      <c r="B106" s="285">
        <v>13315901</v>
      </c>
      <c r="C106" s="309"/>
      <c r="D106" s="310">
        <v>0</v>
      </c>
    </row>
    <row r="107" spans="1:4" ht="15">
      <c r="A107" s="275" t="s">
        <v>587</v>
      </c>
      <c r="B107" s="310">
        <v>0</v>
      </c>
      <c r="C107" s="309"/>
      <c r="D107" s="310">
        <v>12014446</v>
      </c>
    </row>
    <row r="108" spans="1:4" ht="30">
      <c r="A108" s="275" t="s">
        <v>588</v>
      </c>
      <c r="B108" s="310">
        <v>2365561235</v>
      </c>
      <c r="C108" s="309"/>
      <c r="D108" s="310">
        <v>1958773550</v>
      </c>
    </row>
    <row r="109" spans="1:4" ht="15.75" thickBot="1">
      <c r="A109" s="275" t="s">
        <v>589</v>
      </c>
      <c r="B109" s="310">
        <v>410722478</v>
      </c>
      <c r="C109" s="309"/>
      <c r="D109" s="310">
        <v>0</v>
      </c>
    </row>
    <row r="110" spans="1:4" ht="15.75" thickBot="1">
      <c r="A110" s="277" t="s">
        <v>512</v>
      </c>
      <c r="B110" s="311">
        <f>SUM(B106:B109)</f>
        <v>2789599614</v>
      </c>
      <c r="C110" s="312"/>
      <c r="D110" s="311">
        <f>SUM(D106:D109)</f>
        <v>1970787996</v>
      </c>
    </row>
    <row r="111" spans="2:4" ht="15.75" thickTop="1">
      <c r="B111" s="278">
        <f>B110-'Bang can doi ke toan'!F102</f>
        <v>2582474614</v>
      </c>
      <c r="C111" s="278"/>
      <c r="D111" s="278">
        <f>D110-'Bang can doi ke toan'!H102</f>
        <v>1430787996</v>
      </c>
    </row>
    <row r="112" spans="1:4" ht="15.75" thickBot="1">
      <c r="A112" s="275"/>
      <c r="B112" s="273" t="s">
        <v>546</v>
      </c>
      <c r="C112" s="258"/>
      <c r="D112" s="273" t="s">
        <v>547</v>
      </c>
    </row>
    <row r="113" spans="1:4" ht="15">
      <c r="A113" s="275" t="s">
        <v>730</v>
      </c>
      <c r="B113" s="285">
        <v>9668400000</v>
      </c>
      <c r="C113" s="309"/>
      <c r="D113" s="310">
        <v>0</v>
      </c>
    </row>
    <row r="114" spans="1:4" ht="15.75" thickBot="1">
      <c r="A114" s="275" t="s">
        <v>731</v>
      </c>
      <c r="B114" s="310">
        <v>140500000</v>
      </c>
      <c r="C114" s="309"/>
      <c r="D114" s="310">
        <v>117500000</v>
      </c>
    </row>
    <row r="115" spans="1:4" ht="15.75" thickBot="1">
      <c r="A115" s="277" t="s">
        <v>512</v>
      </c>
      <c r="B115" s="311">
        <f>SUM(B113:B114)</f>
        <v>9808900000</v>
      </c>
      <c r="C115" s="312"/>
      <c r="D115" s="311">
        <f>SUM(D113:D114)</f>
        <v>117500000</v>
      </c>
    </row>
    <row r="116" spans="2:4" ht="15.75" thickTop="1">
      <c r="B116" s="278">
        <f>B115-'Bang can doi ke toan'!F108</f>
        <v>9808900000</v>
      </c>
      <c r="C116" s="278"/>
      <c r="D116" s="278">
        <f>D115-'Bang can doi ke toan'!H108</f>
        <v>117500000</v>
      </c>
    </row>
    <row r="117" spans="2:4" ht="15">
      <c r="B117" s="278"/>
      <c r="C117" s="278"/>
      <c r="D117" s="278"/>
    </row>
    <row r="118" spans="2:4" ht="15">
      <c r="B118" s="278"/>
      <c r="C118" s="278"/>
      <c r="D118" s="278"/>
    </row>
    <row r="119" spans="1:2" ht="29.25">
      <c r="A119" s="245" t="s">
        <v>590</v>
      </c>
      <c r="B119" s="313"/>
    </row>
    <row r="120" spans="1:2" ht="15">
      <c r="A120" s="274" t="s">
        <v>2</v>
      </c>
      <c r="B120" s="285">
        <f>'Bang can doi ke toan'!H111</f>
        <v>54864047</v>
      </c>
    </row>
    <row r="121" spans="1:2" ht="15">
      <c r="A121" s="274" t="s">
        <v>591</v>
      </c>
      <c r="B121" s="285">
        <v>52198380</v>
      </c>
    </row>
    <row r="122" spans="1:2" ht="15.75" thickBot="1">
      <c r="A122" s="274" t="s">
        <v>592</v>
      </c>
      <c r="B122" s="285">
        <v>-29610000</v>
      </c>
    </row>
    <row r="123" spans="1:2" ht="15.75" thickBot="1">
      <c r="A123" s="272" t="s">
        <v>257</v>
      </c>
      <c r="B123" s="292">
        <f>SUM(B120:B122)</f>
        <v>77452427</v>
      </c>
    </row>
    <row r="124" ht="15.75" thickTop="1">
      <c r="B124" s="278">
        <f>B123-'Bang can doi ke toan'!F111</f>
        <v>-106065626</v>
      </c>
    </row>
    <row r="125" ht="15">
      <c r="B125" s="278"/>
    </row>
    <row r="126" spans="1:4" ht="15">
      <c r="A126" s="314" t="s">
        <v>593</v>
      </c>
      <c r="B126"/>
      <c r="C126"/>
      <c r="D126"/>
    </row>
    <row r="127" spans="1:4" ht="15.75" thickBot="1">
      <c r="A127" s="275"/>
      <c r="B127" s="273" t="s">
        <v>546</v>
      </c>
      <c r="C127" s="258"/>
      <c r="D127" s="273" t="s">
        <v>547</v>
      </c>
    </row>
    <row r="128" spans="1:4" ht="30">
      <c r="A128" s="275" t="s">
        <v>594</v>
      </c>
      <c r="B128" s="252">
        <v>3000000</v>
      </c>
      <c r="C128" s="276"/>
      <c r="D128" s="252">
        <v>1500000</v>
      </c>
    </row>
    <row r="129" spans="1:4" ht="30">
      <c r="A129" s="275" t="s">
        <v>595</v>
      </c>
      <c r="B129" s="252">
        <f>B128</f>
        <v>3000000</v>
      </c>
      <c r="C129" s="276"/>
      <c r="D129" s="252">
        <v>1400000</v>
      </c>
    </row>
    <row r="130" spans="1:4" ht="15">
      <c r="A130" s="315" t="s">
        <v>596</v>
      </c>
      <c r="B130" s="259">
        <f>B129</f>
        <v>3000000</v>
      </c>
      <c r="C130" s="299"/>
      <c r="D130" s="259">
        <v>1400000</v>
      </c>
    </row>
    <row r="131" spans="1:4" ht="15">
      <c r="A131" s="315" t="s">
        <v>597</v>
      </c>
      <c r="B131" s="276" t="s">
        <v>68</v>
      </c>
      <c r="C131" s="299"/>
      <c r="D131" s="276" t="s">
        <v>68</v>
      </c>
    </row>
    <row r="132" spans="1:4" ht="15">
      <c r="A132" s="275" t="s">
        <v>598</v>
      </c>
      <c r="B132" s="276" t="s">
        <v>68</v>
      </c>
      <c r="C132" s="276"/>
      <c r="D132" s="276" t="s">
        <v>68</v>
      </c>
    </row>
    <row r="133" spans="1:4" ht="15">
      <c r="A133" s="315" t="s">
        <v>596</v>
      </c>
      <c r="B133" s="276" t="s">
        <v>68</v>
      </c>
      <c r="C133" s="299"/>
      <c r="D133" s="276" t="s">
        <v>68</v>
      </c>
    </row>
    <row r="134" spans="1:4" ht="15">
      <c r="A134" s="315" t="s">
        <v>597</v>
      </c>
      <c r="B134" s="276" t="s">
        <v>68</v>
      </c>
      <c r="C134" s="299"/>
      <c r="D134" s="276" t="s">
        <v>68</v>
      </c>
    </row>
    <row r="135" spans="1:4" ht="15">
      <c r="A135" s="275" t="s">
        <v>599</v>
      </c>
      <c r="B135" s="308">
        <f>B136</f>
        <v>3000000</v>
      </c>
      <c r="C135" s="276"/>
      <c r="D135" s="308">
        <v>1400000</v>
      </c>
    </row>
    <row r="136" spans="1:4" ht="15">
      <c r="A136" s="315" t="s">
        <v>596</v>
      </c>
      <c r="B136" s="316">
        <f>B130</f>
        <v>3000000</v>
      </c>
      <c r="C136" s="299"/>
      <c r="D136" s="316">
        <v>1400000</v>
      </c>
    </row>
    <row r="137" spans="1:4" ht="15">
      <c r="A137" s="315" t="s">
        <v>600</v>
      </c>
      <c r="B137" s="276" t="s">
        <v>68</v>
      </c>
      <c r="C137" s="299"/>
      <c r="D137" s="276" t="s">
        <v>68</v>
      </c>
    </row>
    <row r="139" spans="1:2" ht="29.25">
      <c r="A139" s="245" t="s">
        <v>601</v>
      </c>
      <c r="B139"/>
    </row>
    <row r="140" spans="1:2" ht="15">
      <c r="A140" s="274" t="s">
        <v>2</v>
      </c>
      <c r="B140" s="285">
        <f>'Bang can doi ke toan'!H131</f>
        <v>71840157</v>
      </c>
    </row>
    <row r="141" spans="1:2" ht="30">
      <c r="A141" s="274" t="s">
        <v>602</v>
      </c>
      <c r="B141" s="285">
        <v>450000000</v>
      </c>
    </row>
    <row r="142" spans="1:2" ht="15.75" thickBot="1">
      <c r="A142" s="274" t="s">
        <v>603</v>
      </c>
      <c r="B142" s="285">
        <v>-221355265</v>
      </c>
    </row>
    <row r="143" spans="1:2" ht="15.75" thickBot="1">
      <c r="A143" s="272" t="s">
        <v>257</v>
      </c>
      <c r="B143" s="292">
        <f>SUM(B140:B142)</f>
        <v>300484892</v>
      </c>
    </row>
    <row r="144" ht="15.75" thickTop="1">
      <c r="B144" s="278">
        <f>B143-'Bang can doi ke toan'!F131</f>
        <v>80958325</v>
      </c>
    </row>
    <row r="145" ht="15">
      <c r="B145" s="278"/>
    </row>
    <row r="146" spans="1:4" ht="15">
      <c r="A146" s="294" t="s">
        <v>604</v>
      </c>
      <c r="B146"/>
      <c r="C146"/>
      <c r="D146"/>
    </row>
    <row r="147" spans="1:4" ht="15.75" thickBot="1">
      <c r="A147" s="275"/>
      <c r="B147" s="273" t="s">
        <v>255</v>
      </c>
      <c r="C147" s="258"/>
      <c r="D147" s="273" t="s">
        <v>256</v>
      </c>
    </row>
    <row r="148" spans="1:6" ht="15">
      <c r="A148" s="275" t="s">
        <v>605</v>
      </c>
      <c r="B148" s="282">
        <v>49878255251</v>
      </c>
      <c r="C148" s="253"/>
      <c r="D148" s="252">
        <v>36804975497</v>
      </c>
      <c r="F148" s="300">
        <v>22432602719</v>
      </c>
    </row>
    <row r="149" spans="1:6" ht="15">
      <c r="A149" s="275" t="s">
        <v>606</v>
      </c>
      <c r="B149" s="282">
        <v>41980053683</v>
      </c>
      <c r="C149" s="253"/>
      <c r="D149" s="252">
        <v>38331709178</v>
      </c>
      <c r="F149" s="252">
        <v>38936007998</v>
      </c>
    </row>
    <row r="150" spans="1:6" ht="15">
      <c r="A150" s="275" t="s">
        <v>607</v>
      </c>
      <c r="B150" s="282">
        <v>2448671887</v>
      </c>
      <c r="C150" s="253"/>
      <c r="D150" s="252">
        <v>1006100545</v>
      </c>
      <c r="F150" s="252">
        <v>533327013</v>
      </c>
    </row>
    <row r="151" spans="1:6" ht="15">
      <c r="A151" s="275" t="s">
        <v>608</v>
      </c>
      <c r="B151" s="282">
        <v>1157068281</v>
      </c>
      <c r="C151" s="253"/>
      <c r="D151" s="252">
        <v>1706631193</v>
      </c>
      <c r="F151" s="252">
        <v>2341406366</v>
      </c>
    </row>
    <row r="152" spans="1:6" ht="15.75" thickBot="1">
      <c r="A152" s="275" t="s">
        <v>609</v>
      </c>
      <c r="B152" s="282">
        <f>2200364873-1962620000</f>
        <v>237744873</v>
      </c>
      <c r="C152" s="253"/>
      <c r="D152" s="252">
        <v>315753635</v>
      </c>
      <c r="F152" s="252">
        <v>7985714</v>
      </c>
    </row>
    <row r="153" spans="1:6" ht="15.75" thickBot="1">
      <c r="A153" s="277" t="s">
        <v>512</v>
      </c>
      <c r="B153" s="317">
        <f>SUM(B148:B152)</f>
        <v>95701793975</v>
      </c>
      <c r="C153" s="253"/>
      <c r="D153" s="317">
        <f>SUM(D148:D152)</f>
        <v>78165170048</v>
      </c>
      <c r="F153" s="331">
        <f>SUM(F148:F152)</f>
        <v>64251329810</v>
      </c>
    </row>
    <row r="154" spans="2:4" ht="15.75" thickTop="1">
      <c r="B154" s="278">
        <f>B153-'Ket qua kinh doanh'!F17</f>
        <v>68484765050</v>
      </c>
      <c r="D154" s="278">
        <f>D153-'Ket qua kinh doanh'!H17</f>
        <v>70917033620</v>
      </c>
    </row>
    <row r="156" spans="1:4" ht="15">
      <c r="A156" s="245" t="s">
        <v>610</v>
      </c>
      <c r="B156"/>
      <c r="C156"/>
      <c r="D156"/>
    </row>
    <row r="157" spans="1:4" ht="15.75" thickBot="1">
      <c r="A157" s="275"/>
      <c r="B157" s="273" t="s">
        <v>255</v>
      </c>
      <c r="C157" s="258"/>
      <c r="D157" s="295" t="s">
        <v>256</v>
      </c>
    </row>
    <row r="158" spans="1:6" ht="15">
      <c r="A158" s="275" t="s">
        <v>605</v>
      </c>
      <c r="B158" s="282">
        <v>38924120385</v>
      </c>
      <c r="C158" s="207"/>
      <c r="D158" s="282">
        <v>30165354435</v>
      </c>
      <c r="F158" s="282">
        <v>17531287842</v>
      </c>
    </row>
    <row r="159" spans="1:6" ht="15">
      <c r="A159" s="275" t="s">
        <v>606</v>
      </c>
      <c r="B159" s="282">
        <v>35059907203</v>
      </c>
      <c r="C159" s="207"/>
      <c r="D159" s="282">
        <v>32811876838</v>
      </c>
      <c r="F159" s="282">
        <v>35453370420</v>
      </c>
    </row>
    <row r="160" spans="1:6" ht="15">
      <c r="A160" s="275" t="s">
        <v>607</v>
      </c>
      <c r="B160" s="252">
        <v>1510109689</v>
      </c>
      <c r="C160" s="253"/>
      <c r="D160" s="252">
        <v>449232630</v>
      </c>
      <c r="F160" s="282">
        <v>66506365</v>
      </c>
    </row>
    <row r="161" spans="1:6" ht="15.75" thickBot="1">
      <c r="A161" s="275" t="s">
        <v>608</v>
      </c>
      <c r="B161" s="252">
        <v>818883738</v>
      </c>
      <c r="C161" s="253"/>
      <c r="D161" s="252">
        <v>1044304213</v>
      </c>
      <c r="F161" s="282">
        <v>1219886826</v>
      </c>
    </row>
    <row r="162" spans="1:6" ht="15.75" thickBot="1">
      <c r="A162" s="277" t="s">
        <v>512</v>
      </c>
      <c r="B162" s="317">
        <f>SUM(B158:B161)</f>
        <v>76313021015</v>
      </c>
      <c r="C162" s="253"/>
      <c r="D162" s="317">
        <f>SUM(D158:D161)</f>
        <v>64470768116</v>
      </c>
      <c r="F162" s="317">
        <f>SUM(F158:F161)</f>
        <v>54271051453</v>
      </c>
    </row>
    <row r="163" spans="2:4" ht="15.75" thickTop="1">
      <c r="B163" s="278">
        <f>B162-'Ket qua kinh doanh'!F19</f>
        <v>75552425894</v>
      </c>
      <c r="D163" s="278">
        <f>D162-'Ket qua kinh doanh'!H19</f>
        <v>59514533106</v>
      </c>
    </row>
    <row r="164" spans="1:8" ht="15">
      <c r="A164" s="271" t="s">
        <v>649</v>
      </c>
      <c r="B164" s="332">
        <f>(B153-B162)/B153</f>
        <v>0.20259571064117035</v>
      </c>
      <c r="D164" s="332">
        <f>(D153-D162)/D153</f>
        <v>0.17519826188045753</v>
      </c>
      <c r="F164" s="332">
        <f>(F153-F162)/F153</f>
        <v>0.1553318567337525</v>
      </c>
      <c r="H164" s="332">
        <f>B164-D164</f>
        <v>0.027397448760712817</v>
      </c>
    </row>
    <row r="165" ht="15">
      <c r="H165" s="332">
        <f>D164-F164</f>
        <v>0.01986640514670504</v>
      </c>
    </row>
    <row r="166" spans="1:8" ht="29.25">
      <c r="A166" s="245" t="s">
        <v>698</v>
      </c>
      <c r="B166"/>
      <c r="C166"/>
      <c r="D166"/>
      <c r="H166" s="332"/>
    </row>
    <row r="167" spans="1:8" ht="15.75" thickBot="1">
      <c r="A167" s="275"/>
      <c r="B167" s="273" t="s">
        <v>255</v>
      </c>
      <c r="C167" s="258"/>
      <c r="D167" s="273" t="s">
        <v>256</v>
      </c>
      <c r="H167" s="332"/>
    </row>
    <row r="168" spans="1:8" ht="15">
      <c r="A168" s="275" t="s">
        <v>699</v>
      </c>
      <c r="B168" s="282">
        <f>625716892+'dc'!K122</f>
        <v>731066076</v>
      </c>
      <c r="C168" s="253"/>
      <c r="D168" s="282">
        <v>43760311</v>
      </c>
      <c r="H168" s="332"/>
    </row>
    <row r="169" spans="1:8" ht="15">
      <c r="A169" s="275" t="s">
        <v>703</v>
      </c>
      <c r="B169" s="282">
        <v>592274925</v>
      </c>
      <c r="C169" s="253"/>
      <c r="D169" s="262">
        <v>0</v>
      </c>
      <c r="H169" s="332"/>
    </row>
    <row r="170" spans="1:8" ht="30">
      <c r="A170" s="275" t="s">
        <v>700</v>
      </c>
      <c r="B170" s="282">
        <v>43995412</v>
      </c>
      <c r="C170" s="253"/>
      <c r="D170" s="282">
        <v>87217902</v>
      </c>
      <c r="H170" s="332"/>
    </row>
    <row r="171" spans="1:8" ht="30">
      <c r="A171" s="275" t="s">
        <v>701</v>
      </c>
      <c r="B171" s="282">
        <f>'dc'!L133</f>
        <v>139460000</v>
      </c>
      <c r="C171" s="253"/>
      <c r="D171" s="282">
        <v>8790341</v>
      </c>
      <c r="H171" s="332"/>
    </row>
    <row r="172" spans="1:8" ht="15.75" thickBot="1">
      <c r="A172" s="275" t="s">
        <v>702</v>
      </c>
      <c r="B172" s="282">
        <v>1816100</v>
      </c>
      <c r="C172" s="253"/>
      <c r="D172" s="282">
        <v>100000000</v>
      </c>
      <c r="H172" s="332"/>
    </row>
    <row r="173" spans="1:8" ht="15.75" thickBot="1">
      <c r="A173" s="277" t="s">
        <v>512</v>
      </c>
      <c r="B173" s="255">
        <f>SUM(B168:B172)</f>
        <v>1508612513</v>
      </c>
      <c r="C173" s="253"/>
      <c r="D173" s="255">
        <f>SUM(D168:D172)</f>
        <v>239768554</v>
      </c>
      <c r="H173" s="332"/>
    </row>
    <row r="174" spans="2:8" ht="15.75" thickTop="1">
      <c r="B174" s="278">
        <f>B173-'Ket qua kinh doanh'!F23</f>
        <v>811837909</v>
      </c>
      <c r="D174" s="278">
        <f>D173-'Ket qua kinh doanh'!H23</f>
        <v>239768554</v>
      </c>
      <c r="H174" s="332"/>
    </row>
    <row r="175" spans="2:8" ht="15">
      <c r="B175" s="278"/>
      <c r="H175" s="332"/>
    </row>
    <row r="176" spans="1:8" ht="15">
      <c r="A176" s="245" t="s">
        <v>704</v>
      </c>
      <c r="B176"/>
      <c r="C176"/>
      <c r="D176"/>
      <c r="H176" s="332"/>
    </row>
    <row r="177" spans="1:8" ht="15.75" thickBot="1">
      <c r="A177" s="275"/>
      <c r="B177" s="273" t="s">
        <v>255</v>
      </c>
      <c r="C177" s="258"/>
      <c r="D177" s="273" t="s">
        <v>256</v>
      </c>
      <c r="H177" s="332"/>
    </row>
    <row r="178" spans="1:8" ht="15">
      <c r="A178" s="275" t="s">
        <v>122</v>
      </c>
      <c r="B178" s="360">
        <f>'Ket qua kinh doanh'!F26</f>
        <v>15358117</v>
      </c>
      <c r="C178" s="360"/>
      <c r="D178" s="310">
        <v>0</v>
      </c>
      <c r="H178" s="332"/>
    </row>
    <row r="179" spans="1:8" ht="15">
      <c r="A179" s="275" t="s">
        <v>705</v>
      </c>
      <c r="B179" s="360">
        <v>36355257</v>
      </c>
      <c r="C179" s="360"/>
      <c r="D179" s="360">
        <v>1018517</v>
      </c>
      <c r="H179" s="332"/>
    </row>
    <row r="180" spans="1:8" ht="15">
      <c r="A180" s="275" t="s">
        <v>708</v>
      </c>
      <c r="B180" s="360">
        <f>'dc'!L135</f>
        <v>8400000</v>
      </c>
      <c r="C180" s="360"/>
      <c r="D180" s="360">
        <v>0</v>
      </c>
      <c r="H180" s="332"/>
    </row>
    <row r="181" spans="1:8" ht="30">
      <c r="A181" s="275" t="s">
        <v>706</v>
      </c>
      <c r="B181" s="361">
        <v>0</v>
      </c>
      <c r="C181" s="360"/>
      <c r="D181" s="361">
        <v>340000000</v>
      </c>
      <c r="H181" s="332"/>
    </row>
    <row r="182" spans="1:8" ht="15.75" thickBot="1">
      <c r="A182" s="275" t="s">
        <v>707</v>
      </c>
      <c r="B182" s="362">
        <f>5875770+5500</f>
        <v>5881270</v>
      </c>
      <c r="C182" s="360"/>
      <c r="D182" s="362">
        <v>1024439</v>
      </c>
      <c r="H182" s="332"/>
    </row>
    <row r="183" spans="1:8" ht="15.75" thickBot="1">
      <c r="A183" s="277" t="s">
        <v>512</v>
      </c>
      <c r="B183" s="363">
        <f>SUM(B178:B182)</f>
        <v>65994644</v>
      </c>
      <c r="C183" s="360"/>
      <c r="D183" s="363">
        <f>SUM(D178:D182)</f>
        <v>342042956</v>
      </c>
      <c r="H183" s="332"/>
    </row>
    <row r="184" spans="1:8" ht="15.75" thickTop="1">
      <c r="A184" s="275"/>
      <c r="B184" s="278">
        <f>B183-'Ket qua kinh doanh'!F25</f>
        <v>50636527</v>
      </c>
      <c r="D184" s="278">
        <f>D183-'Ket qua kinh doanh'!H25</f>
        <v>319156706</v>
      </c>
      <c r="H184" s="332"/>
    </row>
    <row r="185" ht="15">
      <c r="H185" s="332"/>
    </row>
    <row r="186" ht="15">
      <c r="H186" s="332"/>
    </row>
    <row r="187" ht="15">
      <c r="H187" s="332"/>
    </row>
    <row r="188" ht="15">
      <c r="H188" s="332"/>
    </row>
    <row r="190" spans="1:4" ht="29.25">
      <c r="A190" s="245" t="s">
        <v>611</v>
      </c>
      <c r="B190"/>
      <c r="C190"/>
      <c r="D190"/>
    </row>
    <row r="191" spans="1:4" ht="15.75" thickBot="1">
      <c r="A191" s="275"/>
      <c r="B191" s="273" t="s">
        <v>255</v>
      </c>
      <c r="C191" s="258"/>
      <c r="D191" s="273" t="s">
        <v>256</v>
      </c>
    </row>
    <row r="192" spans="1:8" ht="15">
      <c r="A192" s="275" t="s">
        <v>612</v>
      </c>
      <c r="B192" s="252">
        <f>8287406224+'dc'!K22</f>
        <v>8379089887</v>
      </c>
      <c r="C192" s="202"/>
      <c r="D192" s="252">
        <v>6531930196</v>
      </c>
      <c r="F192" s="252">
        <v>5375327892</v>
      </c>
      <c r="H192" s="281">
        <f>D192-F192</f>
        <v>1156602304</v>
      </c>
    </row>
    <row r="193" spans="1:6" ht="15">
      <c r="A193" s="275" t="s">
        <v>613</v>
      </c>
      <c r="B193" s="252">
        <v>229641849</v>
      </c>
      <c r="C193" s="202"/>
      <c r="D193" s="252">
        <v>174098069</v>
      </c>
      <c r="F193" s="252">
        <v>309015014</v>
      </c>
    </row>
    <row r="194" spans="1:6" ht="15">
      <c r="A194" s="275" t="s">
        <v>614</v>
      </c>
      <c r="B194" s="252">
        <v>125423907</v>
      </c>
      <c r="C194" s="202"/>
      <c r="D194" s="252">
        <v>73962957</v>
      </c>
      <c r="F194" s="252">
        <v>26186909</v>
      </c>
    </row>
    <row r="195" spans="1:6" ht="15">
      <c r="A195" s="275" t="s">
        <v>340</v>
      </c>
      <c r="B195" s="252">
        <v>81580154</v>
      </c>
      <c r="C195" s="197"/>
      <c r="D195" s="252">
        <v>55971175</v>
      </c>
      <c r="F195" s="252">
        <v>106291429</v>
      </c>
    </row>
    <row r="196" spans="1:6" ht="15">
      <c r="A196" s="275" t="s">
        <v>615</v>
      </c>
      <c r="B196" s="252">
        <v>102297724</v>
      </c>
      <c r="C196" s="200"/>
      <c r="D196" s="252">
        <v>30345978</v>
      </c>
      <c r="F196" s="252">
        <v>17775675</v>
      </c>
    </row>
    <row r="197" spans="1:6" ht="15">
      <c r="A197" s="275" t="s">
        <v>341</v>
      </c>
      <c r="B197" s="252">
        <f>1338412649+'dc'!K52</f>
        <v>1458412649</v>
      </c>
      <c r="C197" s="200"/>
      <c r="D197" s="252">
        <v>1239975306</v>
      </c>
      <c r="F197" s="252">
        <v>961745799</v>
      </c>
    </row>
    <row r="198" spans="1:8" ht="15.75" thickBot="1">
      <c r="A198" s="275" t="s">
        <v>616</v>
      </c>
      <c r="B198" s="320">
        <f>524588680+'dc'!K12+'dc'!K16</f>
        <v>576787060</v>
      </c>
      <c r="C198" s="200"/>
      <c r="D198" s="320">
        <v>463945448</v>
      </c>
      <c r="F198" s="252">
        <v>1252097077</v>
      </c>
      <c r="H198" s="281"/>
    </row>
    <row r="199" spans="1:8" ht="15.75" thickBot="1">
      <c r="A199" s="277" t="s">
        <v>512</v>
      </c>
      <c r="B199" s="321">
        <f>SUM(B192:B198)</f>
        <v>10953233230</v>
      </c>
      <c r="C199" s="200"/>
      <c r="D199" s="321">
        <f>SUM(D192:D198)</f>
        <v>8570229129</v>
      </c>
      <c r="F199" s="321">
        <f>SUM(F192:F198)</f>
        <v>8048439795</v>
      </c>
      <c r="H199" s="281"/>
    </row>
    <row r="200" spans="2:4" ht="15.75" thickTop="1">
      <c r="B200" s="278">
        <f>B199-'Ket qua kinh doanh'!F30</f>
        <v>6838758116</v>
      </c>
      <c r="D200" s="278">
        <f>D199-'Ket qua kinh doanh'!H30</f>
        <v>7084534325</v>
      </c>
    </row>
    <row r="201" spans="1:6" ht="15">
      <c r="A201" s="271" t="s">
        <v>647</v>
      </c>
      <c r="B201" s="278">
        <f>'Ket qua kinh doanh'!F13</f>
        <v>27217028925</v>
      </c>
      <c r="D201" s="278">
        <f>'Ket qua kinh doanh'!H13</f>
        <v>7248136428</v>
      </c>
      <c r="F201" s="331">
        <v>64251329810</v>
      </c>
    </row>
    <row r="202" spans="1:6" ht="15">
      <c r="A202" s="271" t="s">
        <v>648</v>
      </c>
      <c r="B202" s="332">
        <f>B199/B201</f>
        <v>0.40244044492082637</v>
      </c>
      <c r="D202" s="332">
        <f>D199/D201</f>
        <v>1.1824044999888073</v>
      </c>
      <c r="F202" s="332">
        <f>F199/F201</f>
        <v>0.12526495278464028</v>
      </c>
    </row>
    <row r="204" spans="1:4" ht="15">
      <c r="A204" s="245" t="s">
        <v>619</v>
      </c>
      <c r="B204"/>
      <c r="C204"/>
      <c r="D204"/>
    </row>
    <row r="205" spans="1:4" ht="15.75" thickBot="1">
      <c r="A205" s="275"/>
      <c r="B205" s="273" t="s">
        <v>255</v>
      </c>
      <c r="C205" s="258"/>
      <c r="D205" s="273" t="s">
        <v>256</v>
      </c>
    </row>
    <row r="206" spans="1:4" ht="15">
      <c r="A206" s="275" t="s">
        <v>620</v>
      </c>
      <c r="B206" s="326">
        <v>0</v>
      </c>
      <c r="C206" s="322"/>
      <c r="D206" s="308">
        <v>243714285</v>
      </c>
    </row>
    <row r="207" spans="1:4" ht="15">
      <c r="A207" s="275" t="s">
        <v>621</v>
      </c>
      <c r="B207" s="308">
        <v>128078046</v>
      </c>
      <c r="C207" s="322"/>
      <c r="D207" s="308">
        <v>31728050</v>
      </c>
    </row>
    <row r="208" spans="1:4" ht="15.75" thickBot="1">
      <c r="A208" s="275" t="s">
        <v>622</v>
      </c>
      <c r="B208" s="323">
        <v>25801245</v>
      </c>
      <c r="C208" s="324"/>
      <c r="D208" s="323">
        <v>36797477</v>
      </c>
    </row>
    <row r="209" spans="1:4" ht="15.75" thickBot="1">
      <c r="A209" s="277" t="s">
        <v>512</v>
      </c>
      <c r="B209" s="325">
        <f>SUM(B206:B208)</f>
        <v>153879291</v>
      </c>
      <c r="C209" s="324"/>
      <c r="D209" s="325">
        <f>SUM(D206:D208)</f>
        <v>312239812</v>
      </c>
    </row>
    <row r="210" spans="2:4" ht="15.75" thickTop="1">
      <c r="B210" s="278">
        <f>B209-'Ket qua kinh doanh'!F34</f>
        <v>77985481</v>
      </c>
      <c r="D210" s="278">
        <f>D209-'Ket qua kinh doanh'!H34</f>
        <v>300610308</v>
      </c>
    </row>
    <row r="212" spans="1:4" ht="15">
      <c r="A212" s="245" t="s">
        <v>623</v>
      </c>
      <c r="B212"/>
      <c r="C212"/>
      <c r="D212"/>
    </row>
    <row r="213" spans="1:4" ht="15.75" thickBot="1">
      <c r="A213" s="275"/>
      <c r="B213" s="273" t="s">
        <v>255</v>
      </c>
      <c r="C213" s="258"/>
      <c r="D213" s="273" t="s">
        <v>256</v>
      </c>
    </row>
    <row r="214" spans="1:4" ht="30">
      <c r="A214" s="275" t="s">
        <v>624</v>
      </c>
      <c r="B214" s="326">
        <v>0</v>
      </c>
      <c r="C214" s="322"/>
      <c r="D214" s="308">
        <v>95338349</v>
      </c>
    </row>
    <row r="215" spans="1:4" ht="15">
      <c r="A215" s="275" t="s">
        <v>91</v>
      </c>
      <c r="B215" s="326">
        <v>33135688</v>
      </c>
      <c r="C215" s="322"/>
      <c r="D215" s="308">
        <v>65573598</v>
      </c>
    </row>
    <row r="216" spans="1:4" ht="15.75" thickBot="1">
      <c r="A216" s="275"/>
      <c r="B216" s="326">
        <v>0</v>
      </c>
      <c r="C216" s="322"/>
      <c r="D216" s="308">
        <v>205574500</v>
      </c>
    </row>
    <row r="217" spans="1:4" ht="15.75" thickBot="1">
      <c r="A217" s="277" t="s">
        <v>512</v>
      </c>
      <c r="B217" s="327">
        <f>SUM(B214:B216)</f>
        <v>33135688</v>
      </c>
      <c r="C217" s="324"/>
      <c r="D217" s="327">
        <f>SUM(D214:D216)</f>
        <v>366486447</v>
      </c>
    </row>
    <row r="218" spans="2:4" ht="15.75" thickTop="1">
      <c r="B218" s="278">
        <f>B217-'Ket qua kinh doanh'!F36</f>
        <v>-42464312</v>
      </c>
      <c r="D218" s="278">
        <f>D217-'Ket qua kinh doanh'!H36</f>
        <v>366486447</v>
      </c>
    </row>
    <row r="220" spans="1:4" ht="15">
      <c r="A220" s="245" t="s">
        <v>625</v>
      </c>
      <c r="B220"/>
      <c r="C220"/>
      <c r="D220"/>
    </row>
    <row r="221" spans="1:4" ht="15.75" thickBot="1">
      <c r="A221" s="275"/>
      <c r="B221" s="273" t="s">
        <v>255</v>
      </c>
      <c r="C221" s="258"/>
      <c r="D221" s="273" t="s">
        <v>256</v>
      </c>
    </row>
    <row r="222" spans="1:4" ht="30">
      <c r="A222" s="274" t="s">
        <v>626</v>
      </c>
      <c r="B222" s="252">
        <f>'Ket qua kinh doanh'!F46</f>
        <v>3051639760</v>
      </c>
      <c r="C222" s="253"/>
      <c r="D222" s="252">
        <v>3567145523</v>
      </c>
    </row>
    <row r="223" spans="1:4" ht="60.75" thickBot="1">
      <c r="A223" s="274" t="s">
        <v>627</v>
      </c>
      <c r="B223" s="261">
        <v>0</v>
      </c>
      <c r="C223" s="262"/>
      <c r="D223" s="261">
        <v>0</v>
      </c>
    </row>
    <row r="224" spans="1:4" ht="30">
      <c r="A224" s="274" t="s">
        <v>628</v>
      </c>
      <c r="B224" s="300">
        <f>B222</f>
        <v>3051639760</v>
      </c>
      <c r="C224" s="253"/>
      <c r="D224" s="300">
        <f>D222</f>
        <v>3567145523</v>
      </c>
    </row>
    <row r="225" spans="1:4" ht="30.75" thickBot="1">
      <c r="A225" s="274" t="s">
        <v>629</v>
      </c>
      <c r="B225" s="282">
        <f>B242</f>
        <v>2745753.4246575343</v>
      </c>
      <c r="C225" s="253"/>
      <c r="D225" s="282">
        <v>1400000</v>
      </c>
    </row>
    <row r="226" spans="1:4" ht="15.75" thickBot="1">
      <c r="A226" s="272" t="s">
        <v>251</v>
      </c>
      <c r="B226" s="317">
        <f>B224/B225</f>
        <v>1111.4034248652963</v>
      </c>
      <c r="C226" s="296"/>
      <c r="D226" s="317">
        <f>D224/D225</f>
        <v>2547.961087857143</v>
      </c>
    </row>
    <row r="227" ht="15.75" thickTop="1"/>
    <row r="228" spans="1:4" ht="30">
      <c r="A228" s="274" t="s">
        <v>629</v>
      </c>
      <c r="B228" s="271" t="s">
        <v>632</v>
      </c>
      <c r="D228" s="271" t="s">
        <v>633</v>
      </c>
    </row>
    <row r="229" spans="1:4" ht="15">
      <c r="A229" s="271" t="s">
        <v>630</v>
      </c>
      <c r="B229" s="281">
        <f>D225</f>
        <v>1400000</v>
      </c>
      <c r="D229" s="271">
        <v>365</v>
      </c>
    </row>
    <row r="230" spans="1:6" ht="15">
      <c r="A230" s="271" t="s">
        <v>631</v>
      </c>
      <c r="B230" s="281">
        <v>1600000</v>
      </c>
      <c r="D230" s="271">
        <f>SUM(D231:D241)</f>
        <v>307</v>
      </c>
      <c r="F230" s="328" t="s">
        <v>634</v>
      </c>
    </row>
    <row r="231" spans="1:6" ht="15">
      <c r="A231" s="271" t="s">
        <v>645</v>
      </c>
      <c r="B231" s="281"/>
      <c r="D231" s="271">
        <v>1</v>
      </c>
      <c r="F231" s="328"/>
    </row>
    <row r="232" spans="1:4" ht="15">
      <c r="A232" s="271" t="s">
        <v>635</v>
      </c>
      <c r="D232" s="271">
        <v>31</v>
      </c>
    </row>
    <row r="233" spans="1:4" ht="15">
      <c r="A233" s="271" t="s">
        <v>636</v>
      </c>
      <c r="D233" s="271">
        <v>30</v>
      </c>
    </row>
    <row r="234" spans="1:4" ht="15">
      <c r="A234" s="271" t="s">
        <v>637</v>
      </c>
      <c r="D234" s="271">
        <v>31</v>
      </c>
    </row>
    <row r="235" spans="1:4" ht="15">
      <c r="A235" s="271" t="s">
        <v>638</v>
      </c>
      <c r="D235" s="271">
        <v>30</v>
      </c>
    </row>
    <row r="236" spans="1:4" ht="15">
      <c r="A236" s="271" t="s">
        <v>639</v>
      </c>
      <c r="D236" s="271">
        <v>31</v>
      </c>
    </row>
    <row r="237" spans="1:4" ht="15">
      <c r="A237" s="271" t="s">
        <v>640</v>
      </c>
      <c r="D237" s="271">
        <v>31</v>
      </c>
    </row>
    <row r="238" spans="1:4" ht="15">
      <c r="A238" s="271" t="s">
        <v>641</v>
      </c>
      <c r="D238" s="271">
        <v>30</v>
      </c>
    </row>
    <row r="239" spans="1:4" ht="15">
      <c r="A239" s="271" t="s">
        <v>642</v>
      </c>
      <c r="D239" s="271">
        <v>31</v>
      </c>
    </row>
    <row r="240" spans="1:4" ht="15">
      <c r="A240" s="271" t="s">
        <v>643</v>
      </c>
      <c r="D240" s="271">
        <v>30</v>
      </c>
    </row>
    <row r="241" spans="1:4" ht="15">
      <c r="A241" s="271" t="s">
        <v>644</v>
      </c>
      <c r="D241" s="271">
        <v>31</v>
      </c>
    </row>
    <row r="242" spans="1:2" ht="15">
      <c r="A242" s="328" t="s">
        <v>646</v>
      </c>
      <c r="B242" s="318">
        <f>(B229*D229+B230*D230)/365</f>
        <v>2745753.4246575343</v>
      </c>
    </row>
    <row r="244" spans="1:4" ht="15.75" thickBot="1">
      <c r="A244" s="275"/>
      <c r="B244" s="273" t="s">
        <v>546</v>
      </c>
      <c r="C244" s="258"/>
      <c r="D244" s="273" t="s">
        <v>547</v>
      </c>
    </row>
    <row r="245" spans="1:6" ht="15">
      <c r="A245" s="274" t="s">
        <v>671</v>
      </c>
      <c r="B245" s="261">
        <v>4642220575</v>
      </c>
      <c r="C245" s="261"/>
      <c r="D245" s="261">
        <v>0</v>
      </c>
      <c r="E245" s="318"/>
      <c r="F245" s="318"/>
    </row>
    <row r="246" spans="1:6" ht="15">
      <c r="A246" s="274" t="s">
        <v>672</v>
      </c>
      <c r="B246" s="261">
        <f>B247+B248</f>
        <v>14746640000</v>
      </c>
      <c r="C246" s="261"/>
      <c r="D246" s="261">
        <f>D247+D248</f>
        <v>0</v>
      </c>
      <c r="E246" s="318"/>
      <c r="F246" s="318"/>
    </row>
    <row r="247" spans="1:6" ht="45">
      <c r="A247" s="345" t="s">
        <v>673</v>
      </c>
      <c r="B247" s="347">
        <f>'dc'!F126+'dc'!F127</f>
        <v>2500000000</v>
      </c>
      <c r="C247" s="347"/>
      <c r="D247" s="347">
        <v>0</v>
      </c>
      <c r="E247" s="318"/>
      <c r="F247" s="348"/>
    </row>
    <row r="248" spans="1:6" ht="45.75" thickBot="1">
      <c r="A248" s="346" t="s">
        <v>674</v>
      </c>
      <c r="B248" s="347">
        <f>'dc'!F128</f>
        <v>12246640000</v>
      </c>
      <c r="C248" s="347"/>
      <c r="D248" s="347">
        <v>0</v>
      </c>
      <c r="E248" s="318"/>
      <c r="F248" s="348"/>
    </row>
    <row r="249" spans="1:6" ht="15.75" thickBot="1">
      <c r="A249" s="272" t="s">
        <v>512</v>
      </c>
      <c r="B249" s="349">
        <f>B245+B246</f>
        <v>19388860575</v>
      </c>
      <c r="C249" s="350"/>
      <c r="D249" s="349">
        <f>D245+D246</f>
        <v>0</v>
      </c>
      <c r="E249" s="318"/>
      <c r="F249" s="318"/>
    </row>
    <row r="250" ht="15.75" thickTop="1">
      <c r="B250" s="351">
        <f>B249-'Bang can doi ke toan'!F94</f>
        <v>19388860575</v>
      </c>
    </row>
    <row r="252" spans="1:8" ht="30" thickBot="1">
      <c r="A252" s="289"/>
      <c r="B252" s="290" t="s">
        <v>2</v>
      </c>
      <c r="C252" s="291"/>
      <c r="D252" s="290" t="s">
        <v>675</v>
      </c>
      <c r="E252" s="291"/>
      <c r="F252" s="290" t="s">
        <v>677</v>
      </c>
      <c r="G252" s="291"/>
      <c r="H252" s="290" t="s">
        <v>257</v>
      </c>
    </row>
    <row r="253" spans="1:8" ht="15">
      <c r="A253" s="274" t="s">
        <v>678</v>
      </c>
      <c r="B253" s="285">
        <v>0</v>
      </c>
      <c r="C253" s="285"/>
      <c r="D253" s="285">
        <f>B245</f>
        <v>4642220575</v>
      </c>
      <c r="E253" s="285"/>
      <c r="F253" s="285">
        <v>0</v>
      </c>
      <c r="G253" s="285"/>
      <c r="H253" s="285">
        <f>SUM(B253:F253)</f>
        <v>4642220575</v>
      </c>
    </row>
    <row r="254" spans="1:8" ht="15">
      <c r="A254" s="274" t="s">
        <v>679</v>
      </c>
      <c r="B254" s="353">
        <f>B255+B256</f>
        <v>0</v>
      </c>
      <c r="C254" s="353"/>
      <c r="D254" s="353">
        <f>D255+D256</f>
        <v>0</v>
      </c>
      <c r="E254" s="354"/>
      <c r="F254" s="353">
        <f>F255+F256</f>
        <v>14746640000</v>
      </c>
      <c r="G254" s="353"/>
      <c r="H254" s="285">
        <f>H255+H256</f>
        <v>14746640000</v>
      </c>
    </row>
    <row r="255" spans="1:8" ht="45">
      <c r="A255" s="345" t="s">
        <v>673</v>
      </c>
      <c r="B255" s="353">
        <v>0</v>
      </c>
      <c r="C255" s="353"/>
      <c r="D255" s="353">
        <v>0</v>
      </c>
      <c r="E255" s="354"/>
      <c r="F255" s="354">
        <f>B247</f>
        <v>2500000000</v>
      </c>
      <c r="G255" s="353"/>
      <c r="H255" s="285">
        <f>SUM(B255:F255)</f>
        <v>2500000000</v>
      </c>
    </row>
    <row r="256" spans="1:8" ht="45.75" thickBot="1">
      <c r="A256" s="346" t="s">
        <v>674</v>
      </c>
      <c r="B256" s="353">
        <v>0</v>
      </c>
      <c r="C256" s="353"/>
      <c r="D256" s="353">
        <v>0</v>
      </c>
      <c r="E256" s="354"/>
      <c r="F256" s="354">
        <f>B248</f>
        <v>12246640000</v>
      </c>
      <c r="G256" s="353"/>
      <c r="H256" s="285">
        <f>SUM(B256:F256)</f>
        <v>12246640000</v>
      </c>
    </row>
    <row r="257" spans="1:8" ht="15.75" thickBot="1">
      <c r="A257" s="272" t="s">
        <v>512</v>
      </c>
      <c r="B257" s="292">
        <f>B254+B253</f>
        <v>0</v>
      </c>
      <c r="C257" s="293"/>
      <c r="D257" s="292">
        <f>D254+D253</f>
        <v>4642220575</v>
      </c>
      <c r="E257" s="293"/>
      <c r="F257" s="292">
        <f>F254+F253</f>
        <v>14746640000</v>
      </c>
      <c r="G257" s="293"/>
      <c r="H257" s="292">
        <f>H254+H253</f>
        <v>19388860575</v>
      </c>
    </row>
    <row r="258" spans="2:8" ht="15.75" thickTop="1">
      <c r="B258" s="278"/>
      <c r="C258" s="278"/>
      <c r="D258" s="278"/>
      <c r="E258" s="278"/>
      <c r="F258" s="278"/>
      <c r="G258" s="278"/>
      <c r="H258" s="278"/>
    </row>
    <row r="259" spans="2:8" ht="15">
      <c r="B259" s="278"/>
      <c r="C259" s="278"/>
      <c r="D259" s="278"/>
      <c r="E259" s="278"/>
      <c r="F259" s="278"/>
      <c r="G259" s="278"/>
      <c r="H259" s="278"/>
    </row>
    <row r="260" spans="1:4" ht="15.75" thickBot="1">
      <c r="A260" s="274"/>
      <c r="B260" s="356" t="s">
        <v>546</v>
      </c>
      <c r="C260" s="350"/>
      <c r="D260" s="356" t="s">
        <v>547</v>
      </c>
    </row>
    <row r="261" spans="1:4" ht="15">
      <c r="A261" s="274" t="s">
        <v>678</v>
      </c>
      <c r="B261" s="261">
        <f>B262+B263</f>
        <v>48424900000</v>
      </c>
      <c r="C261" s="261"/>
      <c r="D261" s="261">
        <f>D262+D263</f>
        <v>0</v>
      </c>
    </row>
    <row r="262" spans="1:4" ht="48">
      <c r="A262" s="355" t="s">
        <v>680</v>
      </c>
      <c r="B262" s="347">
        <v>2500000000</v>
      </c>
      <c r="C262" s="347"/>
      <c r="D262" s="357">
        <v>0</v>
      </c>
    </row>
    <row r="263" spans="1:4" ht="48.75" thickBot="1">
      <c r="A263" s="355" t="s">
        <v>681</v>
      </c>
      <c r="B263" s="347">
        <v>45924900000</v>
      </c>
      <c r="C263" s="347"/>
      <c r="D263" s="357">
        <v>0</v>
      </c>
    </row>
    <row r="264" spans="1:4" ht="15.75" thickBot="1">
      <c r="A264" s="272" t="s">
        <v>512</v>
      </c>
      <c r="B264" s="349">
        <f>B261</f>
        <v>48424900000</v>
      </c>
      <c r="C264" s="350"/>
      <c r="D264" s="349">
        <f>D261</f>
        <v>0</v>
      </c>
    </row>
    <row r="265" spans="2:4" ht="15.75" thickTop="1">
      <c r="B265" s="318">
        <f>B264-'Bang can doi ke toan'!F109</f>
        <v>48424900000</v>
      </c>
      <c r="C265" s="318"/>
      <c r="D265" s="318"/>
    </row>
    <row r="267" spans="1:2" ht="30">
      <c r="A267" s="314" t="s">
        <v>682</v>
      </c>
      <c r="B267"/>
    </row>
    <row r="268" spans="1:2" ht="15">
      <c r="A268" s="274" t="s">
        <v>683</v>
      </c>
      <c r="B268" s="352">
        <f>B272+D272</f>
        <v>14746640000</v>
      </c>
    </row>
    <row r="269" spans="1:2" ht="15">
      <c r="A269" s="274" t="s">
        <v>684</v>
      </c>
      <c r="B269" s="352">
        <f>B263-D272</f>
        <v>33678260000</v>
      </c>
    </row>
    <row r="270" spans="1:2" ht="15.75" thickBot="1">
      <c r="A270" s="272" t="s">
        <v>685</v>
      </c>
      <c r="B270" s="358">
        <f>B269+B268</f>
        <v>48424900000</v>
      </c>
    </row>
    <row r="271" ht="15.75" thickTop="1">
      <c r="B271" s="274" t="s">
        <v>683</v>
      </c>
    </row>
    <row r="272" spans="1:4" ht="48">
      <c r="A272" s="355" t="s">
        <v>680</v>
      </c>
      <c r="B272" s="351">
        <f>B262</f>
        <v>2500000000</v>
      </c>
      <c r="D272" s="278">
        <f>F256</f>
        <v>12246640000</v>
      </c>
    </row>
    <row r="275" spans="1:10" ht="30">
      <c r="A275" s="314" t="s">
        <v>686</v>
      </c>
      <c r="B275"/>
      <c r="C275"/>
      <c r="D275"/>
      <c r="E275"/>
      <c r="F275"/>
      <c r="G275"/>
      <c r="H275"/>
      <c r="I275"/>
      <c r="J275"/>
    </row>
    <row r="276" spans="1:12" ht="30" thickBot="1">
      <c r="A276" s="289"/>
      <c r="B276" s="290" t="s">
        <v>2</v>
      </c>
      <c r="C276" s="291"/>
      <c r="D276" s="290" t="s">
        <v>675</v>
      </c>
      <c r="E276" s="291"/>
      <c r="F276" s="290" t="s">
        <v>676</v>
      </c>
      <c r="G276" s="291"/>
      <c r="H276" s="290" t="s">
        <v>677</v>
      </c>
      <c r="I276" s="291"/>
      <c r="J276" s="290" t="s">
        <v>687</v>
      </c>
      <c r="L276" s="290" t="s">
        <v>257</v>
      </c>
    </row>
    <row r="277" spans="1:20" ht="15">
      <c r="A277" s="274" t="s">
        <v>678</v>
      </c>
      <c r="B277" s="285">
        <f>B278+B279</f>
        <v>0</v>
      </c>
      <c r="C277" s="285"/>
      <c r="D277" s="285">
        <f>D278+D279</f>
        <v>66370000000</v>
      </c>
      <c r="E277" s="285"/>
      <c r="F277" s="285">
        <f>F278+F279</f>
        <v>-3059000000</v>
      </c>
      <c r="G277" s="285"/>
      <c r="H277" s="285">
        <f>H278+H279</f>
        <v>-14746640000</v>
      </c>
      <c r="I277" s="285"/>
      <c r="J277" s="285">
        <f>J278+J279</f>
        <v>-139460000</v>
      </c>
      <c r="K277" s="278"/>
      <c r="L277" s="285">
        <f>SUM(B277:J277)</f>
        <v>48424900000</v>
      </c>
      <c r="M277" s="278"/>
      <c r="N277" s="278"/>
      <c r="O277" s="278"/>
      <c r="P277" s="278"/>
      <c r="Q277" s="278"/>
      <c r="R277" s="278"/>
      <c r="S277" s="278"/>
      <c r="T277" s="278"/>
    </row>
    <row r="278" spans="1:20" ht="48">
      <c r="A278" s="355" t="s">
        <v>680</v>
      </c>
      <c r="B278" s="353">
        <v>0</v>
      </c>
      <c r="C278" s="353"/>
      <c r="D278" s="353">
        <v>5000000000</v>
      </c>
      <c r="E278" s="354"/>
      <c r="F278" s="354">
        <v>0</v>
      </c>
      <c r="G278" s="354"/>
      <c r="H278" s="354">
        <f>-F255</f>
        <v>-2500000000</v>
      </c>
      <c r="I278" s="353"/>
      <c r="J278" s="353">
        <v>0</v>
      </c>
      <c r="K278" s="278"/>
      <c r="L278" s="353">
        <f>SUM(B278:J278)</f>
        <v>2500000000</v>
      </c>
      <c r="M278" s="278"/>
      <c r="N278" s="278"/>
      <c r="O278" s="278"/>
      <c r="P278" s="278"/>
      <c r="Q278" s="278"/>
      <c r="R278" s="278"/>
      <c r="S278" s="278"/>
      <c r="T278" s="278"/>
    </row>
    <row r="279" spans="1:20" ht="48.75" thickBot="1">
      <c r="A279" s="355" t="s">
        <v>681</v>
      </c>
      <c r="B279" s="353">
        <v>0</v>
      </c>
      <c r="C279" s="353"/>
      <c r="D279" s="353">
        <v>61370000000</v>
      </c>
      <c r="E279" s="354"/>
      <c r="F279" s="354">
        <v>-3059000000</v>
      </c>
      <c r="G279" s="354"/>
      <c r="H279" s="354">
        <f>-F256</f>
        <v>-12246640000</v>
      </c>
      <c r="I279" s="353"/>
      <c r="J279" s="353">
        <f>-'dc'!L133</f>
        <v>-139460000</v>
      </c>
      <c r="K279" s="278"/>
      <c r="L279" s="353">
        <f>SUM(B279:J279)</f>
        <v>45924900000</v>
      </c>
      <c r="M279" s="278"/>
      <c r="N279" s="278"/>
      <c r="O279" s="278"/>
      <c r="P279" s="278"/>
      <c r="Q279" s="278"/>
      <c r="R279" s="278"/>
      <c r="S279" s="278"/>
      <c r="T279" s="278"/>
    </row>
    <row r="280" spans="1:20" ht="15.75" thickBot="1">
      <c r="A280" s="272" t="s">
        <v>512</v>
      </c>
      <c r="B280" s="292">
        <f>B277</f>
        <v>0</v>
      </c>
      <c r="C280" s="293"/>
      <c r="D280" s="292">
        <f>D277</f>
        <v>66370000000</v>
      </c>
      <c r="E280" s="293"/>
      <c r="F280" s="292">
        <f>F277</f>
        <v>-3059000000</v>
      </c>
      <c r="G280" s="293"/>
      <c r="H280" s="292">
        <f>H277</f>
        <v>-14746640000</v>
      </c>
      <c r="I280" s="293"/>
      <c r="J280" s="292">
        <f>J277</f>
        <v>-139460000</v>
      </c>
      <c r="K280" s="278"/>
      <c r="L280" s="292">
        <f>L277</f>
        <v>48424900000</v>
      </c>
      <c r="M280" s="278"/>
      <c r="N280" s="278"/>
      <c r="O280" s="278"/>
      <c r="P280" s="278"/>
      <c r="Q280" s="278"/>
      <c r="R280" s="278"/>
      <c r="S280" s="278"/>
      <c r="T280" s="278"/>
    </row>
    <row r="281" spans="2:20" ht="15.75" thickTop="1">
      <c r="B281" s="278"/>
      <c r="C281" s="278"/>
      <c r="D281" s="278"/>
      <c r="E281" s="278"/>
      <c r="F281" s="278"/>
      <c r="G281" s="278"/>
      <c r="H281" s="278"/>
      <c r="I281" s="278"/>
      <c r="J281" s="278"/>
      <c r="K281" s="278"/>
      <c r="L281" s="278">
        <f>L280-'Bang can doi ke toan'!F109</f>
        <v>48424900000</v>
      </c>
      <c r="M281" s="278"/>
      <c r="N281" s="278"/>
      <c r="O281" s="278"/>
      <c r="P281" s="278"/>
      <c r="Q281" s="278"/>
      <c r="R281" s="278"/>
      <c r="S281" s="278"/>
      <c r="T281" s="278"/>
    </row>
    <row r="282" spans="1:20" ht="15">
      <c r="A282" s="274" t="s">
        <v>2</v>
      </c>
      <c r="B282" s="285">
        <v>0</v>
      </c>
      <c r="C282" s="278"/>
      <c r="D282" s="278"/>
      <c r="E282" s="278"/>
      <c r="F282" s="278"/>
      <c r="G282" s="278"/>
      <c r="H282" s="278"/>
      <c r="I282" s="278"/>
      <c r="J282" s="278"/>
      <c r="K282" s="278"/>
      <c r="L282" s="278"/>
      <c r="M282" s="278"/>
      <c r="N282" s="278"/>
      <c r="O282" s="278"/>
      <c r="P282" s="278"/>
      <c r="Q282" s="278"/>
      <c r="R282" s="278"/>
      <c r="S282" s="278"/>
      <c r="T282" s="278"/>
    </row>
    <row r="283" spans="1:20" ht="15">
      <c r="A283" s="274" t="s">
        <v>675</v>
      </c>
      <c r="B283" s="285">
        <f>D280</f>
        <v>66370000000</v>
      </c>
      <c r="C283" s="278"/>
      <c r="D283" s="278"/>
      <c r="E283" s="278"/>
      <c r="F283" s="278"/>
      <c r="G283" s="278"/>
      <c r="H283" s="278"/>
      <c r="I283" s="278"/>
      <c r="J283" s="278"/>
      <c r="K283" s="278"/>
      <c r="L283" s="278"/>
      <c r="M283" s="278"/>
      <c r="N283" s="278"/>
      <c r="O283" s="278"/>
      <c r="P283" s="278"/>
      <c r="Q283" s="278"/>
      <c r="R283" s="278"/>
      <c r="S283" s="278"/>
      <c r="T283" s="278"/>
    </row>
    <row r="284" spans="1:20" ht="15">
      <c r="A284" s="274" t="s">
        <v>732</v>
      </c>
      <c r="B284" s="285">
        <f>H280</f>
        <v>-14746640000</v>
      </c>
      <c r="C284" s="278"/>
      <c r="D284" s="278"/>
      <c r="E284" s="278"/>
      <c r="F284" s="278"/>
      <c r="G284" s="278"/>
      <c r="H284" s="278"/>
      <c r="I284" s="278"/>
      <c r="J284" s="278"/>
      <c r="K284" s="278"/>
      <c r="L284" s="278"/>
      <c r="M284" s="278"/>
      <c r="N284" s="278"/>
      <c r="O284" s="278"/>
      <c r="P284" s="278"/>
      <c r="Q284" s="278"/>
      <c r="R284" s="278"/>
      <c r="S284" s="278"/>
      <c r="T284" s="278"/>
    </row>
    <row r="285" spans="1:20" ht="15">
      <c r="A285" s="274" t="s">
        <v>676</v>
      </c>
      <c r="B285" s="285">
        <f>F280</f>
        <v>-3059000000</v>
      </c>
      <c r="C285" s="278"/>
      <c r="D285" s="278"/>
      <c r="E285" s="278"/>
      <c r="F285" s="278"/>
      <c r="G285" s="278"/>
      <c r="H285" s="278"/>
      <c r="I285" s="278"/>
      <c r="J285" s="278"/>
      <c r="K285" s="278"/>
      <c r="L285" s="278"/>
      <c r="M285" s="278"/>
      <c r="N285" s="278"/>
      <c r="O285" s="278"/>
      <c r="P285" s="278"/>
      <c r="Q285" s="278"/>
      <c r="R285" s="278"/>
      <c r="S285" s="278"/>
      <c r="T285" s="278"/>
    </row>
    <row r="286" spans="1:20" ht="15.75" thickBot="1">
      <c r="A286" s="274" t="s">
        <v>687</v>
      </c>
      <c r="B286" s="287">
        <f>J280</f>
        <v>-139460000</v>
      </c>
      <c r="C286" s="278"/>
      <c r="D286" s="278"/>
      <c r="E286" s="278"/>
      <c r="F286" s="278"/>
      <c r="G286" s="278"/>
      <c r="H286" s="278"/>
      <c r="I286" s="278"/>
      <c r="J286" s="278"/>
      <c r="K286" s="278"/>
      <c r="L286" s="278"/>
      <c r="M286" s="278"/>
      <c r="N286" s="278"/>
      <c r="O286" s="278"/>
      <c r="P286" s="278"/>
      <c r="Q286" s="278"/>
      <c r="R286" s="278"/>
      <c r="S286" s="278"/>
      <c r="T286" s="278"/>
    </row>
    <row r="287" spans="1:20" ht="15.75" thickBot="1">
      <c r="A287" s="272" t="s">
        <v>257</v>
      </c>
      <c r="B287" s="286">
        <f>SUM(B282:B286)</f>
        <v>48424900000</v>
      </c>
      <c r="C287" s="278"/>
      <c r="D287" s="278"/>
      <c r="E287" s="278"/>
      <c r="F287" s="278"/>
      <c r="G287" s="278"/>
      <c r="H287" s="278"/>
      <c r="I287" s="278"/>
      <c r="J287" s="278"/>
      <c r="K287" s="278"/>
      <c r="L287" s="278"/>
      <c r="M287" s="278"/>
      <c r="N287" s="278"/>
      <c r="O287" s="278"/>
      <c r="P287" s="278"/>
      <c r="Q287" s="278"/>
      <c r="R287" s="278"/>
      <c r="S287" s="278"/>
      <c r="T287" s="278"/>
    </row>
    <row r="288" spans="2:20" ht="15.75" thickTop="1">
      <c r="B288" s="278">
        <f>B287-B264</f>
        <v>0</v>
      </c>
      <c r="C288" s="278"/>
      <c r="D288" s="278"/>
      <c r="E288" s="278"/>
      <c r="F288" s="278"/>
      <c r="G288" s="278"/>
      <c r="H288" s="278"/>
      <c r="I288" s="278"/>
      <c r="J288" s="278"/>
      <c r="K288" s="278"/>
      <c r="L288" s="278"/>
      <c r="M288" s="278"/>
      <c r="N288" s="278"/>
      <c r="O288" s="278"/>
      <c r="P288" s="278"/>
      <c r="Q288" s="278"/>
      <c r="R288" s="278"/>
      <c r="S288" s="278"/>
      <c r="T288" s="278"/>
    </row>
    <row r="289" spans="2:20" ht="15">
      <c r="B289" s="278"/>
      <c r="C289" s="278"/>
      <c r="D289" s="278"/>
      <c r="E289" s="278"/>
      <c r="F289" s="278"/>
      <c r="G289" s="278"/>
      <c r="H289" s="278"/>
      <c r="I289" s="278"/>
      <c r="J289" s="278"/>
      <c r="K289" s="278"/>
      <c r="L289" s="278"/>
      <c r="M289" s="278"/>
      <c r="N289" s="278"/>
      <c r="O289" s="278"/>
      <c r="P289" s="278"/>
      <c r="Q289" s="278"/>
      <c r="R289" s="278"/>
      <c r="S289" s="278"/>
      <c r="T289" s="278"/>
    </row>
    <row r="290" spans="2:20" ht="15">
      <c r="B290" s="278"/>
      <c r="C290" s="278"/>
      <c r="D290" s="278"/>
      <c r="E290" s="278"/>
      <c r="F290" s="278"/>
      <c r="G290" s="278"/>
      <c r="H290" s="278"/>
      <c r="I290" s="278"/>
      <c r="J290" s="278"/>
      <c r="K290" s="278"/>
      <c r="L290" s="278"/>
      <c r="M290" s="278"/>
      <c r="N290" s="278"/>
      <c r="O290" s="278"/>
      <c r="P290" s="278"/>
      <c r="Q290" s="278"/>
      <c r="R290" s="278"/>
      <c r="S290" s="278"/>
      <c r="T290" s="278"/>
    </row>
    <row r="291" spans="2:20" ht="15">
      <c r="B291" s="278"/>
      <c r="C291" s="278"/>
      <c r="D291" s="278"/>
      <c r="E291" s="278"/>
      <c r="F291" s="278"/>
      <c r="G291" s="278"/>
      <c r="H291" s="278"/>
      <c r="I291" s="278"/>
      <c r="J291" s="278"/>
      <c r="K291" s="278"/>
      <c r="L291" s="278"/>
      <c r="M291" s="278"/>
      <c r="N291" s="278"/>
      <c r="O291" s="278"/>
      <c r="P291" s="278"/>
      <c r="Q291" s="278"/>
      <c r="R291" s="278"/>
      <c r="S291" s="278"/>
      <c r="T291" s="278"/>
    </row>
    <row r="292" spans="2:20" ht="15">
      <c r="B292" s="278"/>
      <c r="C292" s="278"/>
      <c r="D292" s="278"/>
      <c r="E292" s="278"/>
      <c r="F292" s="278"/>
      <c r="G292" s="278"/>
      <c r="H292" s="278"/>
      <c r="I292" s="278"/>
      <c r="J292" s="278"/>
      <c r="K292" s="278"/>
      <c r="L292" s="278"/>
      <c r="M292" s="278"/>
      <c r="N292" s="278"/>
      <c r="O292" s="278"/>
      <c r="P292" s="278"/>
      <c r="Q292" s="278"/>
      <c r="R292" s="278"/>
      <c r="S292" s="278"/>
      <c r="T292" s="278"/>
    </row>
    <row r="293" spans="2:20" ht="15">
      <c r="B293" s="278"/>
      <c r="C293" s="278"/>
      <c r="D293" s="412">
        <f>D280+B245</f>
        <v>71012220575</v>
      </c>
      <c r="E293" s="278"/>
      <c r="F293" s="278" t="e">
        <f>D293-F295</f>
        <v>#REF!</v>
      </c>
      <c r="G293" s="278"/>
      <c r="H293" s="278" t="e">
        <f>D293+D294+H295</f>
        <v>#REF!</v>
      </c>
      <c r="I293" s="278"/>
      <c r="J293" s="278"/>
      <c r="K293" s="278"/>
      <c r="L293" s="278"/>
      <c r="M293" s="278"/>
      <c r="N293" s="278"/>
      <c r="O293" s="278"/>
      <c r="P293" s="278"/>
      <c r="Q293" s="278"/>
      <c r="R293" s="278"/>
      <c r="S293" s="278"/>
      <c r="T293" s="278"/>
    </row>
    <row r="294" spans="1:20" ht="15">
      <c r="A294" s="278">
        <f>B294-D294</f>
        <v>-278920000</v>
      </c>
      <c r="B294" s="278">
        <v>-3337920000</v>
      </c>
      <c r="C294" s="278"/>
      <c r="D294" s="412">
        <f>F280</f>
        <v>-3059000000</v>
      </c>
      <c r="E294" s="278"/>
      <c r="F294" s="278"/>
      <c r="G294" s="278"/>
      <c r="H294" s="278" t="e">
        <f>H293-F295</f>
        <v>#REF!</v>
      </c>
      <c r="I294" s="278"/>
      <c r="J294" s="278"/>
      <c r="K294" s="278"/>
      <c r="L294" s="278"/>
      <c r="M294" s="278"/>
      <c r="N294" s="278"/>
      <c r="O294" s="278"/>
      <c r="P294" s="278"/>
      <c r="Q294" s="278"/>
      <c r="R294" s="278"/>
      <c r="S294" s="278"/>
      <c r="T294" s="278"/>
    </row>
    <row r="295" spans="2:20" ht="15">
      <c r="B295" s="278"/>
      <c r="C295" s="278"/>
      <c r="D295" s="278">
        <f>D294+D293</f>
        <v>67953220575</v>
      </c>
      <c r="E295" s="278"/>
      <c r="F295" s="278" t="e">
        <f>'Bang can doi ke toan'!#REF!+'Bang can doi ke toan'!#REF!</f>
        <v>#REF!</v>
      </c>
      <c r="G295" s="278"/>
      <c r="H295" s="278" t="e">
        <f>F295-D295</f>
        <v>#REF!</v>
      </c>
      <c r="I295" s="278"/>
      <c r="J295" s="278"/>
      <c r="K295" s="278"/>
      <c r="L295" s="278"/>
      <c r="M295" s="278"/>
      <c r="N295" s="278"/>
      <c r="O295" s="278"/>
      <c r="P295" s="278"/>
      <c r="Q295" s="278"/>
      <c r="R295" s="278"/>
      <c r="S295" s="278"/>
      <c r="T295" s="278"/>
    </row>
    <row r="296" spans="1:20" ht="30">
      <c r="A296" s="294" t="s">
        <v>688</v>
      </c>
      <c r="B296" s="278" t="s">
        <v>694</v>
      </c>
      <c r="C296" s="278"/>
      <c r="D296" s="278"/>
      <c r="E296" s="278"/>
      <c r="F296" s="278" t="s">
        <v>693</v>
      </c>
      <c r="G296" s="278"/>
      <c r="H296" s="278"/>
      <c r="I296" s="278"/>
      <c r="J296" s="278"/>
      <c r="K296" s="278"/>
      <c r="L296" s="278"/>
      <c r="M296" s="278"/>
      <c r="N296" s="278"/>
      <c r="O296" s="278"/>
      <c r="P296" s="278"/>
      <c r="Q296" s="278"/>
      <c r="R296" s="278"/>
      <c r="S296" s="278"/>
      <c r="T296" s="278"/>
    </row>
    <row r="297" spans="1:6" ht="15">
      <c r="A297" s="275" t="s">
        <v>689</v>
      </c>
      <c r="B297" s="252">
        <f>B303</f>
        <v>1168681500</v>
      </c>
      <c r="F297" s="252">
        <v>2059455000</v>
      </c>
    </row>
    <row r="298" spans="1:6" ht="15.75" thickBot="1">
      <c r="A298" s="275" t="s">
        <v>690</v>
      </c>
      <c r="B298" s="252">
        <f>B305</f>
        <v>856784000</v>
      </c>
      <c r="F298" s="252">
        <v>931318500</v>
      </c>
    </row>
    <row r="299" spans="1:6" ht="15.75" thickBot="1">
      <c r="A299" s="277" t="s">
        <v>512</v>
      </c>
      <c r="B299" s="255">
        <f>B298+B297</f>
        <v>2025465500</v>
      </c>
      <c r="F299" s="255">
        <v>2990773500</v>
      </c>
    </row>
    <row r="300" ht="15.75" thickTop="1"/>
    <row r="301" spans="1:2" ht="15">
      <c r="A301" s="271" t="s">
        <v>691</v>
      </c>
      <c r="B301" s="318">
        <v>2100000000</v>
      </c>
    </row>
    <row r="302" spans="1:2" ht="15">
      <c r="A302" s="271" t="s">
        <v>692</v>
      </c>
      <c r="B302" s="281">
        <v>-931318500</v>
      </c>
    </row>
    <row r="303" spans="1:2" ht="15">
      <c r="A303" s="271" t="s">
        <v>695</v>
      </c>
      <c r="B303" s="351">
        <f>B302+B301</f>
        <v>1168681500</v>
      </c>
    </row>
    <row r="304" spans="1:2" ht="15">
      <c r="A304" s="271" t="s">
        <v>696</v>
      </c>
      <c r="B304" s="318">
        <v>2025465500</v>
      </c>
    </row>
    <row r="305" spans="1:2" ht="15">
      <c r="A305" s="271" t="s">
        <v>697</v>
      </c>
      <c r="B305" s="351">
        <f>B304-B303</f>
        <v>856784000</v>
      </c>
    </row>
    <row r="307" spans="1:4" ht="30">
      <c r="A307" s="294" t="s">
        <v>713</v>
      </c>
      <c r="B307"/>
      <c r="C307"/>
      <c r="D307"/>
    </row>
    <row r="308" spans="1:4" ht="15.75" thickBot="1">
      <c r="A308" s="275"/>
      <c r="B308" s="273" t="s">
        <v>255</v>
      </c>
      <c r="C308" s="258"/>
      <c r="D308" s="273" t="s">
        <v>256</v>
      </c>
    </row>
    <row r="309" spans="1:4" ht="15">
      <c r="A309" s="275" t="s">
        <v>714</v>
      </c>
      <c r="B309" s="252">
        <v>645680310</v>
      </c>
      <c r="C309" s="276"/>
      <c r="D309" s="252">
        <v>516385206</v>
      </c>
    </row>
    <row r="310" spans="1:4" ht="15">
      <c r="A310" s="275" t="s">
        <v>715</v>
      </c>
      <c r="B310" s="252">
        <f>9031500/6*23</f>
        <v>34620750</v>
      </c>
      <c r="C310" s="276"/>
      <c r="D310" s="252">
        <v>22543700</v>
      </c>
    </row>
    <row r="311" spans="1:4" ht="15.75" thickBot="1">
      <c r="A311" s="275" t="s">
        <v>716</v>
      </c>
      <c r="B311" s="252">
        <v>255732523</v>
      </c>
      <c r="C311" s="276"/>
      <c r="D311" s="252">
        <v>175863181</v>
      </c>
    </row>
    <row r="312" spans="1:4" ht="15.75" thickBot="1">
      <c r="A312" s="277" t="s">
        <v>512</v>
      </c>
      <c r="B312" s="255">
        <f>SUM(B309:B311)</f>
        <v>936033583</v>
      </c>
      <c r="C312" s="258"/>
      <c r="D312" s="255">
        <f>SUM(D309:D311)</f>
        <v>714792087</v>
      </c>
    </row>
    <row r="313" ht="15.75" thickTop="1">
      <c r="B313" s="284" t="s">
        <v>717</v>
      </c>
    </row>
    <row r="315" spans="1:4" ht="45">
      <c r="A315" s="294" t="s">
        <v>719</v>
      </c>
      <c r="B315"/>
      <c r="C315"/>
      <c r="D315"/>
    </row>
    <row r="316" spans="1:4" ht="15.75" thickBot="1">
      <c r="A316" s="200"/>
      <c r="B316" s="374" t="s">
        <v>255</v>
      </c>
      <c r="C316" s="324"/>
      <c r="D316" s="374" t="s">
        <v>256</v>
      </c>
    </row>
    <row r="317" spans="1:4" ht="15">
      <c r="A317" s="202" t="s">
        <v>720</v>
      </c>
      <c r="B317" s="261">
        <v>3631810000</v>
      </c>
      <c r="C317" s="322"/>
      <c r="D317" s="282">
        <v>915733333</v>
      </c>
    </row>
    <row r="318" spans="1:4" ht="15">
      <c r="A318" s="202" t="s">
        <v>721</v>
      </c>
      <c r="B318" s="261">
        <v>0</v>
      </c>
      <c r="C318" s="322"/>
      <c r="D318" s="252">
        <v>240000000</v>
      </c>
    </row>
    <row r="319" spans="1:4" ht="15">
      <c r="A319" s="202"/>
      <c r="B319" s="276"/>
      <c r="C319" s="322"/>
      <c r="D319" s="276"/>
    </row>
    <row r="321" spans="1:4" ht="45">
      <c r="A321" s="294" t="s">
        <v>722</v>
      </c>
      <c r="B321"/>
      <c r="C321"/>
      <c r="D321"/>
    </row>
    <row r="322" spans="1:4" ht="15.75" thickBot="1">
      <c r="A322" s="200"/>
      <c r="B322" s="374" t="s">
        <v>723</v>
      </c>
      <c r="C322" s="324"/>
      <c r="D322" s="374" t="s">
        <v>2</v>
      </c>
    </row>
    <row r="323" spans="1:4" ht="15">
      <c r="A323" s="201" t="s">
        <v>724</v>
      </c>
      <c r="B323" s="376"/>
      <c r="C323" s="377"/>
      <c r="D323" s="376"/>
    </row>
    <row r="324" spans="1:4" ht="15">
      <c r="A324" s="375" t="s">
        <v>725</v>
      </c>
      <c r="B324" s="282">
        <v>550540000</v>
      </c>
      <c r="C324" s="199"/>
      <c r="D324" s="282">
        <v>318230000</v>
      </c>
    </row>
    <row r="325" spans="1:4" ht="15.75" thickBot="1">
      <c r="A325" s="202" t="s">
        <v>726</v>
      </c>
      <c r="B325" s="378">
        <v>0</v>
      </c>
      <c r="C325" s="322"/>
      <c r="D325" s="320">
        <v>300000000</v>
      </c>
    </row>
    <row r="326" spans="1:4" ht="15.75" thickBot="1">
      <c r="A326" s="200" t="s">
        <v>512</v>
      </c>
      <c r="B326" s="321">
        <f>B325+B324</f>
        <v>550540000</v>
      </c>
      <c r="C326" s="324"/>
      <c r="D326" s="321">
        <f>D325+D324</f>
        <v>618230000</v>
      </c>
    </row>
    <row r="327" ht="15.75" thickTop="1"/>
    <row r="328" spans="2:4" ht="15">
      <c r="B328" s="271" t="s">
        <v>37</v>
      </c>
      <c r="D328" s="271" t="s">
        <v>520</v>
      </c>
    </row>
    <row r="329" spans="1:4" ht="15">
      <c r="A329" s="271" t="s">
        <v>769</v>
      </c>
      <c r="B329" s="318">
        <v>2159216514</v>
      </c>
      <c r="C329" s="318"/>
      <c r="D329" s="318">
        <v>2111233926</v>
      </c>
    </row>
    <row r="330" spans="1:4" ht="15">
      <c r="A330" s="271" t="s">
        <v>770</v>
      </c>
      <c r="B330" s="318">
        <v>2439168160</v>
      </c>
      <c r="C330" s="318"/>
      <c r="D330" s="318">
        <v>2403298039</v>
      </c>
    </row>
    <row r="331" spans="2:4" ht="15">
      <c r="B331" s="318">
        <f>B330+B329</f>
        <v>4598384674</v>
      </c>
      <c r="C331" s="318"/>
      <c r="D331" s="318">
        <f>D330+D329</f>
        <v>4514531965</v>
      </c>
    </row>
    <row r="332" spans="2:4" ht="15">
      <c r="B332" s="318"/>
      <c r="C332" s="318"/>
      <c r="D332" s="318"/>
    </row>
    <row r="333" spans="1:4" ht="30">
      <c r="A333" s="314" t="s">
        <v>772</v>
      </c>
      <c r="B333"/>
      <c r="C333"/>
      <c r="D333"/>
    </row>
    <row r="334" spans="1:4" ht="15.75" thickBot="1">
      <c r="A334" s="276"/>
      <c r="B334" s="273" t="s">
        <v>257</v>
      </c>
      <c r="C334" s="258"/>
      <c r="D334" s="273" t="s">
        <v>2</v>
      </c>
    </row>
    <row r="335" spans="1:4" ht="15">
      <c r="A335" s="413" t="s">
        <v>773</v>
      </c>
      <c r="B335" s="415">
        <v>4374000000</v>
      </c>
      <c r="C335" s="261"/>
      <c r="D335" s="261">
        <v>1800000000</v>
      </c>
    </row>
    <row r="336" spans="1:4" ht="30">
      <c r="A336" s="413" t="s">
        <v>774</v>
      </c>
      <c r="B336" s="416">
        <v>25626000000</v>
      </c>
      <c r="C336" s="261"/>
      <c r="D336" s="261">
        <v>12200000000</v>
      </c>
    </row>
    <row r="337" spans="1:4" ht="15.75" thickBot="1">
      <c r="A337" s="414" t="s">
        <v>79</v>
      </c>
      <c r="B337" s="378">
        <f>'Bang can doi ke toan'!F119</f>
        <v>0</v>
      </c>
      <c r="C337" s="261"/>
      <c r="D337" s="378">
        <v>0</v>
      </c>
    </row>
    <row r="338" spans="1:4" ht="15.75" thickBot="1">
      <c r="A338" s="272" t="s">
        <v>512</v>
      </c>
      <c r="B338" s="321">
        <f>SUM(B335:B337)</f>
        <v>30000000000</v>
      </c>
      <c r="C338" s="258"/>
      <c r="D338" s="321">
        <f>SUM(D335:D337)</f>
        <v>14000000000</v>
      </c>
    </row>
    <row r="339" spans="2:4" ht="15.75" thickTop="1">
      <c r="B339" s="278">
        <f>B338-'Bang can doi ke toan'!F119-'Bang can doi ke toan'!F118</f>
        <v>20550000000</v>
      </c>
      <c r="D339" s="278">
        <f>D338-'Bang can doi ke toan'!H119-'Bang can doi ke toan'!H118</f>
        <v>11000000000</v>
      </c>
    </row>
    <row r="341" ht="15">
      <c r="B341" s="281">
        <v>783841242</v>
      </c>
    </row>
    <row r="342" ht="15">
      <c r="B342" s="281">
        <v>178350000</v>
      </c>
    </row>
    <row r="343" ht="15">
      <c r="B343" s="281">
        <v>450000000</v>
      </c>
    </row>
    <row r="344" ht="15">
      <c r="B344" s="281">
        <f>SUM(B341:B343)</f>
        <v>1412191242</v>
      </c>
    </row>
    <row r="348" spans="1:4" ht="15.75" thickBot="1">
      <c r="A348" s="275"/>
      <c r="B348" s="273" t="s">
        <v>255</v>
      </c>
      <c r="C348" s="258"/>
      <c r="D348" s="273" t="s">
        <v>256</v>
      </c>
    </row>
    <row r="349" spans="1:4" ht="30">
      <c r="A349" s="274" t="s">
        <v>775</v>
      </c>
      <c r="B349" s="282">
        <f>D349</f>
        <v>1400000</v>
      </c>
      <c r="C349" s="253"/>
      <c r="D349" s="282">
        <f>B229</f>
        <v>1400000</v>
      </c>
    </row>
    <row r="350" spans="1:4" ht="30.75" thickBot="1">
      <c r="A350" s="274" t="s">
        <v>776</v>
      </c>
      <c r="B350" s="282">
        <f>B242-B229</f>
        <v>1345753.4246575343</v>
      </c>
      <c r="C350" s="253"/>
      <c r="D350" s="253" t="s">
        <v>68</v>
      </c>
    </row>
    <row r="351" spans="1:4" ht="30" thickBot="1">
      <c r="A351" s="272" t="s">
        <v>629</v>
      </c>
      <c r="B351" s="317">
        <f>B350+B349</f>
        <v>2745753.4246575343</v>
      </c>
      <c r="C351" s="253"/>
      <c r="D351" s="317">
        <f>D349</f>
        <v>1400000</v>
      </c>
    </row>
    <row r="352" ht="15.7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54"/>
  <sheetViews>
    <sheetView workbookViewId="0" topLeftCell="A7">
      <pane xSplit="10" ySplit="4" topLeftCell="K11" activePane="bottomRight" state="frozen"/>
      <selection pane="topLeft" activeCell="A7" sqref="A7"/>
      <selection pane="topRight" activeCell="I7" sqref="I7"/>
      <selection pane="bottomLeft" activeCell="A11" sqref="A11"/>
      <selection pane="bottomRight" activeCell="G16" sqref="G16:H17"/>
    </sheetView>
  </sheetViews>
  <sheetFormatPr defaultColWidth="9.140625" defaultRowHeight="12.75"/>
  <cols>
    <col min="1" max="1" width="4.00390625" style="125" customWidth="1"/>
    <col min="2" max="2" width="15.28125" style="125" customWidth="1"/>
    <col min="3" max="3" width="14.140625" style="125" customWidth="1"/>
    <col min="4" max="5" width="14.57421875" style="125" bestFit="1" customWidth="1"/>
    <col min="6" max="6" width="14.7109375" style="125" customWidth="1"/>
    <col min="7" max="7" width="6.8515625" style="125" customWidth="1"/>
    <col min="8" max="10" width="6.7109375" style="125" customWidth="1"/>
    <col min="11" max="11" width="16.140625" style="125" customWidth="1"/>
    <col min="12" max="12" width="13.8515625" style="125" customWidth="1"/>
    <col min="13" max="13" width="14.421875" style="125" customWidth="1"/>
    <col min="14" max="14" width="13.57421875" style="125" customWidth="1"/>
    <col min="15" max="15" width="11.57421875" style="125" customWidth="1"/>
    <col min="16" max="16384" width="9.140625" style="125" customWidth="1"/>
  </cols>
  <sheetData>
    <row r="1" spans="1:14" ht="16.5">
      <c r="A1" s="120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 t="s">
        <v>329</v>
      </c>
      <c r="M1" s="123"/>
      <c r="N1" s="124"/>
    </row>
    <row r="2" spans="1:14" ht="16.5">
      <c r="A2" s="120"/>
      <c r="B2" s="126" t="s">
        <v>320</v>
      </c>
      <c r="C2" s="127" t="s">
        <v>415</v>
      </c>
      <c r="D2" s="127"/>
      <c r="E2" s="127"/>
      <c r="G2" s="128"/>
      <c r="H2" s="121"/>
      <c r="I2" s="121"/>
      <c r="J2" s="121"/>
      <c r="K2" s="121"/>
      <c r="L2" s="129" t="s">
        <v>321</v>
      </c>
      <c r="M2" s="130"/>
      <c r="N2" s="124"/>
    </row>
    <row r="3" spans="1:14" ht="20.25">
      <c r="A3" s="120"/>
      <c r="B3" s="131" t="s">
        <v>322</v>
      </c>
      <c r="C3" s="131"/>
      <c r="D3" s="131"/>
      <c r="E3" s="131"/>
      <c r="F3" s="132"/>
      <c r="G3" s="133"/>
      <c r="H3" s="121"/>
      <c r="I3" s="121"/>
      <c r="J3" s="121"/>
      <c r="K3" s="121"/>
      <c r="L3" s="129" t="s">
        <v>323</v>
      </c>
      <c r="M3" s="134" t="s">
        <v>411</v>
      </c>
      <c r="N3" s="135"/>
    </row>
    <row r="4" spans="1:14" ht="12" customHeight="1">
      <c r="A4" s="120"/>
      <c r="B4" s="136"/>
      <c r="C4" s="136"/>
      <c r="D4" s="136"/>
      <c r="E4" s="136"/>
      <c r="F4" s="132"/>
      <c r="G4" s="121"/>
      <c r="H4" s="121"/>
      <c r="I4" s="121"/>
      <c r="J4" s="121"/>
      <c r="K4" s="121"/>
      <c r="L4" s="137"/>
      <c r="M4" s="137"/>
      <c r="N4" s="138"/>
    </row>
    <row r="5" spans="1:14" s="142" customFormat="1" ht="16.5" customHeight="1">
      <c r="A5" s="139"/>
      <c r="B5" s="140"/>
      <c r="C5" s="140"/>
      <c r="D5" s="140"/>
      <c r="E5" s="140"/>
      <c r="F5" s="140"/>
      <c r="G5" s="140"/>
      <c r="H5" s="421" t="s">
        <v>324</v>
      </c>
      <c r="I5" s="422"/>
      <c r="J5" s="422"/>
      <c r="K5" s="423"/>
      <c r="L5" s="424" t="s">
        <v>325</v>
      </c>
      <c r="M5" s="425"/>
      <c r="N5" s="141"/>
    </row>
    <row r="6" spans="1:14" s="142" customFormat="1" ht="15.75">
      <c r="A6" s="139"/>
      <c r="B6" s="140"/>
      <c r="C6" s="140"/>
      <c r="D6" s="140"/>
      <c r="E6" s="140"/>
      <c r="F6" s="140"/>
      <c r="G6" s="140"/>
      <c r="H6" s="143" t="s">
        <v>326</v>
      </c>
      <c r="I6" s="143"/>
      <c r="J6" s="143"/>
      <c r="K6" s="143" t="s">
        <v>327</v>
      </c>
      <c r="L6" s="143" t="s">
        <v>326</v>
      </c>
      <c r="M6" s="143" t="s">
        <v>327</v>
      </c>
      <c r="N6" s="144"/>
    </row>
    <row r="7" spans="1:14" s="142" customFormat="1" ht="15.75">
      <c r="A7" s="139"/>
      <c r="B7" s="140"/>
      <c r="C7" s="140"/>
      <c r="D7" s="140"/>
      <c r="E7" s="140"/>
      <c r="F7" s="140"/>
      <c r="G7" s="140"/>
      <c r="H7" s="145"/>
      <c r="I7" s="145"/>
      <c r="J7" s="145"/>
      <c r="K7" s="145"/>
      <c r="L7" s="146" t="s">
        <v>413</v>
      </c>
      <c r="M7" s="237" t="s">
        <v>412</v>
      </c>
      <c r="N7" s="147"/>
    </row>
    <row r="8" spans="1:14" s="142" customFormat="1" ht="15.75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8"/>
    </row>
    <row r="9" spans="1:14" s="149" customFormat="1" ht="15.75">
      <c r="A9" s="426" t="s">
        <v>370</v>
      </c>
      <c r="B9" s="428" t="s">
        <v>371</v>
      </c>
      <c r="C9" s="429"/>
      <c r="D9" s="429"/>
      <c r="E9" s="429"/>
      <c r="F9" s="430"/>
      <c r="G9" s="434" t="s">
        <v>372</v>
      </c>
      <c r="H9" s="435"/>
      <c r="I9" s="434" t="s">
        <v>424</v>
      </c>
      <c r="J9" s="435"/>
      <c r="K9" s="434" t="s">
        <v>375</v>
      </c>
      <c r="L9" s="435"/>
      <c r="M9" s="436" t="s">
        <v>376</v>
      </c>
      <c r="N9" s="147"/>
    </row>
    <row r="10" spans="1:14" s="149" customFormat="1" ht="15.75">
      <c r="A10" s="427"/>
      <c r="B10" s="431"/>
      <c r="C10" s="432"/>
      <c r="D10" s="432"/>
      <c r="E10" s="432"/>
      <c r="F10" s="433"/>
      <c r="G10" s="208" t="s">
        <v>373</v>
      </c>
      <c r="H10" s="208" t="s">
        <v>374</v>
      </c>
      <c r="I10" s="208"/>
      <c r="J10" s="208"/>
      <c r="K10" s="209" t="s">
        <v>373</v>
      </c>
      <c r="L10" s="210" t="s">
        <v>374</v>
      </c>
      <c r="M10" s="437"/>
      <c r="N10" s="147"/>
    </row>
    <row r="11" spans="1:17" s="149" customFormat="1" ht="15.75">
      <c r="A11" s="150"/>
      <c r="B11" s="151"/>
      <c r="C11" s="152"/>
      <c r="D11" s="152"/>
      <c r="E11" s="152"/>
      <c r="F11" s="153"/>
      <c r="G11" s="154"/>
      <c r="H11" s="154"/>
      <c r="I11" s="154"/>
      <c r="J11" s="154"/>
      <c r="K11" s="155"/>
      <c r="L11" s="154"/>
      <c r="M11" s="154"/>
      <c r="N11" s="153"/>
      <c r="O11" s="151"/>
      <c r="P11" s="151"/>
      <c r="Q11" s="151"/>
    </row>
    <row r="12" spans="1:17" s="149" customFormat="1" ht="15.75">
      <c r="A12" s="150">
        <v>1</v>
      </c>
      <c r="B12" s="151" t="s">
        <v>414</v>
      </c>
      <c r="C12" s="156"/>
      <c r="D12" s="156"/>
      <c r="E12" s="156"/>
      <c r="F12" s="153"/>
      <c r="G12" s="157" t="s">
        <v>425</v>
      </c>
      <c r="H12" s="157"/>
      <c r="I12" s="157"/>
      <c r="J12" s="157"/>
      <c r="K12" s="158">
        <f>L13+L14</f>
        <v>29610000</v>
      </c>
      <c r="L12" s="158"/>
      <c r="M12" s="158">
        <f>-K12</f>
        <v>-29610000</v>
      </c>
      <c r="N12" s="153"/>
      <c r="O12" s="151"/>
      <c r="P12" s="151"/>
      <c r="Q12" s="151"/>
    </row>
    <row r="13" spans="1:17" s="149" customFormat="1" ht="15.75">
      <c r="A13" s="150"/>
      <c r="B13" s="159"/>
      <c r="C13" s="151"/>
      <c r="D13" s="151"/>
      <c r="E13" s="151"/>
      <c r="F13" s="160"/>
      <c r="G13" s="157"/>
      <c r="H13" s="157" t="s">
        <v>416</v>
      </c>
      <c r="I13" s="238" t="s">
        <v>433</v>
      </c>
      <c r="J13" s="157"/>
      <c r="K13" s="161"/>
      <c r="L13" s="158">
        <v>2475000</v>
      </c>
      <c r="M13" s="158"/>
      <c r="N13" s="153"/>
      <c r="O13" s="151"/>
      <c r="P13" s="151"/>
      <c r="Q13" s="151"/>
    </row>
    <row r="14" spans="1:17" s="149" customFormat="1" ht="15.75">
      <c r="A14" s="150"/>
      <c r="B14" s="159"/>
      <c r="C14" s="156"/>
      <c r="D14" s="156"/>
      <c r="E14" s="156"/>
      <c r="F14" s="162"/>
      <c r="G14" s="157"/>
      <c r="H14" s="157" t="s">
        <v>228</v>
      </c>
      <c r="I14" s="238" t="s">
        <v>433</v>
      </c>
      <c r="J14" s="157"/>
      <c r="K14" s="158"/>
      <c r="L14" s="158">
        <v>27135000</v>
      </c>
      <c r="M14" s="158"/>
      <c r="N14" s="153"/>
      <c r="O14" s="151"/>
      <c r="P14" s="151"/>
      <c r="Q14" s="151"/>
    </row>
    <row r="15" spans="1:17" s="149" customFormat="1" ht="15.75">
      <c r="A15" s="150"/>
      <c r="B15" s="159"/>
      <c r="C15" s="156"/>
      <c r="D15" s="156"/>
      <c r="E15" s="156"/>
      <c r="F15" s="163"/>
      <c r="G15" s="157"/>
      <c r="H15" s="157"/>
      <c r="I15" s="157"/>
      <c r="J15" s="157"/>
      <c r="K15" s="158"/>
      <c r="L15" s="158"/>
      <c r="M15" s="158"/>
      <c r="N15" s="153"/>
      <c r="O15" s="151"/>
      <c r="P15" s="151"/>
      <c r="Q15" s="151"/>
    </row>
    <row r="16" spans="1:17" s="149" customFormat="1" ht="15.75">
      <c r="A16" s="150">
        <v>2</v>
      </c>
      <c r="B16" s="159" t="s">
        <v>417</v>
      </c>
      <c r="C16" s="156"/>
      <c r="D16" s="156"/>
      <c r="E16" s="156"/>
      <c r="F16" s="162"/>
      <c r="G16" s="157" t="s">
        <v>425</v>
      </c>
      <c r="H16" s="157"/>
      <c r="I16" s="157"/>
      <c r="J16" s="157"/>
      <c r="K16" s="158">
        <f>F20</f>
        <v>22588380</v>
      </c>
      <c r="L16" s="158"/>
      <c r="M16" s="158">
        <f>-K16</f>
        <v>-22588380</v>
      </c>
      <c r="N16" s="153"/>
      <c r="O16" s="151"/>
      <c r="P16" s="151"/>
      <c r="Q16" s="151"/>
    </row>
    <row r="17" spans="1:17" s="149" customFormat="1" ht="15.75">
      <c r="A17" s="150"/>
      <c r="B17" s="159" t="s">
        <v>418</v>
      </c>
      <c r="C17" s="156"/>
      <c r="D17" s="156"/>
      <c r="E17" s="156"/>
      <c r="F17" s="162">
        <v>1739946000</v>
      </c>
      <c r="G17" s="157"/>
      <c r="H17" s="157" t="s">
        <v>416</v>
      </c>
      <c r="I17" s="157"/>
      <c r="J17" s="157"/>
      <c r="K17" s="158"/>
      <c r="L17" s="158">
        <f>K16</f>
        <v>22588380</v>
      </c>
      <c r="M17" s="158"/>
      <c r="N17" s="153"/>
      <c r="O17" s="151"/>
      <c r="P17" s="151"/>
      <c r="Q17" s="151"/>
    </row>
    <row r="18" spans="1:17" s="149" customFormat="1" ht="15.75" customHeight="1">
      <c r="A18" s="150"/>
      <c r="B18" s="164" t="s">
        <v>419</v>
      </c>
      <c r="C18" s="156"/>
      <c r="D18" s="156"/>
      <c r="E18" s="156"/>
      <c r="F18" s="165">
        <f>F17*0.03</f>
        <v>52198380</v>
      </c>
      <c r="G18" s="157"/>
      <c r="H18" s="157"/>
      <c r="I18" s="157"/>
      <c r="J18" s="157"/>
      <c r="K18" s="158"/>
      <c r="L18" s="158"/>
      <c r="M18" s="158"/>
      <c r="N18" s="153"/>
      <c r="O18" s="151"/>
      <c r="P18" s="151"/>
      <c r="Q18" s="151"/>
    </row>
    <row r="19" spans="1:17" s="149" customFormat="1" ht="15.75" customHeight="1">
      <c r="A19" s="166"/>
      <c r="B19" s="156" t="s">
        <v>420</v>
      </c>
      <c r="C19" s="156"/>
      <c r="D19" s="156"/>
      <c r="E19" s="156"/>
      <c r="F19" s="165">
        <f>K12</f>
        <v>29610000</v>
      </c>
      <c r="G19" s="157"/>
      <c r="H19" s="157"/>
      <c r="I19" s="157"/>
      <c r="J19" s="157"/>
      <c r="K19" s="158"/>
      <c r="L19" s="158"/>
      <c r="M19" s="158"/>
      <c r="N19" s="153"/>
      <c r="O19" s="151"/>
      <c r="P19" s="151"/>
      <c r="Q19" s="151"/>
    </row>
    <row r="20" spans="1:17" s="149" customFormat="1" ht="15.75">
      <c r="A20" s="150"/>
      <c r="B20" s="164" t="s">
        <v>421</v>
      </c>
      <c r="C20" s="156"/>
      <c r="D20" s="156"/>
      <c r="E20" s="156"/>
      <c r="F20" s="165">
        <f>F18-F19</f>
        <v>22588380</v>
      </c>
      <c r="G20" s="157"/>
      <c r="H20" s="157"/>
      <c r="I20" s="157"/>
      <c r="J20" s="157"/>
      <c r="K20" s="161"/>
      <c r="L20" s="158"/>
      <c r="M20" s="158"/>
      <c r="N20" s="153"/>
      <c r="O20" s="151"/>
      <c r="P20" s="151"/>
      <c r="Q20" s="151"/>
    </row>
    <row r="21" spans="1:17" s="149" customFormat="1" ht="15.75">
      <c r="A21" s="150"/>
      <c r="B21" s="159"/>
      <c r="C21" s="156"/>
      <c r="D21" s="156"/>
      <c r="E21" s="156"/>
      <c r="F21" s="165"/>
      <c r="G21" s="157"/>
      <c r="H21" s="157"/>
      <c r="I21" s="157"/>
      <c r="J21" s="157"/>
      <c r="K21" s="161"/>
      <c r="L21" s="158"/>
      <c r="M21" s="158"/>
      <c r="N21" s="153"/>
      <c r="O21" s="167"/>
      <c r="P21" s="151"/>
      <c r="Q21" s="151"/>
    </row>
    <row r="22" spans="1:17" s="149" customFormat="1" ht="15.75">
      <c r="A22" s="150">
        <v>3</v>
      </c>
      <c r="B22" s="164" t="s">
        <v>422</v>
      </c>
      <c r="C22" s="156"/>
      <c r="D22" s="156"/>
      <c r="E22" s="156"/>
      <c r="F22" s="165"/>
      <c r="G22" s="157" t="s">
        <v>767</v>
      </c>
      <c r="H22" s="157"/>
      <c r="I22" s="157"/>
      <c r="J22" s="157"/>
      <c r="K22" s="158">
        <v>91683663</v>
      </c>
      <c r="L22" s="158"/>
      <c r="M22" s="158">
        <f>-K22</f>
        <v>-91683663</v>
      </c>
      <c r="N22" s="153">
        <f>K22-K35</f>
        <v>50355</v>
      </c>
      <c r="O22" s="151"/>
      <c r="P22" s="151"/>
      <c r="Q22" s="151"/>
    </row>
    <row r="23" spans="1:17" s="149" customFormat="1" ht="15.75">
      <c r="A23" s="150"/>
      <c r="B23" s="164"/>
      <c r="C23" s="156"/>
      <c r="D23" s="156"/>
      <c r="E23" s="156"/>
      <c r="F23" s="168"/>
      <c r="G23" s="157"/>
      <c r="H23" s="157" t="s">
        <v>423</v>
      </c>
      <c r="I23" s="157"/>
      <c r="J23" s="157"/>
      <c r="K23" s="161"/>
      <c r="L23" s="158">
        <f>K22</f>
        <v>91683663</v>
      </c>
      <c r="M23" s="158"/>
      <c r="N23" s="153"/>
      <c r="O23" s="151"/>
      <c r="P23" s="151"/>
      <c r="Q23" s="151"/>
    </row>
    <row r="24" spans="1:17" s="149" customFormat="1" ht="15.75">
      <c r="A24" s="150"/>
      <c r="B24" s="164"/>
      <c r="C24" s="156"/>
      <c r="D24" s="156"/>
      <c r="E24" s="156"/>
      <c r="F24" s="169"/>
      <c r="G24" s="157"/>
      <c r="H24" s="157"/>
      <c r="I24" s="157"/>
      <c r="J24" s="157"/>
      <c r="K24" s="158"/>
      <c r="L24" s="158"/>
      <c r="M24" s="158"/>
      <c r="N24" s="153"/>
      <c r="O24" s="151"/>
      <c r="P24" s="151"/>
      <c r="Q24" s="151"/>
    </row>
    <row r="25" spans="1:17" s="149" customFormat="1" ht="15.75" customHeight="1">
      <c r="A25" s="150">
        <v>4</v>
      </c>
      <c r="B25" s="156" t="s">
        <v>426</v>
      </c>
      <c r="C25" s="156"/>
      <c r="D25" s="156"/>
      <c r="E25" s="156"/>
      <c r="F25" s="169"/>
      <c r="G25" s="157" t="s">
        <v>428</v>
      </c>
      <c r="H25" s="157"/>
      <c r="I25" s="157" t="s">
        <v>429</v>
      </c>
      <c r="J25" s="157"/>
      <c r="K25" s="158">
        <v>42602820</v>
      </c>
      <c r="L25" s="158"/>
      <c r="M25" s="158"/>
      <c r="N25" s="153"/>
      <c r="O25" s="151"/>
      <c r="P25" s="151"/>
      <c r="Q25" s="151"/>
    </row>
    <row r="26" spans="1:17" s="149" customFormat="1" ht="15.75">
      <c r="A26" s="150"/>
      <c r="B26" s="159" t="s">
        <v>427</v>
      </c>
      <c r="C26" s="156"/>
      <c r="D26" s="156"/>
      <c r="E26" s="156"/>
      <c r="F26" s="170"/>
      <c r="G26" s="157"/>
      <c r="H26" s="157" t="s">
        <v>430</v>
      </c>
      <c r="I26" s="157"/>
      <c r="J26" s="157" t="s">
        <v>429</v>
      </c>
      <c r="K26" s="161"/>
      <c r="L26" s="158">
        <v>42602820</v>
      </c>
      <c r="M26" s="158"/>
      <c r="N26" s="153"/>
      <c r="O26" s="167"/>
      <c r="P26" s="151"/>
      <c r="Q26" s="151"/>
    </row>
    <row r="27" spans="1:17" s="149" customFormat="1" ht="15.75">
      <c r="A27" s="150"/>
      <c r="B27" s="171"/>
      <c r="C27" s="156"/>
      <c r="D27" s="156"/>
      <c r="E27" s="156"/>
      <c r="F27" s="162"/>
      <c r="G27" s="157"/>
      <c r="H27" s="157"/>
      <c r="I27" s="157"/>
      <c r="J27" s="157"/>
      <c r="K27" s="158"/>
      <c r="L27" s="158"/>
      <c r="M27" s="158"/>
      <c r="N27" s="153"/>
      <c r="O27" s="151"/>
      <c r="P27" s="151"/>
      <c r="Q27" s="151"/>
    </row>
    <row r="28" spans="1:17" s="149" customFormat="1" ht="15.75">
      <c r="A28" s="150">
        <v>5</v>
      </c>
      <c r="B28" s="171" t="s">
        <v>431</v>
      </c>
      <c r="C28" s="156"/>
      <c r="D28" s="156"/>
      <c r="E28" s="156"/>
      <c r="F28" s="162"/>
      <c r="G28" s="157" t="s">
        <v>230</v>
      </c>
      <c r="H28" s="157"/>
      <c r="I28" s="157"/>
      <c r="J28" s="157"/>
      <c r="K28" s="158">
        <f>L29+L30</f>
        <v>1304796171</v>
      </c>
      <c r="L28" s="158"/>
      <c r="M28" s="158"/>
      <c r="N28" s="153"/>
      <c r="O28" s="151"/>
      <c r="P28" s="151"/>
      <c r="Q28" s="151"/>
    </row>
    <row r="29" spans="1:17" s="149" customFormat="1" ht="15.75">
      <c r="A29" s="150"/>
      <c r="B29" s="171"/>
      <c r="C29" s="156"/>
      <c r="D29" s="156"/>
      <c r="E29" s="156"/>
      <c r="F29" s="172"/>
      <c r="G29" s="157"/>
      <c r="H29" s="238" t="s">
        <v>436</v>
      </c>
      <c r="I29" s="157"/>
      <c r="J29" s="157"/>
      <c r="K29" s="158"/>
      <c r="L29" s="158">
        <v>1289205164</v>
      </c>
      <c r="M29" s="158"/>
      <c r="N29" s="153"/>
      <c r="O29" s="151"/>
      <c r="P29" s="151"/>
      <c r="Q29" s="151"/>
    </row>
    <row r="30" spans="1:17" s="149" customFormat="1" ht="15.75">
      <c r="A30" s="150"/>
      <c r="B30" s="164"/>
      <c r="C30" s="156"/>
      <c r="D30" s="156"/>
      <c r="E30" s="156"/>
      <c r="F30" s="163"/>
      <c r="G30" s="157"/>
      <c r="H30" s="238" t="s">
        <v>437</v>
      </c>
      <c r="I30" s="157"/>
      <c r="J30" s="157"/>
      <c r="K30" s="158"/>
      <c r="L30" s="158">
        <v>15591007</v>
      </c>
      <c r="M30" s="158"/>
      <c r="N30" s="153"/>
      <c r="O30" s="151"/>
      <c r="P30" s="151"/>
      <c r="Q30" s="151"/>
    </row>
    <row r="31" spans="1:17" s="149" customFormat="1" ht="15.75">
      <c r="A31" s="150"/>
      <c r="B31" s="164"/>
      <c r="C31" s="156"/>
      <c r="D31" s="156"/>
      <c r="E31" s="156"/>
      <c r="F31" s="169"/>
      <c r="G31" s="157"/>
      <c r="H31" s="157"/>
      <c r="I31" s="157"/>
      <c r="J31" s="157"/>
      <c r="K31" s="158"/>
      <c r="L31" s="158"/>
      <c r="M31" s="158"/>
      <c r="N31" s="153"/>
      <c r="O31" s="151"/>
      <c r="P31" s="151"/>
      <c r="Q31" s="151"/>
    </row>
    <row r="32" spans="1:17" s="149" customFormat="1" ht="15.75">
      <c r="A32" s="150">
        <v>6</v>
      </c>
      <c r="B32" s="171" t="s">
        <v>431</v>
      </c>
      <c r="C32" s="156"/>
      <c r="D32" s="156"/>
      <c r="E32" s="156"/>
      <c r="F32" s="169"/>
      <c r="G32" s="238" t="s">
        <v>434</v>
      </c>
      <c r="H32" s="157"/>
      <c r="I32" s="157" t="s">
        <v>435</v>
      </c>
      <c r="J32" s="157"/>
      <c r="K32" s="158">
        <v>81520321</v>
      </c>
      <c r="L32" s="158"/>
      <c r="M32" s="158"/>
      <c r="N32" s="153"/>
      <c r="O32" s="151"/>
      <c r="P32" s="151"/>
      <c r="Q32" s="151"/>
    </row>
    <row r="33" spans="1:17" s="149" customFormat="1" ht="15.75">
      <c r="A33" s="150"/>
      <c r="B33" s="164"/>
      <c r="C33" s="156"/>
      <c r="D33" s="156"/>
      <c r="E33" s="156"/>
      <c r="F33" s="169"/>
      <c r="G33" s="157"/>
      <c r="H33" s="240" t="s">
        <v>432</v>
      </c>
      <c r="I33" s="157"/>
      <c r="J33" s="157"/>
      <c r="K33" s="158"/>
      <c r="L33" s="158">
        <f>K32</f>
        <v>81520321</v>
      </c>
      <c r="M33" s="158"/>
      <c r="N33" s="153"/>
      <c r="O33" s="151"/>
      <c r="P33" s="151"/>
      <c r="Q33" s="151"/>
    </row>
    <row r="34" spans="1:17" s="149" customFormat="1" ht="15.75">
      <c r="A34" s="150"/>
      <c r="B34" s="164"/>
      <c r="C34" s="156"/>
      <c r="D34" s="156"/>
      <c r="E34" s="156"/>
      <c r="F34" s="169"/>
      <c r="G34" s="157"/>
      <c r="H34" s="157"/>
      <c r="I34" s="157"/>
      <c r="J34" s="157"/>
      <c r="K34" s="158"/>
      <c r="L34" s="158"/>
      <c r="M34" s="158"/>
      <c r="N34" s="153"/>
      <c r="O34" s="151"/>
      <c r="P34" s="151"/>
      <c r="Q34" s="151"/>
    </row>
    <row r="35" spans="1:17" s="149" customFormat="1" ht="15.75">
      <c r="A35" s="150">
        <v>7</v>
      </c>
      <c r="B35" s="171" t="s">
        <v>431</v>
      </c>
      <c r="C35" s="156"/>
      <c r="D35" s="156"/>
      <c r="E35" s="156"/>
      <c r="F35" s="169"/>
      <c r="G35" s="238" t="s">
        <v>423</v>
      </c>
      <c r="H35" s="157"/>
      <c r="I35" s="157"/>
      <c r="J35" s="157"/>
      <c r="K35" s="158">
        <v>91633308</v>
      </c>
      <c r="L35" s="158"/>
      <c r="M35" s="158"/>
      <c r="N35" s="153"/>
      <c r="O35" s="151"/>
      <c r="P35" s="151"/>
      <c r="Q35" s="151"/>
    </row>
    <row r="36" spans="1:17" s="149" customFormat="1" ht="15.75">
      <c r="A36" s="150"/>
      <c r="B36" s="156"/>
      <c r="C36" s="156"/>
      <c r="D36" s="156"/>
      <c r="E36" s="156"/>
      <c r="F36" s="169"/>
      <c r="G36" s="157"/>
      <c r="H36" s="238" t="s">
        <v>438</v>
      </c>
      <c r="I36" s="157"/>
      <c r="J36" s="157"/>
      <c r="K36" s="158"/>
      <c r="L36" s="158">
        <f>K35</f>
        <v>91633308</v>
      </c>
      <c r="M36" s="158"/>
      <c r="N36" s="153"/>
      <c r="O36" s="151"/>
      <c r="P36" s="151"/>
      <c r="Q36" s="151"/>
    </row>
    <row r="37" spans="1:17" s="149" customFormat="1" ht="15.75">
      <c r="A37" s="150"/>
      <c r="B37" s="156"/>
      <c r="C37" s="156"/>
      <c r="D37" s="156"/>
      <c r="E37" s="156"/>
      <c r="F37" s="169"/>
      <c r="G37" s="157"/>
      <c r="H37" s="157"/>
      <c r="I37" s="157"/>
      <c r="J37" s="157"/>
      <c r="K37" s="158"/>
      <c r="L37" s="158"/>
      <c r="M37" s="158"/>
      <c r="N37" s="153"/>
      <c r="O37" s="151"/>
      <c r="P37" s="151"/>
      <c r="Q37" s="151"/>
    </row>
    <row r="38" spans="1:17" s="149" customFormat="1" ht="15.75">
      <c r="A38" s="150">
        <v>8</v>
      </c>
      <c r="B38" s="171" t="s">
        <v>431</v>
      </c>
      <c r="C38" s="156"/>
      <c r="D38" s="156"/>
      <c r="E38" s="156"/>
      <c r="F38" s="169"/>
      <c r="G38" s="238" t="s">
        <v>432</v>
      </c>
      <c r="H38" s="157"/>
      <c r="I38" s="157"/>
      <c r="J38" s="157"/>
      <c r="K38" s="158">
        <v>1669064703</v>
      </c>
      <c r="L38" s="158"/>
      <c r="M38" s="158"/>
      <c r="N38" s="153"/>
      <c r="O38" s="151"/>
      <c r="P38" s="151"/>
      <c r="Q38" s="151"/>
    </row>
    <row r="39" spans="1:17" s="149" customFormat="1" ht="15.75">
      <c r="A39" s="150"/>
      <c r="B39" s="156"/>
      <c r="C39" s="156"/>
      <c r="D39" s="156"/>
      <c r="E39" s="156"/>
      <c r="F39" s="169"/>
      <c r="G39" s="157"/>
      <c r="H39" s="238" t="s">
        <v>439</v>
      </c>
      <c r="I39" s="157"/>
      <c r="J39" s="157"/>
      <c r="K39" s="158"/>
      <c r="L39" s="158">
        <f>K38-L40</f>
        <v>1229159225</v>
      </c>
      <c r="M39" s="158"/>
      <c r="N39" s="153"/>
      <c r="O39" s="151"/>
      <c r="P39" s="151"/>
      <c r="Q39" s="151"/>
    </row>
    <row r="40" spans="1:17" s="149" customFormat="1" ht="15.75">
      <c r="A40" s="150"/>
      <c r="B40" s="156"/>
      <c r="C40" s="156"/>
      <c r="D40" s="156"/>
      <c r="E40" s="156"/>
      <c r="F40" s="169"/>
      <c r="G40" s="157"/>
      <c r="H40" s="157" t="s">
        <v>440</v>
      </c>
      <c r="I40" s="157"/>
      <c r="J40" s="157"/>
      <c r="K40" s="158"/>
      <c r="L40" s="158">
        <v>439905478</v>
      </c>
      <c r="M40" s="158"/>
      <c r="N40" s="153"/>
      <c r="O40" s="151"/>
      <c r="P40" s="151"/>
      <c r="Q40" s="151"/>
    </row>
    <row r="41" spans="1:17" s="149" customFormat="1" ht="15.75">
      <c r="A41" s="150"/>
      <c r="B41" s="156"/>
      <c r="C41" s="156"/>
      <c r="D41" s="156"/>
      <c r="E41" s="156"/>
      <c r="F41" s="169"/>
      <c r="G41" s="157"/>
      <c r="H41" s="157"/>
      <c r="I41" s="157"/>
      <c r="J41" s="157"/>
      <c r="K41" s="158"/>
      <c r="L41" s="158"/>
      <c r="M41" s="158"/>
      <c r="N41" s="153"/>
      <c r="O41" s="151"/>
      <c r="P41" s="151"/>
      <c r="Q41" s="151"/>
    </row>
    <row r="42" spans="1:17" s="149" customFormat="1" ht="15.75">
      <c r="A42" s="150">
        <v>9</v>
      </c>
      <c r="B42" s="171" t="s">
        <v>431</v>
      </c>
      <c r="C42" s="156"/>
      <c r="D42" s="156"/>
      <c r="E42" s="156"/>
      <c r="F42" s="169"/>
      <c r="G42" s="238" t="s">
        <v>443</v>
      </c>
      <c r="H42" s="157"/>
      <c r="I42" s="238" t="s">
        <v>441</v>
      </c>
      <c r="J42" s="157"/>
      <c r="K42" s="158">
        <f>L44-K43</f>
        <v>2006422024</v>
      </c>
      <c r="L42" s="158"/>
      <c r="M42" s="158"/>
      <c r="N42" s="153"/>
      <c r="O42" s="151"/>
      <c r="P42" s="151"/>
      <c r="Q42" s="151"/>
    </row>
    <row r="43" spans="1:17" s="149" customFormat="1" ht="15.75">
      <c r="A43" s="150"/>
      <c r="B43" s="156"/>
      <c r="C43" s="156"/>
      <c r="D43" s="156"/>
      <c r="E43" s="156"/>
      <c r="F43" s="169"/>
      <c r="G43" s="238" t="s">
        <v>432</v>
      </c>
      <c r="H43" s="157"/>
      <c r="I43" s="157"/>
      <c r="J43" s="157"/>
      <c r="K43" s="158">
        <v>359139211</v>
      </c>
      <c r="L43" s="158"/>
      <c r="M43" s="158"/>
      <c r="N43" s="153"/>
      <c r="O43" s="151"/>
      <c r="P43" s="151"/>
      <c r="Q43" s="151"/>
    </row>
    <row r="44" spans="1:17" s="149" customFormat="1" ht="15.75">
      <c r="A44" s="150"/>
      <c r="B44" s="156"/>
      <c r="C44" s="156"/>
      <c r="D44" s="156"/>
      <c r="E44" s="156"/>
      <c r="F44" s="169"/>
      <c r="G44" s="157"/>
      <c r="H44" s="157" t="s">
        <v>442</v>
      </c>
      <c r="I44" s="157"/>
      <c r="J44" s="157"/>
      <c r="K44" s="158"/>
      <c r="L44" s="158">
        <v>2365561235</v>
      </c>
      <c r="M44" s="158"/>
      <c r="N44" s="153"/>
      <c r="O44" s="151"/>
      <c r="P44" s="151"/>
      <c r="Q44" s="151"/>
    </row>
    <row r="45" spans="1:17" s="149" customFormat="1" ht="15.75">
      <c r="A45" s="150"/>
      <c r="B45" s="156"/>
      <c r="C45" s="156"/>
      <c r="D45" s="156"/>
      <c r="E45" s="156"/>
      <c r="F45" s="169"/>
      <c r="G45" s="157"/>
      <c r="H45" s="157"/>
      <c r="I45" s="157"/>
      <c r="J45" s="157"/>
      <c r="K45" s="158"/>
      <c r="L45" s="158"/>
      <c r="M45" s="158"/>
      <c r="N45" s="153"/>
      <c r="O45" s="151"/>
      <c r="P45" s="151"/>
      <c r="Q45" s="151"/>
    </row>
    <row r="46" spans="1:17" s="149" customFormat="1" ht="15.75">
      <c r="A46" s="150">
        <v>10</v>
      </c>
      <c r="B46" s="156" t="s">
        <v>444</v>
      </c>
      <c r="C46" s="156"/>
      <c r="D46" s="156"/>
      <c r="E46" s="156"/>
      <c r="F46" s="169"/>
      <c r="G46" s="157" t="s">
        <v>442</v>
      </c>
      <c r="H46" s="157"/>
      <c r="I46" s="239" t="s">
        <v>445</v>
      </c>
      <c r="J46" s="157"/>
      <c r="K46" s="158">
        <f>L47</f>
        <v>29183000</v>
      </c>
      <c r="L46" s="158"/>
      <c r="M46" s="158"/>
      <c r="N46" s="153"/>
      <c r="O46" s="151"/>
      <c r="P46" s="151"/>
      <c r="Q46" s="151"/>
    </row>
    <row r="47" spans="1:17" s="149" customFormat="1" ht="15.75">
      <c r="A47" s="150"/>
      <c r="B47" s="156"/>
      <c r="C47" s="156"/>
      <c r="D47" s="156"/>
      <c r="E47" s="156"/>
      <c r="F47" s="169"/>
      <c r="G47" s="157"/>
      <c r="H47" s="157" t="s">
        <v>446</v>
      </c>
      <c r="I47" s="157"/>
      <c r="J47" s="239" t="s">
        <v>445</v>
      </c>
      <c r="K47" s="158"/>
      <c r="L47" s="158">
        <v>29183000</v>
      </c>
      <c r="M47" s="158"/>
      <c r="N47" s="153"/>
      <c r="O47" s="151"/>
      <c r="P47" s="151"/>
      <c r="Q47" s="151"/>
    </row>
    <row r="48" spans="1:17" s="149" customFormat="1" ht="15.75">
      <c r="A48" s="150"/>
      <c r="B48" s="156"/>
      <c r="C48" s="156"/>
      <c r="D48" s="156"/>
      <c r="E48" s="156"/>
      <c r="F48" s="169"/>
      <c r="G48" s="157"/>
      <c r="H48" s="157"/>
      <c r="I48" s="157"/>
      <c r="J48" s="157"/>
      <c r="K48" s="158"/>
      <c r="L48" s="158"/>
      <c r="M48" s="158"/>
      <c r="N48" s="153"/>
      <c r="O48" s="151"/>
      <c r="P48" s="151"/>
      <c r="Q48" s="151"/>
    </row>
    <row r="49" spans="1:17" s="149" customFormat="1" ht="15.75">
      <c r="A49" s="150">
        <v>11</v>
      </c>
      <c r="B49" s="156" t="s">
        <v>447</v>
      </c>
      <c r="C49" s="156"/>
      <c r="D49" s="156"/>
      <c r="E49" s="156"/>
      <c r="F49" s="169"/>
      <c r="G49" s="157">
        <v>335</v>
      </c>
      <c r="H49" s="157"/>
      <c r="I49" s="157"/>
      <c r="J49" s="157"/>
      <c r="K49" s="158">
        <v>0</v>
      </c>
      <c r="L49" s="158"/>
      <c r="M49" s="158"/>
      <c r="N49" s="153"/>
      <c r="O49" s="151"/>
      <c r="P49" s="151"/>
      <c r="Q49" s="151"/>
    </row>
    <row r="50" spans="1:17" s="149" customFormat="1" ht="15.75">
      <c r="A50" s="150"/>
      <c r="B50" s="156"/>
      <c r="C50" s="156"/>
      <c r="D50" s="156"/>
      <c r="E50" s="156"/>
      <c r="F50" s="169"/>
      <c r="G50" s="157"/>
      <c r="H50" s="157" t="s">
        <v>475</v>
      </c>
      <c r="I50" s="157"/>
      <c r="J50" s="157" t="s">
        <v>448</v>
      </c>
      <c r="K50" s="158"/>
      <c r="L50" s="158">
        <f>K49</f>
        <v>0</v>
      </c>
      <c r="M50" s="158"/>
      <c r="N50" s="153"/>
      <c r="O50" s="151"/>
      <c r="P50" s="151"/>
      <c r="Q50" s="151"/>
    </row>
    <row r="51" spans="1:17" s="149" customFormat="1" ht="15.75">
      <c r="A51" s="150"/>
      <c r="B51" s="156"/>
      <c r="C51" s="156"/>
      <c r="D51" s="156"/>
      <c r="E51" s="156"/>
      <c r="F51" s="169"/>
      <c r="G51" s="157"/>
      <c r="H51" s="157"/>
      <c r="I51" s="157"/>
      <c r="J51" s="157"/>
      <c r="K51" s="158"/>
      <c r="L51" s="158"/>
      <c r="M51" s="158"/>
      <c r="N51" s="153"/>
      <c r="O51" s="151"/>
      <c r="P51" s="151"/>
      <c r="Q51" s="151"/>
    </row>
    <row r="52" spans="1:17" s="149" customFormat="1" ht="15.75">
      <c r="A52" s="150">
        <v>12</v>
      </c>
      <c r="B52" s="156" t="s">
        <v>449</v>
      </c>
      <c r="C52" s="156"/>
      <c r="D52" s="156"/>
      <c r="E52" s="156"/>
      <c r="F52" s="169"/>
      <c r="G52" s="157" t="s">
        <v>450</v>
      </c>
      <c r="H52" s="157"/>
      <c r="I52" s="157"/>
      <c r="J52" s="157"/>
      <c r="K52" s="158">
        <v>120000000</v>
      </c>
      <c r="L52" s="158"/>
      <c r="M52" s="158">
        <f>-K52</f>
        <v>-120000000</v>
      </c>
      <c r="N52" s="153"/>
      <c r="O52" s="151"/>
      <c r="P52" s="151"/>
      <c r="Q52" s="151"/>
    </row>
    <row r="53" spans="1:17" s="149" customFormat="1" ht="15.75">
      <c r="A53" s="150"/>
      <c r="B53" s="156"/>
      <c r="C53" s="156"/>
      <c r="D53" s="156"/>
      <c r="E53" s="156"/>
      <c r="F53" s="169"/>
      <c r="G53" s="157"/>
      <c r="H53" s="157" t="s">
        <v>228</v>
      </c>
      <c r="I53" s="157"/>
      <c r="J53" s="157"/>
      <c r="K53" s="158"/>
      <c r="L53" s="158">
        <f>K52</f>
        <v>120000000</v>
      </c>
      <c r="M53" s="158"/>
      <c r="N53" s="153"/>
      <c r="O53" s="151"/>
      <c r="P53" s="151"/>
      <c r="Q53" s="151"/>
    </row>
    <row r="54" spans="1:17" s="149" customFormat="1" ht="15.75">
      <c r="A54" s="150"/>
      <c r="B54" s="156"/>
      <c r="C54" s="156"/>
      <c r="D54" s="156"/>
      <c r="E54" s="156"/>
      <c r="F54" s="169"/>
      <c r="G54" s="157"/>
      <c r="H54" s="157"/>
      <c r="I54" s="157"/>
      <c r="J54" s="157"/>
      <c r="K54" s="158"/>
      <c r="L54" s="158"/>
      <c r="M54" s="158"/>
      <c r="N54" s="153"/>
      <c r="O54" s="151"/>
      <c r="P54" s="151"/>
      <c r="Q54" s="151"/>
    </row>
    <row r="55" spans="1:17" s="149" customFormat="1" ht="15.75">
      <c r="A55" s="150">
        <v>13</v>
      </c>
      <c r="B55" s="156" t="s">
        <v>451</v>
      </c>
      <c r="C55" s="156"/>
      <c r="D55" s="156"/>
      <c r="E55" s="156"/>
      <c r="F55" s="169"/>
      <c r="G55" s="157">
        <v>632</v>
      </c>
      <c r="H55" s="157"/>
      <c r="I55" s="157"/>
      <c r="J55" s="157"/>
      <c r="K55" s="158">
        <v>-6000000</v>
      </c>
      <c r="L55" s="158"/>
      <c r="M55" s="158">
        <f>-K55</f>
        <v>6000000</v>
      </c>
      <c r="N55" s="153"/>
      <c r="O55" s="319">
        <f>M55+M58+M61</f>
        <v>-390209522</v>
      </c>
      <c r="P55" s="151"/>
      <c r="Q55" s="151"/>
    </row>
    <row r="56" spans="1:17" s="149" customFormat="1" ht="15.75">
      <c r="A56" s="150"/>
      <c r="B56" s="156" t="s">
        <v>452</v>
      </c>
      <c r="C56" s="156"/>
      <c r="D56" s="156"/>
      <c r="E56" s="156"/>
      <c r="F56" s="169"/>
      <c r="G56" s="157"/>
      <c r="H56" s="157" t="s">
        <v>482</v>
      </c>
      <c r="I56" s="157"/>
      <c r="J56" s="157" t="s">
        <v>453</v>
      </c>
      <c r="K56" s="158"/>
      <c r="L56" s="158">
        <v>-6000000</v>
      </c>
      <c r="M56" s="158"/>
      <c r="N56" s="153"/>
      <c r="O56" s="319">
        <f>M68+M73+M76</f>
        <v>0</v>
      </c>
      <c r="P56" s="151"/>
      <c r="Q56" s="151"/>
    </row>
    <row r="57" spans="1:17" s="149" customFormat="1" ht="15.75">
      <c r="A57" s="150"/>
      <c r="B57" s="156"/>
      <c r="C57" s="156"/>
      <c r="D57" s="156"/>
      <c r="E57" s="156"/>
      <c r="F57" s="169"/>
      <c r="G57" s="157"/>
      <c r="H57" s="157"/>
      <c r="I57" s="157"/>
      <c r="J57" s="157"/>
      <c r="K57" s="158"/>
      <c r="L57" s="158"/>
      <c r="M57" s="158"/>
      <c r="N57" s="153"/>
      <c r="O57" s="319"/>
      <c r="P57" s="151"/>
      <c r="Q57" s="151"/>
    </row>
    <row r="58" spans="1:17" s="149" customFormat="1" ht="15.75">
      <c r="A58" s="150">
        <v>14</v>
      </c>
      <c r="B58" s="156" t="s">
        <v>454</v>
      </c>
      <c r="C58" s="156"/>
      <c r="D58" s="156"/>
      <c r="E58" s="156"/>
      <c r="F58" s="169"/>
      <c r="G58" s="157">
        <v>63231</v>
      </c>
      <c r="H58" s="157"/>
      <c r="I58" s="157"/>
      <c r="J58" s="157"/>
      <c r="K58" s="158">
        <v>15800000</v>
      </c>
      <c r="L58" s="158"/>
      <c r="M58" s="158">
        <f>-K58</f>
        <v>-15800000</v>
      </c>
      <c r="N58" s="153"/>
      <c r="O58" s="151"/>
      <c r="P58" s="151"/>
      <c r="Q58" s="151"/>
    </row>
    <row r="59" spans="1:17" s="149" customFormat="1" ht="15.75">
      <c r="A59" s="150"/>
      <c r="B59" s="156" t="s">
        <v>455</v>
      </c>
      <c r="C59" s="156"/>
      <c r="D59" s="156"/>
      <c r="E59" s="156"/>
      <c r="F59" s="169"/>
      <c r="G59" s="157"/>
      <c r="H59" s="157" t="s">
        <v>482</v>
      </c>
      <c r="I59" s="157"/>
      <c r="J59" s="157" t="s">
        <v>456</v>
      </c>
      <c r="K59" s="158"/>
      <c r="L59" s="158">
        <v>15800000</v>
      </c>
      <c r="M59" s="158"/>
      <c r="N59" s="153">
        <f>L59-K88</f>
        <v>-30950000</v>
      </c>
      <c r="O59" s="151"/>
      <c r="P59" s="151"/>
      <c r="Q59" s="151"/>
    </row>
    <row r="60" spans="1:17" s="149" customFormat="1" ht="15.75">
      <c r="A60" s="150"/>
      <c r="B60" s="156"/>
      <c r="C60" s="156"/>
      <c r="D60" s="156"/>
      <c r="E60" s="156"/>
      <c r="F60" s="169"/>
      <c r="G60" s="157"/>
      <c r="H60" s="157"/>
      <c r="I60" s="157"/>
      <c r="J60" s="157"/>
      <c r="K60" s="158"/>
      <c r="L60" s="158"/>
      <c r="M60" s="158"/>
      <c r="N60" s="153"/>
      <c r="O60" s="151"/>
      <c r="P60" s="151"/>
      <c r="Q60" s="151"/>
    </row>
    <row r="61" spans="1:17" s="149" customFormat="1" ht="15.75">
      <c r="A61" s="150">
        <v>15</v>
      </c>
      <c r="B61" s="156" t="s">
        <v>457</v>
      </c>
      <c r="C61" s="156"/>
      <c r="D61" s="156"/>
      <c r="E61" s="156"/>
      <c r="F61" s="169"/>
      <c r="G61" s="157">
        <v>632</v>
      </c>
      <c r="H61" s="157"/>
      <c r="I61" s="157"/>
      <c r="J61" s="157"/>
      <c r="K61" s="158">
        <f>C66</f>
        <v>380409522</v>
      </c>
      <c r="L61" s="158"/>
      <c r="M61" s="265">
        <f>-K61</f>
        <v>-380409522</v>
      </c>
      <c r="N61" s="153"/>
      <c r="O61" s="151"/>
      <c r="P61" s="151"/>
      <c r="Q61" s="151"/>
    </row>
    <row r="62" spans="1:17" s="149" customFormat="1" ht="15.75">
      <c r="A62" s="150"/>
      <c r="B62" s="156" t="s">
        <v>458</v>
      </c>
      <c r="C62" s="241"/>
      <c r="D62" s="241"/>
      <c r="E62" s="241"/>
      <c r="F62" s="169"/>
      <c r="G62" s="157"/>
      <c r="H62" s="157" t="s">
        <v>482</v>
      </c>
      <c r="I62" s="157"/>
      <c r="J62" s="157"/>
      <c r="K62" s="158"/>
      <c r="L62" s="158">
        <f>K61</f>
        <v>380409522</v>
      </c>
      <c r="M62" s="158"/>
      <c r="N62" s="153"/>
      <c r="O62" s="151"/>
      <c r="P62" s="151"/>
      <c r="Q62" s="151"/>
    </row>
    <row r="63" spans="1:17" s="149" customFormat="1" ht="15.75">
      <c r="A63" s="150"/>
      <c r="B63" s="156" t="s">
        <v>459</v>
      </c>
      <c r="C63" s="242">
        <v>164857142</v>
      </c>
      <c r="D63" s="242"/>
      <c r="E63" s="242"/>
      <c r="F63" s="170" t="s">
        <v>460</v>
      </c>
      <c r="G63" s="157"/>
      <c r="H63" s="157"/>
      <c r="I63" s="157"/>
      <c r="J63" s="157"/>
      <c r="K63" s="158"/>
      <c r="L63" s="158"/>
      <c r="M63" s="158"/>
      <c r="N63" s="153"/>
      <c r="O63" s="151"/>
      <c r="P63" s="151"/>
      <c r="Q63" s="151"/>
    </row>
    <row r="64" spans="1:17" s="149" customFormat="1" ht="15.75">
      <c r="A64" s="150"/>
      <c r="B64" s="156" t="s">
        <v>461</v>
      </c>
      <c r="C64" s="242">
        <v>102666666</v>
      </c>
      <c r="D64" s="242"/>
      <c r="E64" s="242"/>
      <c r="F64" s="170" t="s">
        <v>463</v>
      </c>
      <c r="G64" s="157"/>
      <c r="H64" s="157"/>
      <c r="I64" s="157"/>
      <c r="J64" s="157"/>
      <c r="K64" s="158"/>
      <c r="L64" s="158"/>
      <c r="M64" s="158"/>
      <c r="N64" s="153"/>
      <c r="O64" s="151"/>
      <c r="P64" s="151"/>
      <c r="Q64" s="151"/>
    </row>
    <row r="65" spans="1:17" s="149" customFormat="1" ht="15.75">
      <c r="A65" s="150"/>
      <c r="B65" s="156" t="s">
        <v>462</v>
      </c>
      <c r="C65" s="242">
        <v>112885714</v>
      </c>
      <c r="D65" s="242"/>
      <c r="E65" s="242"/>
      <c r="F65" s="170" t="s">
        <v>463</v>
      </c>
      <c r="G65" s="157"/>
      <c r="H65" s="157"/>
      <c r="I65" s="157"/>
      <c r="J65" s="157"/>
      <c r="K65" s="158"/>
      <c r="L65" s="158"/>
      <c r="M65" s="158"/>
      <c r="N65" s="153"/>
      <c r="O65" s="151"/>
      <c r="P65" s="151"/>
      <c r="Q65" s="151"/>
    </row>
    <row r="66" spans="1:17" s="149" customFormat="1" ht="15.75">
      <c r="A66" s="150"/>
      <c r="B66" s="243" t="s">
        <v>464</v>
      </c>
      <c r="C66" s="244">
        <v>380409522</v>
      </c>
      <c r="D66" s="244"/>
      <c r="E66" s="244"/>
      <c r="F66" s="169"/>
      <c r="G66" s="157"/>
      <c r="H66" s="157"/>
      <c r="I66" s="157"/>
      <c r="J66" s="157"/>
      <c r="K66" s="158"/>
      <c r="L66" s="158"/>
      <c r="M66" s="158"/>
      <c r="N66" s="153"/>
      <c r="O66" s="151"/>
      <c r="P66" s="151"/>
      <c r="Q66" s="151"/>
    </row>
    <row r="67" spans="1:17" s="149" customFormat="1" ht="15.75">
      <c r="A67" s="150"/>
      <c r="B67" s="173"/>
      <c r="C67" s="156"/>
      <c r="D67" s="156"/>
      <c r="E67" s="156"/>
      <c r="F67" s="153"/>
      <c r="G67" s="157"/>
      <c r="H67" s="157"/>
      <c r="I67" s="157"/>
      <c r="J67" s="157"/>
      <c r="K67" s="158"/>
      <c r="L67" s="158"/>
      <c r="M67" s="158"/>
      <c r="N67" s="153"/>
      <c r="O67" s="151"/>
      <c r="P67" s="151"/>
      <c r="Q67" s="151"/>
    </row>
    <row r="68" spans="1:17" s="149" customFormat="1" ht="15.75">
      <c r="A68" s="150">
        <v>16</v>
      </c>
      <c r="B68" s="173" t="s">
        <v>465</v>
      </c>
      <c r="C68" s="156"/>
      <c r="D68" s="156"/>
      <c r="E68" s="156"/>
      <c r="F68" s="170"/>
      <c r="G68" s="157" t="s">
        <v>524</v>
      </c>
      <c r="H68" s="157"/>
      <c r="I68" s="157"/>
      <c r="J68" s="157"/>
      <c r="K68" s="158">
        <f>F71</f>
        <v>75130712</v>
      </c>
      <c r="L68" s="158"/>
      <c r="M68" s="158">
        <v>0</v>
      </c>
      <c r="N68" s="153">
        <f>L69+L74+L77</f>
        <v>807084549</v>
      </c>
      <c r="O68" s="151"/>
      <c r="P68" s="151"/>
      <c r="Q68" s="151"/>
    </row>
    <row r="69" spans="1:17" s="149" customFormat="1" ht="15.75">
      <c r="A69" s="150"/>
      <c r="B69" s="173" t="s">
        <v>466</v>
      </c>
      <c r="C69" s="156"/>
      <c r="D69" s="156"/>
      <c r="E69" s="156"/>
      <c r="F69" s="165">
        <v>388917322</v>
      </c>
      <c r="G69" s="157"/>
      <c r="H69" s="157" t="s">
        <v>482</v>
      </c>
      <c r="I69" s="157"/>
      <c r="J69" s="239" t="s">
        <v>469</v>
      </c>
      <c r="K69" s="158"/>
      <c r="L69" s="158">
        <f>K68</f>
        <v>75130712</v>
      </c>
      <c r="M69" s="158"/>
      <c r="N69" s="153"/>
      <c r="O69" s="151"/>
      <c r="P69" s="151"/>
      <c r="Q69" s="151"/>
    </row>
    <row r="70" spans="1:17" s="149" customFormat="1" ht="15.75">
      <c r="A70" s="150"/>
      <c r="B70" s="173" t="s">
        <v>467</v>
      </c>
      <c r="C70" s="156"/>
      <c r="D70" s="156"/>
      <c r="E70" s="156"/>
      <c r="F70" s="170">
        <v>313786610</v>
      </c>
      <c r="G70" s="157"/>
      <c r="H70" s="157"/>
      <c r="I70" s="157"/>
      <c r="J70" s="157"/>
      <c r="K70" s="158"/>
      <c r="L70" s="158"/>
      <c r="M70" s="158"/>
      <c r="N70" s="153"/>
      <c r="O70" s="151"/>
      <c r="P70" s="151"/>
      <c r="Q70" s="151"/>
    </row>
    <row r="71" spans="1:17" s="149" customFormat="1" ht="15.75">
      <c r="A71" s="150"/>
      <c r="B71" s="164" t="s">
        <v>468</v>
      </c>
      <c r="C71" s="156"/>
      <c r="D71" s="156"/>
      <c r="E71" s="156"/>
      <c r="F71" s="170">
        <f>F69-F70</f>
        <v>75130712</v>
      </c>
      <c r="G71" s="157"/>
      <c r="H71" s="157"/>
      <c r="I71" s="157"/>
      <c r="J71" s="157"/>
      <c r="K71" s="158"/>
      <c r="L71" s="158"/>
      <c r="M71" s="158"/>
      <c r="N71" s="153"/>
      <c r="O71" s="151"/>
      <c r="P71" s="151"/>
      <c r="Q71" s="151"/>
    </row>
    <row r="72" spans="1:17" s="175" customFormat="1" ht="12.75">
      <c r="A72" s="150"/>
      <c r="B72" s="164"/>
      <c r="C72" s="156"/>
      <c r="D72" s="156"/>
      <c r="E72" s="156"/>
      <c r="F72" s="174"/>
      <c r="G72" s="157"/>
      <c r="H72" s="157"/>
      <c r="I72" s="157"/>
      <c r="J72" s="157"/>
      <c r="K72" s="161"/>
      <c r="L72" s="158"/>
      <c r="M72" s="158"/>
      <c r="N72" s="159"/>
      <c r="O72" s="159"/>
      <c r="P72" s="159"/>
      <c r="Q72" s="159"/>
    </row>
    <row r="73" spans="1:17" s="175" customFormat="1" ht="12.75">
      <c r="A73" s="150">
        <v>17</v>
      </c>
      <c r="B73" s="164" t="s">
        <v>470</v>
      </c>
      <c r="C73" s="156"/>
      <c r="D73" s="156"/>
      <c r="E73" s="156"/>
      <c r="F73" s="153"/>
      <c r="G73" s="157" t="s">
        <v>524</v>
      </c>
      <c r="H73" s="157"/>
      <c r="I73" s="157"/>
      <c r="J73" s="157"/>
      <c r="K73" s="158">
        <v>347429399</v>
      </c>
      <c r="L73" s="158"/>
      <c r="M73" s="158">
        <v>0</v>
      </c>
      <c r="N73" s="159"/>
      <c r="O73" s="159"/>
      <c r="P73" s="159"/>
      <c r="Q73" s="159"/>
    </row>
    <row r="74" spans="1:17" s="175" customFormat="1" ht="12.75">
      <c r="A74" s="150"/>
      <c r="B74" s="164"/>
      <c r="C74" s="156"/>
      <c r="D74" s="156"/>
      <c r="E74" s="156"/>
      <c r="F74" s="153"/>
      <c r="G74" s="157"/>
      <c r="H74" s="157" t="s">
        <v>482</v>
      </c>
      <c r="I74" s="157"/>
      <c r="J74" s="157" t="s">
        <v>469</v>
      </c>
      <c r="K74" s="158"/>
      <c r="L74" s="158">
        <f>K73</f>
        <v>347429399</v>
      </c>
      <c r="M74" s="158"/>
      <c r="N74" s="159"/>
      <c r="O74" s="159"/>
      <c r="P74" s="159"/>
      <c r="Q74" s="159"/>
    </row>
    <row r="75" spans="1:17" s="175" customFormat="1" ht="12.75">
      <c r="A75" s="150"/>
      <c r="B75" s="164"/>
      <c r="C75" s="156"/>
      <c r="D75" s="156"/>
      <c r="E75" s="156"/>
      <c r="F75" s="153"/>
      <c r="G75" s="157"/>
      <c r="H75" s="157"/>
      <c r="I75" s="157"/>
      <c r="J75" s="157"/>
      <c r="K75" s="158"/>
      <c r="L75" s="158"/>
      <c r="M75" s="158"/>
      <c r="N75" s="159"/>
      <c r="O75" s="159"/>
      <c r="P75" s="159"/>
      <c r="Q75" s="159"/>
    </row>
    <row r="76" spans="1:17" s="175" customFormat="1" ht="12.75">
      <c r="A76" s="150">
        <v>18</v>
      </c>
      <c r="B76" s="164" t="s">
        <v>471</v>
      </c>
      <c r="C76" s="156"/>
      <c r="D76" s="156"/>
      <c r="E76" s="156"/>
      <c r="F76" s="153"/>
      <c r="G76" s="157" t="s">
        <v>524</v>
      </c>
      <c r="H76" s="157"/>
      <c r="I76" s="157"/>
      <c r="J76" s="157"/>
      <c r="K76" s="158">
        <v>384524438</v>
      </c>
      <c r="L76" s="158"/>
      <c r="M76" s="158">
        <v>0</v>
      </c>
      <c r="N76" s="159"/>
      <c r="O76" s="159"/>
      <c r="P76" s="159"/>
      <c r="Q76" s="159"/>
    </row>
    <row r="77" spans="1:17" s="175" customFormat="1" ht="12.75">
      <c r="A77" s="150"/>
      <c r="B77" s="164"/>
      <c r="C77" s="156"/>
      <c r="D77" s="156"/>
      <c r="E77" s="156"/>
      <c r="F77" s="153"/>
      <c r="G77" s="157"/>
      <c r="H77" s="157" t="s">
        <v>482</v>
      </c>
      <c r="I77" s="157"/>
      <c r="J77" s="157" t="s">
        <v>469</v>
      </c>
      <c r="K77" s="158"/>
      <c r="L77" s="158">
        <f>K76</f>
        <v>384524438</v>
      </c>
      <c r="M77" s="158"/>
      <c r="N77" s="159"/>
      <c r="O77" s="159"/>
      <c r="P77" s="159"/>
      <c r="Q77" s="159"/>
    </row>
    <row r="78" spans="1:17" s="175" customFormat="1" ht="12.75">
      <c r="A78" s="150"/>
      <c r="B78" s="164"/>
      <c r="C78" s="156"/>
      <c r="D78" s="156"/>
      <c r="E78" s="156"/>
      <c r="F78" s="153"/>
      <c r="G78" s="157"/>
      <c r="H78" s="157"/>
      <c r="I78" s="157"/>
      <c r="J78" s="157"/>
      <c r="K78" s="158"/>
      <c r="L78" s="158"/>
      <c r="M78" s="158"/>
      <c r="N78" s="159"/>
      <c r="O78" s="159"/>
      <c r="P78" s="159"/>
      <c r="Q78" s="159"/>
    </row>
    <row r="79" spans="1:17" s="175" customFormat="1" ht="12.75">
      <c r="A79" s="150">
        <v>19</v>
      </c>
      <c r="B79" s="164" t="s">
        <v>472</v>
      </c>
      <c r="C79" s="156"/>
      <c r="D79" s="156"/>
      <c r="E79" s="156"/>
      <c r="F79" s="153"/>
      <c r="G79" s="157" t="s">
        <v>474</v>
      </c>
      <c r="H79" s="157"/>
      <c r="I79" s="157"/>
      <c r="J79" s="157"/>
      <c r="K79" s="158">
        <v>241500000</v>
      </c>
      <c r="L79" s="158"/>
      <c r="M79" s="158"/>
      <c r="N79" s="159"/>
      <c r="O79" s="159"/>
      <c r="P79" s="159"/>
      <c r="Q79" s="159"/>
    </row>
    <row r="80" spans="1:17" s="175" customFormat="1" ht="12.75">
      <c r="A80" s="150"/>
      <c r="B80" s="164" t="s">
        <v>473</v>
      </c>
      <c r="C80" s="156"/>
      <c r="D80" s="156"/>
      <c r="E80" s="156"/>
      <c r="F80" s="153"/>
      <c r="G80" s="157" t="s">
        <v>482</v>
      </c>
      <c r="H80" s="157"/>
      <c r="I80" s="157" t="s">
        <v>469</v>
      </c>
      <c r="J80" s="157"/>
      <c r="K80" s="158">
        <f>L81-K79</f>
        <v>159036536</v>
      </c>
      <c r="L80" s="158"/>
      <c r="M80" s="158"/>
      <c r="N80" s="159"/>
      <c r="O80" s="159"/>
      <c r="P80" s="159"/>
      <c r="Q80" s="159"/>
    </row>
    <row r="81" spans="1:17" s="175" customFormat="1" ht="12.75">
      <c r="A81" s="150"/>
      <c r="B81" s="164"/>
      <c r="C81" s="156"/>
      <c r="D81" s="156"/>
      <c r="E81" s="156"/>
      <c r="F81" s="153"/>
      <c r="G81" s="157"/>
      <c r="H81" s="157" t="s">
        <v>475</v>
      </c>
      <c r="I81" s="157"/>
      <c r="J81" s="157" t="s">
        <v>476</v>
      </c>
      <c r="K81" s="158"/>
      <c r="L81" s="158">
        <v>400536536</v>
      </c>
      <c r="M81" s="158"/>
      <c r="N81" s="159"/>
      <c r="O81" s="159"/>
      <c r="P81" s="159"/>
      <c r="Q81" s="159"/>
    </row>
    <row r="82" spans="1:17" s="175" customFormat="1" ht="12.75">
      <c r="A82" s="150"/>
      <c r="B82" s="164"/>
      <c r="C82" s="156"/>
      <c r="D82" s="156"/>
      <c r="E82" s="156"/>
      <c r="F82" s="153"/>
      <c r="G82" s="157"/>
      <c r="H82" s="157"/>
      <c r="I82" s="157"/>
      <c r="J82" s="157"/>
      <c r="K82" s="158"/>
      <c r="L82" s="158"/>
      <c r="M82" s="158"/>
      <c r="N82" s="159"/>
      <c r="O82" s="159"/>
      <c r="P82" s="159"/>
      <c r="Q82" s="159"/>
    </row>
    <row r="83" spans="1:17" s="175" customFormat="1" ht="12.75">
      <c r="A83" s="150">
        <v>20</v>
      </c>
      <c r="B83" s="164" t="s">
        <v>478</v>
      </c>
      <c r="C83" s="156"/>
      <c r="D83" s="156"/>
      <c r="E83" s="156"/>
      <c r="F83" s="153"/>
      <c r="G83" s="157" t="s">
        <v>477</v>
      </c>
      <c r="H83" s="157"/>
      <c r="I83" s="157"/>
      <c r="J83" s="157"/>
      <c r="K83" s="158">
        <f>L84+L85</f>
        <v>1779044950</v>
      </c>
      <c r="L83" s="158"/>
      <c r="M83" s="158"/>
      <c r="N83" s="159"/>
      <c r="O83" s="159"/>
      <c r="P83" s="159"/>
      <c r="Q83" s="159"/>
    </row>
    <row r="84" spans="1:17" s="175" customFormat="1" ht="12.75">
      <c r="A84" s="150"/>
      <c r="B84" s="164"/>
      <c r="C84" s="156"/>
      <c r="D84" s="156"/>
      <c r="E84" s="156"/>
      <c r="F84" s="153"/>
      <c r="G84" s="157"/>
      <c r="H84" s="157" t="s">
        <v>479</v>
      </c>
      <c r="I84" s="157"/>
      <c r="J84" s="157"/>
      <c r="K84" s="158"/>
      <c r="L84" s="158">
        <v>1746111650</v>
      </c>
      <c r="M84" s="158"/>
      <c r="N84" s="159"/>
      <c r="O84" s="159"/>
      <c r="P84" s="159"/>
      <c r="Q84" s="159"/>
    </row>
    <row r="85" spans="1:17" s="175" customFormat="1" ht="12.75">
      <c r="A85" s="150"/>
      <c r="B85" s="164"/>
      <c r="C85" s="156"/>
      <c r="D85" s="156"/>
      <c r="E85" s="156"/>
      <c r="F85" s="153"/>
      <c r="G85" s="157"/>
      <c r="H85" s="157" t="s">
        <v>480</v>
      </c>
      <c r="I85" s="157"/>
      <c r="J85" s="157"/>
      <c r="K85" s="158"/>
      <c r="L85" s="158">
        <v>32933300</v>
      </c>
      <c r="M85" s="158"/>
      <c r="N85" s="159"/>
      <c r="O85" s="159"/>
      <c r="P85" s="159"/>
      <c r="Q85" s="159"/>
    </row>
    <row r="86" spans="1:17" s="175" customFormat="1" ht="12.75">
      <c r="A86" s="150"/>
      <c r="B86" s="164"/>
      <c r="C86" s="156"/>
      <c r="D86" s="156"/>
      <c r="E86" s="156"/>
      <c r="F86" s="153"/>
      <c r="G86" s="157"/>
      <c r="H86" s="157"/>
      <c r="I86" s="157"/>
      <c r="J86" s="157"/>
      <c r="K86" s="158"/>
      <c r="L86" s="158"/>
      <c r="M86" s="158"/>
      <c r="N86" s="159"/>
      <c r="O86" s="159"/>
      <c r="P86" s="159"/>
      <c r="Q86" s="159"/>
    </row>
    <row r="87" spans="1:17" s="175" customFormat="1" ht="12.75">
      <c r="A87" s="150"/>
      <c r="B87" s="164"/>
      <c r="C87" s="156"/>
      <c r="D87" s="156"/>
      <c r="E87" s="156"/>
      <c r="F87" s="170"/>
      <c r="G87" s="157"/>
      <c r="H87" s="157"/>
      <c r="I87" s="157"/>
      <c r="J87" s="157"/>
      <c r="K87" s="161"/>
      <c r="L87" s="158"/>
      <c r="M87" s="158"/>
      <c r="N87" s="159"/>
      <c r="O87" s="159"/>
      <c r="P87" s="159"/>
      <c r="Q87" s="159"/>
    </row>
    <row r="88" spans="1:17" s="175" customFormat="1" ht="12.75">
      <c r="A88" s="150">
        <v>21</v>
      </c>
      <c r="B88" s="164" t="s">
        <v>481</v>
      </c>
      <c r="C88" s="156"/>
      <c r="D88" s="156"/>
      <c r="E88" s="156"/>
      <c r="F88" s="170"/>
      <c r="G88" s="157" t="s">
        <v>482</v>
      </c>
      <c r="H88" s="157"/>
      <c r="I88" s="157" t="s">
        <v>483</v>
      </c>
      <c r="J88" s="157"/>
      <c r="K88" s="161">
        <v>46750000</v>
      </c>
      <c r="L88" s="158"/>
      <c r="M88" s="158"/>
      <c r="N88" s="159"/>
      <c r="O88" s="159"/>
      <c r="P88" s="159"/>
      <c r="Q88" s="159"/>
    </row>
    <row r="89" spans="1:17" s="175" customFormat="1" ht="12.75">
      <c r="A89" s="150"/>
      <c r="B89" s="164"/>
      <c r="C89" s="156"/>
      <c r="D89" s="156"/>
      <c r="E89" s="156"/>
      <c r="F89" s="170"/>
      <c r="G89" s="157"/>
      <c r="H89" s="157" t="s">
        <v>484</v>
      </c>
      <c r="I89" s="157"/>
      <c r="J89" s="157" t="s">
        <v>483</v>
      </c>
      <c r="K89" s="161"/>
      <c r="L89" s="158">
        <f>K88</f>
        <v>46750000</v>
      </c>
      <c r="M89" s="158"/>
      <c r="N89" s="159"/>
      <c r="O89" s="159"/>
      <c r="P89" s="159"/>
      <c r="Q89" s="159"/>
    </row>
    <row r="90" spans="1:17" s="175" customFormat="1" ht="12.75">
      <c r="A90" s="150"/>
      <c r="B90" s="164"/>
      <c r="C90" s="156"/>
      <c r="D90" s="156"/>
      <c r="E90" s="156"/>
      <c r="F90" s="170"/>
      <c r="G90" s="157"/>
      <c r="H90" s="157"/>
      <c r="I90" s="157"/>
      <c r="J90" s="157"/>
      <c r="K90" s="161"/>
      <c r="L90" s="158"/>
      <c r="M90" s="158"/>
      <c r="N90" s="159"/>
      <c r="O90" s="159"/>
      <c r="P90" s="159"/>
      <c r="Q90" s="159"/>
    </row>
    <row r="91" spans="1:17" s="175" customFormat="1" ht="12.75">
      <c r="A91" s="150"/>
      <c r="B91" s="164"/>
      <c r="C91" s="156"/>
      <c r="D91" s="156"/>
      <c r="E91" s="156"/>
      <c r="F91" s="170"/>
      <c r="G91" s="157"/>
      <c r="H91" s="157"/>
      <c r="I91" s="157"/>
      <c r="J91" s="157"/>
      <c r="K91" s="161"/>
      <c r="L91" s="158"/>
      <c r="M91" s="158"/>
      <c r="N91" s="159"/>
      <c r="O91" s="159"/>
      <c r="P91" s="159"/>
      <c r="Q91" s="159"/>
    </row>
    <row r="92" spans="1:17" s="175" customFormat="1" ht="12.75">
      <c r="A92" s="150">
        <v>22</v>
      </c>
      <c r="B92" s="164" t="s">
        <v>504</v>
      </c>
      <c r="C92" s="156"/>
      <c r="D92" s="156"/>
      <c r="E92" s="156"/>
      <c r="F92" s="170"/>
      <c r="G92" s="157" t="s">
        <v>505</v>
      </c>
      <c r="H92" s="157"/>
      <c r="I92" s="157"/>
      <c r="J92" s="157"/>
      <c r="K92" s="161">
        <v>-115197</v>
      </c>
      <c r="L92" s="158"/>
      <c r="M92" s="158">
        <f>L94</f>
        <v>378472</v>
      </c>
      <c r="N92" s="159"/>
      <c r="O92" s="159"/>
      <c r="P92" s="159"/>
      <c r="Q92" s="159"/>
    </row>
    <row r="93" spans="1:17" s="175" customFormat="1" ht="12.75">
      <c r="A93" s="150"/>
      <c r="B93" s="164"/>
      <c r="C93" s="156"/>
      <c r="D93" s="156"/>
      <c r="E93" s="156"/>
      <c r="F93" s="170"/>
      <c r="G93" s="157" t="s">
        <v>506</v>
      </c>
      <c r="H93" s="157"/>
      <c r="I93" s="157"/>
      <c r="J93" s="157"/>
      <c r="K93" s="161">
        <v>493669</v>
      </c>
      <c r="L93" s="158"/>
      <c r="M93" s="158"/>
      <c r="N93" s="159"/>
      <c r="O93" s="159"/>
      <c r="P93" s="159"/>
      <c r="Q93" s="159"/>
    </row>
    <row r="94" spans="1:17" s="175" customFormat="1" ht="12.75">
      <c r="A94" s="150"/>
      <c r="B94" s="164"/>
      <c r="C94" s="156"/>
      <c r="D94" s="156"/>
      <c r="E94" s="156"/>
      <c r="F94" s="170"/>
      <c r="G94" s="157"/>
      <c r="H94" s="157" t="s">
        <v>507</v>
      </c>
      <c r="I94" s="157"/>
      <c r="J94" s="157"/>
      <c r="K94" s="161"/>
      <c r="L94" s="158">
        <f>K93+K92</f>
        <v>378472</v>
      </c>
      <c r="M94" s="158"/>
      <c r="N94" s="159"/>
      <c r="O94" s="159"/>
      <c r="P94" s="159"/>
      <c r="Q94" s="159"/>
    </row>
    <row r="95" spans="1:17" s="175" customFormat="1" ht="12.75">
      <c r="A95" s="150"/>
      <c r="B95" s="164"/>
      <c r="C95" s="156"/>
      <c r="D95" s="156"/>
      <c r="E95" s="156"/>
      <c r="F95" s="170"/>
      <c r="G95" s="157"/>
      <c r="H95" s="157"/>
      <c r="I95" s="157"/>
      <c r="J95" s="157"/>
      <c r="K95" s="161"/>
      <c r="L95" s="158"/>
      <c r="M95" s="158"/>
      <c r="N95" s="159"/>
      <c r="O95" s="159"/>
      <c r="P95" s="159"/>
      <c r="Q95" s="159"/>
    </row>
    <row r="96" spans="1:17" s="175" customFormat="1" ht="12.75">
      <c r="A96" s="150">
        <v>23</v>
      </c>
      <c r="B96" s="164" t="s">
        <v>508</v>
      </c>
      <c r="C96" s="156"/>
      <c r="D96" s="156"/>
      <c r="E96" s="156"/>
      <c r="F96" s="170"/>
      <c r="G96" s="238" t="s">
        <v>509</v>
      </c>
      <c r="H96" s="238"/>
      <c r="I96" s="157"/>
      <c r="J96" s="157"/>
      <c r="K96" s="161">
        <v>6579000</v>
      </c>
      <c r="L96" s="158"/>
      <c r="M96" s="158"/>
      <c r="N96" s="159"/>
      <c r="O96" s="159"/>
      <c r="P96" s="159"/>
      <c r="Q96" s="159"/>
    </row>
    <row r="97" spans="1:17" s="175" customFormat="1" ht="12.75">
      <c r="A97" s="150"/>
      <c r="B97" s="164"/>
      <c r="C97" s="156"/>
      <c r="D97" s="156"/>
      <c r="E97" s="156"/>
      <c r="F97" s="170"/>
      <c r="G97" s="238"/>
      <c r="H97" s="238" t="s">
        <v>434</v>
      </c>
      <c r="I97" s="157"/>
      <c r="J97" s="157"/>
      <c r="K97" s="161"/>
      <c r="L97" s="158">
        <f>K96</f>
        <v>6579000</v>
      </c>
      <c r="M97" s="158"/>
      <c r="N97" s="159"/>
      <c r="O97" s="159"/>
      <c r="P97" s="159"/>
      <c r="Q97" s="159"/>
    </row>
    <row r="98" spans="1:17" s="175" customFormat="1" ht="12.75">
      <c r="A98" s="150"/>
      <c r="B98" s="164"/>
      <c r="C98" s="156"/>
      <c r="D98" s="156"/>
      <c r="E98" s="156"/>
      <c r="F98" s="170"/>
      <c r="G98" s="157"/>
      <c r="H98" s="157"/>
      <c r="I98" s="157"/>
      <c r="J98" s="157"/>
      <c r="K98" s="161"/>
      <c r="L98" s="158"/>
      <c r="M98" s="158"/>
      <c r="N98" s="159"/>
      <c r="O98" s="159"/>
      <c r="P98" s="159"/>
      <c r="Q98" s="159"/>
    </row>
    <row r="99" spans="1:17" s="175" customFormat="1" ht="12.75">
      <c r="A99" s="150"/>
      <c r="B99" s="164"/>
      <c r="C99" s="156"/>
      <c r="D99" s="156"/>
      <c r="E99" s="156"/>
      <c r="F99" s="170"/>
      <c r="G99" s="157"/>
      <c r="H99" s="157"/>
      <c r="I99" s="157"/>
      <c r="J99" s="157"/>
      <c r="K99" s="161"/>
      <c r="L99" s="158"/>
      <c r="M99" s="158"/>
      <c r="N99" s="159"/>
      <c r="O99" s="159"/>
      <c r="P99" s="159"/>
      <c r="Q99" s="159"/>
    </row>
    <row r="100" spans="1:17" s="175" customFormat="1" ht="12.75">
      <c r="A100" s="150">
        <v>24</v>
      </c>
      <c r="B100" s="164" t="s">
        <v>523</v>
      </c>
      <c r="C100" s="156"/>
      <c r="D100" s="156"/>
      <c r="E100" s="156"/>
      <c r="F100" s="170"/>
      <c r="G100" s="157" t="s">
        <v>524</v>
      </c>
      <c r="H100" s="157"/>
      <c r="I100" s="157"/>
      <c r="J100" s="157"/>
      <c r="K100" s="161">
        <v>104525169312</v>
      </c>
      <c r="L100" s="158"/>
      <c r="M100" s="158"/>
      <c r="N100" s="159"/>
      <c r="O100" s="159"/>
      <c r="P100" s="159"/>
      <c r="Q100" s="159"/>
    </row>
    <row r="101" spans="1:17" s="175" customFormat="1" ht="12.75">
      <c r="A101" s="150"/>
      <c r="B101" s="164"/>
      <c r="C101" s="156"/>
      <c r="D101" s="156"/>
      <c r="E101" s="156"/>
      <c r="F101" s="170"/>
      <c r="G101" s="157"/>
      <c r="H101" s="238" t="s">
        <v>64</v>
      </c>
      <c r="I101" s="157"/>
      <c r="J101" s="157"/>
      <c r="K101" s="161"/>
      <c r="L101" s="158">
        <f>K100</f>
        <v>104525169312</v>
      </c>
      <c r="M101" s="158"/>
      <c r="N101" s="159"/>
      <c r="O101" s="159"/>
      <c r="P101" s="159"/>
      <c r="Q101" s="159"/>
    </row>
    <row r="102" spans="1:17" s="175" customFormat="1" ht="12.75">
      <c r="A102" s="150"/>
      <c r="B102" s="164"/>
      <c r="C102" s="156"/>
      <c r="D102" s="156"/>
      <c r="E102" s="156"/>
      <c r="F102" s="170"/>
      <c r="G102" s="157"/>
      <c r="H102" s="157"/>
      <c r="I102" s="157"/>
      <c r="J102" s="157"/>
      <c r="K102" s="161"/>
      <c r="L102" s="158"/>
      <c r="M102" s="158"/>
      <c r="N102" s="159"/>
      <c r="O102" s="159"/>
      <c r="P102" s="159"/>
      <c r="Q102" s="159"/>
    </row>
    <row r="103" spans="1:17" s="175" customFormat="1" ht="12.75">
      <c r="A103" s="150"/>
      <c r="B103" s="164"/>
      <c r="C103" s="156"/>
      <c r="D103" s="156"/>
      <c r="E103" s="156"/>
      <c r="F103" s="170"/>
      <c r="G103" s="157"/>
      <c r="H103" s="157"/>
      <c r="I103" s="157"/>
      <c r="J103" s="157"/>
      <c r="K103" s="161"/>
      <c r="L103" s="158"/>
      <c r="M103" s="158"/>
      <c r="N103" s="159"/>
      <c r="O103" s="159"/>
      <c r="P103" s="159"/>
      <c r="Q103" s="159"/>
    </row>
    <row r="104" spans="1:17" s="175" customFormat="1" ht="12.75">
      <c r="A104" s="150">
        <v>25</v>
      </c>
      <c r="B104" s="164" t="s">
        <v>527</v>
      </c>
      <c r="C104" s="156"/>
      <c r="D104" s="156"/>
      <c r="E104" s="156"/>
      <c r="F104" s="170"/>
      <c r="G104" s="157" t="s">
        <v>533</v>
      </c>
      <c r="H104" s="157"/>
      <c r="I104" s="157"/>
      <c r="J104" s="157"/>
      <c r="K104" s="161">
        <f>F110</f>
        <v>120442665.98</v>
      </c>
      <c r="L104" s="158"/>
      <c r="M104" s="158"/>
      <c r="N104" s="159"/>
      <c r="O104" s="159"/>
      <c r="P104" s="159"/>
      <c r="Q104" s="159"/>
    </row>
    <row r="105" spans="1:17" s="175" customFormat="1" ht="12.75">
      <c r="A105" s="150"/>
      <c r="B105" s="164" t="s">
        <v>528</v>
      </c>
      <c r="C105" s="156"/>
      <c r="D105" s="156"/>
      <c r="E105" s="156"/>
      <c r="F105" s="170"/>
      <c r="G105" s="157"/>
      <c r="H105" s="157" t="s">
        <v>534</v>
      </c>
      <c r="I105" s="157"/>
      <c r="J105" s="157"/>
      <c r="K105" s="161"/>
      <c r="L105" s="158">
        <f>K104</f>
        <v>120442665.98</v>
      </c>
      <c r="M105" s="158"/>
      <c r="N105" s="159"/>
      <c r="O105" s="159"/>
      <c r="P105" s="159"/>
      <c r="Q105" s="159"/>
    </row>
    <row r="106" spans="1:17" s="175" customFormat="1" ht="12.75">
      <c r="A106" s="150"/>
      <c r="B106" s="164" t="s">
        <v>529</v>
      </c>
      <c r="C106" s="156"/>
      <c r="D106" s="156"/>
      <c r="E106" s="156"/>
      <c r="F106" s="170">
        <f>B155</f>
        <v>740304757</v>
      </c>
      <c r="G106" s="157"/>
      <c r="H106" s="157"/>
      <c r="I106" s="157"/>
      <c r="J106" s="157"/>
      <c r="K106" s="161"/>
      <c r="L106" s="158"/>
      <c r="M106" s="158"/>
      <c r="N106" s="159"/>
      <c r="O106" s="159"/>
      <c r="P106" s="159"/>
      <c r="Q106" s="159"/>
    </row>
    <row r="107" spans="1:17" s="175" customFormat="1" ht="12.75">
      <c r="A107" s="150"/>
      <c r="B107" s="164" t="s">
        <v>530</v>
      </c>
      <c r="C107" s="156"/>
      <c r="D107" s="156"/>
      <c r="E107" s="156"/>
      <c r="F107" s="170">
        <v>120000000</v>
      </c>
      <c r="G107" s="157"/>
      <c r="H107" s="157"/>
      <c r="I107" s="157"/>
      <c r="J107" s="157"/>
      <c r="K107" s="161"/>
      <c r="L107" s="158"/>
      <c r="M107" s="158"/>
      <c r="N107" s="159"/>
      <c r="O107" s="159"/>
      <c r="P107" s="159"/>
      <c r="Q107" s="159"/>
    </row>
    <row r="108" spans="1:17" s="175" customFormat="1" ht="12.75">
      <c r="A108" s="150"/>
      <c r="B108" s="268" t="s">
        <v>512</v>
      </c>
      <c r="C108" s="243"/>
      <c r="D108" s="243"/>
      <c r="E108" s="243"/>
      <c r="F108" s="169">
        <f>F107+F106</f>
        <v>860304757</v>
      </c>
      <c r="G108" s="157"/>
      <c r="H108" s="157"/>
      <c r="I108" s="157"/>
      <c r="J108" s="157"/>
      <c r="K108" s="161"/>
      <c r="L108" s="158"/>
      <c r="M108" s="158"/>
      <c r="N108" s="159"/>
      <c r="O108" s="159"/>
      <c r="P108" s="159"/>
      <c r="Q108" s="159"/>
    </row>
    <row r="109" spans="1:17" s="175" customFormat="1" ht="12.75">
      <c r="A109" s="150"/>
      <c r="B109" s="164" t="s">
        <v>531</v>
      </c>
      <c r="C109" s="156"/>
      <c r="D109" s="156"/>
      <c r="E109" s="156"/>
      <c r="F109" s="269" t="s">
        <v>532</v>
      </c>
      <c r="G109" s="157"/>
      <c r="H109" s="157"/>
      <c r="I109" s="157"/>
      <c r="J109" s="157"/>
      <c r="K109" s="161"/>
      <c r="L109" s="158"/>
      <c r="M109" s="158"/>
      <c r="N109" s="159"/>
      <c r="O109" s="159"/>
      <c r="P109" s="159"/>
      <c r="Q109" s="159"/>
    </row>
    <row r="110" spans="1:17" s="175" customFormat="1" ht="12.75">
      <c r="A110" s="150"/>
      <c r="B110" s="164" t="s">
        <v>67</v>
      </c>
      <c r="C110" s="156"/>
      <c r="D110" s="156"/>
      <c r="E110" s="156"/>
      <c r="F110" s="170">
        <f>F108*0.14</f>
        <v>120442665.98</v>
      </c>
      <c r="G110" s="157"/>
      <c r="H110" s="157"/>
      <c r="I110" s="157"/>
      <c r="J110" s="157"/>
      <c r="K110" s="161"/>
      <c r="L110" s="158"/>
      <c r="M110" s="158"/>
      <c r="N110" s="159"/>
      <c r="O110" s="159"/>
      <c r="P110" s="159"/>
      <c r="Q110" s="159"/>
    </row>
    <row r="111" spans="1:17" s="175" customFormat="1" ht="12.75">
      <c r="A111" s="150"/>
      <c r="B111" s="164"/>
      <c r="C111" s="156"/>
      <c r="D111" s="156"/>
      <c r="E111" s="156"/>
      <c r="F111" s="170"/>
      <c r="G111" s="157"/>
      <c r="H111" s="157"/>
      <c r="I111" s="157"/>
      <c r="J111" s="157"/>
      <c r="K111" s="161"/>
      <c r="L111" s="158"/>
      <c r="M111" s="158"/>
      <c r="N111" s="159"/>
      <c r="O111" s="159"/>
      <c r="P111" s="159"/>
      <c r="Q111" s="159"/>
    </row>
    <row r="112" spans="1:17" s="175" customFormat="1" ht="12.75">
      <c r="A112" s="150">
        <v>26</v>
      </c>
      <c r="B112" s="164" t="s">
        <v>535</v>
      </c>
      <c r="C112" s="156"/>
      <c r="D112" s="156"/>
      <c r="E112" s="156"/>
      <c r="F112" s="170"/>
      <c r="G112" s="157" t="s">
        <v>542</v>
      </c>
      <c r="H112" s="157"/>
      <c r="I112" s="157"/>
      <c r="J112" s="157"/>
      <c r="K112" s="161">
        <f>F120</f>
        <v>415889055.4599999</v>
      </c>
      <c r="L112" s="158"/>
      <c r="M112" s="158"/>
      <c r="N112" s="159"/>
      <c r="O112" s="159"/>
      <c r="P112" s="159"/>
      <c r="Q112" s="159"/>
    </row>
    <row r="113" spans="1:17" s="175" customFormat="1" ht="12.75">
      <c r="A113" s="150"/>
      <c r="B113" s="164" t="s">
        <v>536</v>
      </c>
      <c r="C113" s="156"/>
      <c r="D113" s="156"/>
      <c r="E113" s="156"/>
      <c r="F113" s="170">
        <f>'ADJUSTED FS'!F173</f>
        <v>8173677323</v>
      </c>
      <c r="G113" s="157"/>
      <c r="H113" s="157" t="s">
        <v>543</v>
      </c>
      <c r="I113" s="157"/>
      <c r="J113" s="157"/>
      <c r="K113" s="161"/>
      <c r="L113" s="158">
        <f>K112</f>
        <v>415889055.4599999</v>
      </c>
      <c r="M113" s="158"/>
      <c r="N113" s="159"/>
      <c r="O113" s="159"/>
      <c r="P113" s="159"/>
      <c r="Q113" s="159"/>
    </row>
    <row r="114" spans="1:17" s="175" customFormat="1" ht="12.75">
      <c r="A114" s="150"/>
      <c r="B114" s="164" t="s">
        <v>537</v>
      </c>
      <c r="C114" s="156"/>
      <c r="D114" s="156"/>
      <c r="E114" s="156"/>
      <c r="F114" s="170">
        <f>'Ket qua kinh doanh'!F40</f>
        <v>4342736454</v>
      </c>
      <c r="G114" s="157"/>
      <c r="H114" s="157"/>
      <c r="I114" s="157"/>
      <c r="J114" s="157"/>
      <c r="K114" s="161"/>
      <c r="L114" s="158"/>
      <c r="M114" s="158"/>
      <c r="N114" s="159"/>
      <c r="O114" s="159"/>
      <c r="P114" s="159"/>
      <c r="Q114" s="159"/>
    </row>
    <row r="115" spans="1:17" s="175" customFormat="1" ht="12.75">
      <c r="A115" s="150"/>
      <c r="B115" s="164" t="s">
        <v>538</v>
      </c>
      <c r="C115" s="156"/>
      <c r="D115" s="156"/>
      <c r="E115" s="156"/>
      <c r="F115" s="170">
        <f>F108</f>
        <v>860304757</v>
      </c>
      <c r="G115" s="157"/>
      <c r="H115" s="157"/>
      <c r="I115" s="157"/>
      <c r="J115" s="157"/>
      <c r="K115" s="161"/>
      <c r="L115" s="158"/>
      <c r="M115" s="158"/>
      <c r="N115" s="159"/>
      <c r="O115" s="159"/>
      <c r="P115" s="159"/>
      <c r="Q115" s="159"/>
    </row>
    <row r="116" spans="1:17" s="175" customFormat="1" ht="12.75">
      <c r="A116" s="150"/>
      <c r="B116" s="164" t="s">
        <v>539</v>
      </c>
      <c r="C116" s="156"/>
      <c r="D116" s="156"/>
      <c r="E116" s="156"/>
      <c r="F116" s="170">
        <f>F114+F115</f>
        <v>5203041211</v>
      </c>
      <c r="G116" s="157"/>
      <c r="H116" s="157"/>
      <c r="I116" s="157"/>
      <c r="J116" s="157"/>
      <c r="K116" s="161"/>
      <c r="L116" s="158"/>
      <c r="M116" s="158"/>
      <c r="N116" s="159"/>
      <c r="O116" s="159"/>
      <c r="P116" s="159"/>
      <c r="Q116" s="159"/>
    </row>
    <row r="117" spans="1:17" s="175" customFormat="1" ht="12.75">
      <c r="A117" s="150"/>
      <c r="B117" s="164" t="s">
        <v>531</v>
      </c>
      <c r="C117" s="156"/>
      <c r="D117" s="156"/>
      <c r="E117" s="156"/>
      <c r="F117" s="269" t="s">
        <v>532</v>
      </c>
      <c r="G117" s="157"/>
      <c r="H117" s="157"/>
      <c r="I117" s="157"/>
      <c r="J117" s="157"/>
      <c r="K117" s="161"/>
      <c r="L117" s="158"/>
      <c r="M117" s="158"/>
      <c r="N117" s="159"/>
      <c r="O117" s="159"/>
      <c r="P117" s="159"/>
      <c r="Q117" s="159"/>
    </row>
    <row r="118" spans="1:17" s="175" customFormat="1" ht="12.75">
      <c r="A118" s="150"/>
      <c r="B118" s="164" t="s">
        <v>540</v>
      </c>
      <c r="C118" s="156"/>
      <c r="D118" s="156"/>
      <c r="E118" s="156"/>
      <c r="F118" s="269">
        <f>F116*0.14</f>
        <v>728425769.5400001</v>
      </c>
      <c r="G118" s="157"/>
      <c r="H118" s="157"/>
      <c r="I118" s="157"/>
      <c r="J118" s="157"/>
      <c r="K118" s="161"/>
      <c r="L118" s="158"/>
      <c r="M118" s="158"/>
      <c r="N118" s="159"/>
      <c r="O118" s="159"/>
      <c r="P118" s="159"/>
      <c r="Q118" s="159"/>
    </row>
    <row r="119" spans="1:17" s="175" customFormat="1" ht="12.75">
      <c r="A119" s="150"/>
      <c r="B119" s="164" t="s">
        <v>541</v>
      </c>
      <c r="C119" s="156"/>
      <c r="D119" s="156"/>
      <c r="E119" s="156"/>
      <c r="F119" s="269">
        <f>-'ADJUSTED FS'!F175</f>
        <v>1144314825</v>
      </c>
      <c r="G119" s="157"/>
      <c r="H119" s="157"/>
      <c r="I119" s="157"/>
      <c r="J119" s="157"/>
      <c r="K119" s="161"/>
      <c r="L119" s="158"/>
      <c r="M119" s="158"/>
      <c r="N119" s="159"/>
      <c r="O119" s="159"/>
      <c r="P119" s="159"/>
      <c r="Q119" s="159"/>
    </row>
    <row r="120" spans="1:17" s="175" customFormat="1" ht="12.75">
      <c r="A120" s="150"/>
      <c r="B120" s="164" t="s">
        <v>344</v>
      </c>
      <c r="C120" s="156"/>
      <c r="D120" s="156"/>
      <c r="E120" s="156"/>
      <c r="F120" s="269">
        <f>F119-F118</f>
        <v>415889055.4599999</v>
      </c>
      <c r="G120" s="157"/>
      <c r="H120" s="157"/>
      <c r="I120" s="157"/>
      <c r="J120" s="157"/>
      <c r="K120" s="161"/>
      <c r="L120" s="158"/>
      <c r="M120" s="158"/>
      <c r="N120" s="159"/>
      <c r="O120" s="159"/>
      <c r="P120" s="159"/>
      <c r="Q120" s="159"/>
    </row>
    <row r="121" spans="1:17" s="175" customFormat="1" ht="12.75">
      <c r="A121" s="150"/>
      <c r="B121" s="164"/>
      <c r="C121" s="156"/>
      <c r="D121" s="156"/>
      <c r="E121" s="156"/>
      <c r="F121" s="269"/>
      <c r="G121" s="157"/>
      <c r="H121" s="157"/>
      <c r="I121" s="157"/>
      <c r="J121" s="157"/>
      <c r="K121" s="161"/>
      <c r="L121" s="158"/>
      <c r="M121" s="158"/>
      <c r="N121" s="159"/>
      <c r="O121" s="159"/>
      <c r="P121" s="159"/>
      <c r="Q121" s="159"/>
    </row>
    <row r="122" spans="1:17" s="175" customFormat="1" ht="12.75">
      <c r="A122" s="150">
        <v>27</v>
      </c>
      <c r="B122" s="164" t="s">
        <v>617</v>
      </c>
      <c r="C122" s="156"/>
      <c r="D122" s="156"/>
      <c r="E122" s="156"/>
      <c r="F122" s="269"/>
      <c r="G122" s="157" t="s">
        <v>618</v>
      </c>
      <c r="H122" s="157"/>
      <c r="I122" s="157"/>
      <c r="J122" s="157"/>
      <c r="K122" s="161">
        <v>105349184</v>
      </c>
      <c r="L122" s="158"/>
      <c r="M122" s="158"/>
      <c r="N122" s="159"/>
      <c r="O122" s="159"/>
      <c r="P122" s="159"/>
      <c r="Q122" s="159"/>
    </row>
    <row r="123" spans="1:17" s="175" customFormat="1" ht="12.75">
      <c r="A123" s="150"/>
      <c r="B123" s="164"/>
      <c r="C123" s="156"/>
      <c r="D123" s="156"/>
      <c r="E123" s="156"/>
      <c r="F123" s="269"/>
      <c r="G123" s="157"/>
      <c r="H123" s="157" t="s">
        <v>507</v>
      </c>
      <c r="I123" s="157"/>
      <c r="J123" s="157"/>
      <c r="K123" s="161"/>
      <c r="L123" s="158">
        <f>K122</f>
        <v>105349184</v>
      </c>
      <c r="M123" s="158"/>
      <c r="N123" s="159"/>
      <c r="O123" s="159"/>
      <c r="P123" s="159"/>
      <c r="Q123" s="159"/>
    </row>
    <row r="124" spans="1:17" s="175" customFormat="1" ht="12.75">
      <c r="A124" s="150"/>
      <c r="B124" s="164"/>
      <c r="C124" s="156"/>
      <c r="D124" s="156"/>
      <c r="E124" s="156"/>
      <c r="F124" s="269"/>
      <c r="G124" s="157"/>
      <c r="H124" s="157"/>
      <c r="I124" s="157"/>
      <c r="J124" s="157"/>
      <c r="K124" s="161"/>
      <c r="L124" s="158"/>
      <c r="M124" s="158"/>
      <c r="N124" s="159"/>
      <c r="O124" s="159"/>
      <c r="P124" s="159"/>
      <c r="Q124" s="159"/>
    </row>
    <row r="125" spans="1:17" s="175" customFormat="1" ht="12.75">
      <c r="A125" s="150">
        <v>28</v>
      </c>
      <c r="B125" s="164" t="s">
        <v>654</v>
      </c>
      <c r="C125" s="156"/>
      <c r="D125" s="156"/>
      <c r="E125" s="156"/>
      <c r="F125" s="269"/>
      <c r="G125" s="157" t="s">
        <v>661</v>
      </c>
      <c r="H125" s="157"/>
      <c r="I125" s="157"/>
      <c r="J125" s="157"/>
      <c r="K125" s="161">
        <f>F129</f>
        <v>14746640000</v>
      </c>
      <c r="L125" s="158"/>
      <c r="M125" s="158"/>
      <c r="N125" s="159"/>
      <c r="O125" s="159"/>
      <c r="P125" s="159"/>
      <c r="Q125" s="159"/>
    </row>
    <row r="126" spans="1:17" s="175" customFormat="1" ht="12.75">
      <c r="A126" s="150"/>
      <c r="B126" s="164"/>
      <c r="C126" s="336">
        <v>1600000000</v>
      </c>
      <c r="D126" s="336"/>
      <c r="E126" s="336"/>
      <c r="F126" s="269">
        <f>200000000*4</f>
        <v>800000000</v>
      </c>
      <c r="G126" s="157"/>
      <c r="H126" s="157" t="s">
        <v>662</v>
      </c>
      <c r="I126" s="157"/>
      <c r="J126" s="157"/>
      <c r="K126" s="161"/>
      <c r="L126" s="158">
        <f>K125</f>
        <v>14746640000</v>
      </c>
      <c r="M126" s="158"/>
      <c r="N126" s="159"/>
      <c r="O126" s="159"/>
      <c r="P126" s="159"/>
      <c r="Q126" s="159"/>
    </row>
    <row r="127" spans="1:17" s="175" customFormat="1" ht="12.75">
      <c r="A127" s="150"/>
      <c r="B127" s="164"/>
      <c r="C127" s="336">
        <v>3400000000</v>
      </c>
      <c r="D127" s="336"/>
      <c r="E127" s="336"/>
      <c r="F127" s="269">
        <f>C127/2</f>
        <v>1700000000</v>
      </c>
      <c r="G127" s="157"/>
      <c r="H127" s="157"/>
      <c r="I127" s="157"/>
      <c r="J127" s="157"/>
      <c r="K127" s="161"/>
      <c r="L127" s="158"/>
      <c r="M127" s="158"/>
      <c r="N127" s="159"/>
      <c r="O127" s="159"/>
      <c r="P127" s="159"/>
      <c r="Q127" s="159"/>
    </row>
    <row r="128" spans="1:17" s="175" customFormat="1" ht="12.75">
      <c r="A128" s="150"/>
      <c r="B128" s="164"/>
      <c r="C128" s="156" t="s">
        <v>655</v>
      </c>
      <c r="D128" s="156"/>
      <c r="E128" s="343">
        <f>190000*4</f>
        <v>760000</v>
      </c>
      <c r="F128" s="269">
        <f>E128*16114</f>
        <v>12246640000</v>
      </c>
      <c r="G128" s="157"/>
      <c r="H128" s="157"/>
      <c r="I128" s="157"/>
      <c r="J128" s="157"/>
      <c r="K128" s="161"/>
      <c r="L128" s="158"/>
      <c r="M128" s="158"/>
      <c r="N128" s="159"/>
      <c r="O128" s="159"/>
      <c r="P128" s="159"/>
      <c r="Q128" s="159"/>
    </row>
    <row r="129" spans="1:17" s="175" customFormat="1" ht="12.75">
      <c r="A129" s="150"/>
      <c r="B129" s="164"/>
      <c r="C129" s="156"/>
      <c r="D129" s="156"/>
      <c r="E129" s="156"/>
      <c r="F129" s="340">
        <f>SUM(F126:F128)</f>
        <v>14746640000</v>
      </c>
      <c r="G129" s="157"/>
      <c r="H129" s="157"/>
      <c r="I129" s="157"/>
      <c r="J129" s="157"/>
      <c r="K129" s="161"/>
      <c r="L129" s="158"/>
      <c r="M129" s="158"/>
      <c r="N129" s="159"/>
      <c r="O129" s="159"/>
      <c r="P129" s="159"/>
      <c r="Q129" s="159"/>
    </row>
    <row r="130" spans="1:17" s="175" customFormat="1" ht="12.75">
      <c r="A130" s="150"/>
      <c r="B130" s="164"/>
      <c r="C130" s="156"/>
      <c r="D130" s="156"/>
      <c r="E130" s="156"/>
      <c r="F130" s="269"/>
      <c r="G130" s="157"/>
      <c r="H130" s="157"/>
      <c r="I130" s="157"/>
      <c r="J130" s="157"/>
      <c r="K130" s="161"/>
      <c r="L130" s="158"/>
      <c r="M130" s="158"/>
      <c r="N130" s="159"/>
      <c r="O130" s="159"/>
      <c r="P130" s="159"/>
      <c r="Q130" s="159"/>
    </row>
    <row r="131" spans="1:17" s="175" customFormat="1" ht="12.75">
      <c r="A131" s="150"/>
      <c r="B131" s="164"/>
      <c r="C131" s="156"/>
      <c r="D131" s="156"/>
      <c r="E131" s="156"/>
      <c r="F131" s="269"/>
      <c r="G131" s="157"/>
      <c r="H131" s="157"/>
      <c r="I131" s="157"/>
      <c r="J131" s="157"/>
      <c r="K131" s="161"/>
      <c r="L131" s="158"/>
      <c r="M131" s="158"/>
      <c r="N131" s="159"/>
      <c r="O131" s="159"/>
      <c r="P131" s="159"/>
      <c r="Q131" s="159"/>
    </row>
    <row r="132" spans="1:17" s="175" customFormat="1" ht="12.75">
      <c r="A132" s="150">
        <v>29</v>
      </c>
      <c r="B132" s="164" t="s">
        <v>768</v>
      </c>
      <c r="C132" s="156"/>
      <c r="D132" s="156"/>
      <c r="E132" s="156"/>
      <c r="F132" s="269"/>
      <c r="G132" s="157" t="s">
        <v>661</v>
      </c>
      <c r="H132" s="157"/>
      <c r="I132" s="157"/>
      <c r="J132" s="157"/>
      <c r="K132" s="161">
        <f>-F134</f>
        <v>139460000</v>
      </c>
      <c r="L132" s="158"/>
      <c r="M132" s="158">
        <f>L133</f>
        <v>139460000</v>
      </c>
      <c r="N132" s="159"/>
      <c r="O132" s="159"/>
      <c r="P132" s="159"/>
      <c r="Q132" s="159"/>
    </row>
    <row r="133" spans="1:17" s="175" customFormat="1" ht="12.75">
      <c r="A133" s="150"/>
      <c r="B133" s="164"/>
      <c r="C133" s="156" t="s">
        <v>658</v>
      </c>
      <c r="D133" s="156" t="s">
        <v>659</v>
      </c>
      <c r="E133" s="156" t="s">
        <v>660</v>
      </c>
      <c r="F133" s="337" t="s">
        <v>344</v>
      </c>
      <c r="G133" s="157"/>
      <c r="H133" s="157" t="s">
        <v>507</v>
      </c>
      <c r="I133" s="157"/>
      <c r="J133" s="157"/>
      <c r="K133" s="161"/>
      <c r="L133" s="158">
        <f>K132</f>
        <v>139460000</v>
      </c>
      <c r="M133" s="158"/>
      <c r="N133" s="159"/>
      <c r="O133" s="159"/>
      <c r="P133" s="159"/>
      <c r="Q133" s="159"/>
    </row>
    <row r="134" spans="1:17" s="175" customFormat="1" ht="12.75">
      <c r="A134" s="150"/>
      <c r="B134" s="164" t="s">
        <v>656</v>
      </c>
      <c r="C134" s="338">
        <v>3610000</v>
      </c>
      <c r="D134" s="242">
        <f>C134*16114</f>
        <v>58171540000</v>
      </c>
      <c r="E134" s="242">
        <v>58311000000</v>
      </c>
      <c r="F134" s="339">
        <f>D134-E134</f>
        <v>-139460000</v>
      </c>
      <c r="G134" s="157" t="s">
        <v>667</v>
      </c>
      <c r="H134" s="157"/>
      <c r="I134" s="157"/>
      <c r="J134" s="157"/>
      <c r="K134" s="161">
        <f>F135</f>
        <v>8400000</v>
      </c>
      <c r="L134" s="158"/>
      <c r="M134" s="158">
        <f>-L135</f>
        <v>-8400000</v>
      </c>
      <c r="N134" s="159"/>
      <c r="O134" s="159"/>
      <c r="P134" s="159"/>
      <c r="Q134" s="159"/>
    </row>
    <row r="135" spans="1:17" s="175" customFormat="1" ht="12.75">
      <c r="A135" s="150"/>
      <c r="B135" s="164" t="s">
        <v>657</v>
      </c>
      <c r="C135" s="342">
        <v>600000</v>
      </c>
      <c r="D135" s="242">
        <f>C135*16114</f>
        <v>9668400000</v>
      </c>
      <c r="E135" s="242">
        <v>9660000000</v>
      </c>
      <c r="F135" s="339">
        <f>D135-E135</f>
        <v>8400000</v>
      </c>
      <c r="G135" s="157"/>
      <c r="H135" s="157" t="s">
        <v>668</v>
      </c>
      <c r="I135" s="157"/>
      <c r="J135" s="157"/>
      <c r="K135" s="161"/>
      <c r="L135" s="158">
        <f>K134</f>
        <v>8400000</v>
      </c>
      <c r="M135" s="158"/>
      <c r="N135" s="159"/>
      <c r="O135" s="159"/>
      <c r="P135" s="159"/>
      <c r="Q135" s="159"/>
    </row>
    <row r="136" spans="1:17" s="175" customFormat="1" ht="12.75">
      <c r="A136" s="150"/>
      <c r="B136" s="268" t="s">
        <v>512</v>
      </c>
      <c r="C136" s="341">
        <f>C135+C134</f>
        <v>4210000</v>
      </c>
      <c r="D136" s="244">
        <f>D135+D134</f>
        <v>67839940000</v>
      </c>
      <c r="E136" s="244">
        <f>E135+E134</f>
        <v>67971000000</v>
      </c>
      <c r="F136" s="244">
        <f>F135+F134</f>
        <v>-131060000</v>
      </c>
      <c r="G136" s="157"/>
      <c r="H136" s="157"/>
      <c r="I136" s="157"/>
      <c r="J136" s="157"/>
      <c r="K136" s="161"/>
      <c r="L136" s="158"/>
      <c r="M136" s="158"/>
      <c r="N136" s="159"/>
      <c r="O136" s="159"/>
      <c r="P136" s="159"/>
      <c r="Q136" s="159"/>
    </row>
    <row r="137" spans="1:17" s="175" customFormat="1" ht="12.75">
      <c r="A137" s="150"/>
      <c r="B137" s="268"/>
      <c r="C137" s="341"/>
      <c r="D137" s="244"/>
      <c r="E137" s="244"/>
      <c r="F137" s="244"/>
      <c r="G137" s="157"/>
      <c r="H137" s="157"/>
      <c r="I137" s="157"/>
      <c r="J137" s="157"/>
      <c r="K137" s="161"/>
      <c r="L137" s="158"/>
      <c r="M137" s="158"/>
      <c r="N137" s="159"/>
      <c r="O137" s="159"/>
      <c r="P137" s="159"/>
      <c r="Q137" s="159"/>
    </row>
    <row r="138" spans="1:17" s="175" customFormat="1" ht="12.75">
      <c r="A138" s="150">
        <v>30</v>
      </c>
      <c r="B138" s="164" t="s">
        <v>709</v>
      </c>
      <c r="C138" s="341"/>
      <c r="D138" s="244"/>
      <c r="E138" s="244"/>
      <c r="F138" s="244"/>
      <c r="G138" s="157" t="s">
        <v>710</v>
      </c>
      <c r="H138" s="157"/>
      <c r="I138" s="157"/>
      <c r="J138" s="157"/>
      <c r="K138" s="161">
        <v>1962620000</v>
      </c>
      <c r="L138" s="158"/>
      <c r="M138" s="158">
        <f>-K138</f>
        <v>-1962620000</v>
      </c>
      <c r="N138" s="159"/>
      <c r="O138" s="159"/>
      <c r="P138" s="159"/>
      <c r="Q138" s="159"/>
    </row>
    <row r="139" spans="1:17" s="175" customFormat="1" ht="12.75">
      <c r="A139" s="150"/>
      <c r="B139" s="268"/>
      <c r="C139" s="341"/>
      <c r="D139" s="244"/>
      <c r="E139" s="244"/>
      <c r="F139" s="244"/>
      <c r="G139" s="157"/>
      <c r="H139" s="157" t="s">
        <v>524</v>
      </c>
      <c r="I139" s="157"/>
      <c r="J139" s="157"/>
      <c r="K139" s="161"/>
      <c r="L139" s="158">
        <f>K138</f>
        <v>1962620000</v>
      </c>
      <c r="M139" s="158"/>
      <c r="N139" s="159"/>
      <c r="O139" s="159"/>
      <c r="P139" s="159"/>
      <c r="Q139" s="159"/>
    </row>
    <row r="140" spans="1:17" s="175" customFormat="1" ht="12.75">
      <c r="A140" s="150"/>
      <c r="B140" s="268"/>
      <c r="C140" s="341"/>
      <c r="D140" s="244"/>
      <c r="E140" s="244"/>
      <c r="F140" s="244"/>
      <c r="G140" s="157"/>
      <c r="H140" s="157"/>
      <c r="I140" s="157"/>
      <c r="J140" s="157"/>
      <c r="K140" s="161"/>
      <c r="L140" s="158"/>
      <c r="M140" s="158"/>
      <c r="N140" s="159"/>
      <c r="O140" s="159"/>
      <c r="P140" s="159"/>
      <c r="Q140" s="159"/>
    </row>
    <row r="141" spans="1:17" s="175" customFormat="1" ht="12.75">
      <c r="A141" s="150">
        <v>31</v>
      </c>
      <c r="B141" s="164" t="s">
        <v>711</v>
      </c>
      <c r="C141" s="341"/>
      <c r="D141" s="244"/>
      <c r="E141" s="244"/>
      <c r="F141" s="244"/>
      <c r="G141" s="157" t="s">
        <v>524</v>
      </c>
      <c r="H141" s="157"/>
      <c r="I141" s="157"/>
      <c r="J141" s="157"/>
      <c r="K141" s="161">
        <v>2261434447</v>
      </c>
      <c r="L141" s="158"/>
      <c r="M141" s="158">
        <f>K141</f>
        <v>2261434447</v>
      </c>
      <c r="N141" s="159"/>
      <c r="O141" s="159"/>
      <c r="P141" s="159"/>
      <c r="Q141" s="159"/>
    </row>
    <row r="142" spans="1:17" s="175" customFormat="1" ht="12.75">
      <c r="A142" s="150"/>
      <c r="B142" s="268"/>
      <c r="C142" s="341"/>
      <c r="D142" s="244"/>
      <c r="E142" s="244"/>
      <c r="F142" s="244"/>
      <c r="G142" s="157"/>
      <c r="H142" s="157" t="s">
        <v>712</v>
      </c>
      <c r="I142" s="157"/>
      <c r="J142" s="157"/>
      <c r="K142" s="161"/>
      <c r="L142" s="158">
        <f>K141</f>
        <v>2261434447</v>
      </c>
      <c r="M142" s="158"/>
      <c r="N142" s="159"/>
      <c r="O142" s="159"/>
      <c r="P142" s="159"/>
      <c r="Q142" s="159"/>
    </row>
    <row r="143" spans="1:17" s="175" customFormat="1" ht="12.75">
      <c r="A143" s="150"/>
      <c r="B143" s="268"/>
      <c r="C143" s="341"/>
      <c r="D143" s="244"/>
      <c r="E143" s="244"/>
      <c r="F143" s="244"/>
      <c r="G143" s="157"/>
      <c r="H143" s="157"/>
      <c r="I143" s="157"/>
      <c r="J143" s="157"/>
      <c r="K143" s="161"/>
      <c r="L143" s="158"/>
      <c r="M143" s="158"/>
      <c r="N143" s="159"/>
      <c r="O143" s="159"/>
      <c r="P143" s="159"/>
      <c r="Q143" s="159"/>
    </row>
    <row r="144" spans="1:17" s="175" customFormat="1" ht="12.75">
      <c r="A144" s="150"/>
      <c r="B144" s="164"/>
      <c r="C144" s="156"/>
      <c r="D144" s="156"/>
      <c r="E144" s="156"/>
      <c r="F144" s="170"/>
      <c r="G144" s="157"/>
      <c r="H144" s="157"/>
      <c r="I144" s="157"/>
      <c r="J144" s="157"/>
      <c r="K144" s="161"/>
      <c r="L144" s="158"/>
      <c r="M144" s="158"/>
      <c r="N144" s="159"/>
      <c r="O144" s="159"/>
      <c r="P144" s="159"/>
      <c r="Q144" s="159"/>
    </row>
    <row r="145" spans="1:17" s="175" customFormat="1" ht="13.5" thickBot="1">
      <c r="A145" s="176"/>
      <c r="B145" s="177" t="s">
        <v>328</v>
      </c>
      <c r="C145" s="178"/>
      <c r="D145" s="178"/>
      <c r="E145" s="178"/>
      <c r="F145" s="179"/>
      <c r="G145" s="180"/>
      <c r="H145" s="180"/>
      <c r="I145" s="180"/>
      <c r="J145" s="180"/>
      <c r="K145" s="181"/>
      <c r="L145" s="182"/>
      <c r="M145" s="364">
        <f>SUM(M11:M144)</f>
        <v>-223838646</v>
      </c>
      <c r="N145" s="159"/>
      <c r="O145" s="159"/>
      <c r="P145" s="159"/>
      <c r="Q145" s="159"/>
    </row>
    <row r="146" spans="1:17" s="175" customFormat="1" ht="13.5" thickTop="1">
      <c r="A146" s="159"/>
      <c r="B146" s="159"/>
      <c r="C146" s="159"/>
      <c r="D146" s="159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</row>
    <row r="147" spans="1:17" s="175" customFormat="1" ht="12.75">
      <c r="A147" s="159"/>
      <c r="B147" s="159" t="s">
        <v>525</v>
      </c>
      <c r="C147" s="159"/>
      <c r="D147" s="159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</row>
    <row r="148" spans="1:17" s="175" customFormat="1" ht="12.75">
      <c r="A148" s="159"/>
      <c r="B148" s="159"/>
      <c r="C148" s="159"/>
      <c r="D148" s="159"/>
      <c r="E148" s="159"/>
      <c r="F148" s="159"/>
      <c r="G148" s="159"/>
      <c r="H148" s="159"/>
      <c r="I148" s="159"/>
      <c r="J148" s="159"/>
      <c r="K148" s="159"/>
      <c r="L148" s="159"/>
      <c r="M148" s="270"/>
      <c r="N148" s="159"/>
      <c r="O148" s="159"/>
      <c r="P148" s="159"/>
      <c r="Q148" s="159"/>
    </row>
    <row r="149" spans="1:17" s="175" customFormat="1" ht="12.75">
      <c r="A149" s="156" t="s">
        <v>459</v>
      </c>
      <c r="B149" s="242">
        <v>164857142</v>
      </c>
      <c r="C149" s="170" t="s">
        <v>460</v>
      </c>
      <c r="D149" s="170"/>
      <c r="E149" s="170"/>
      <c r="F149" s="159"/>
      <c r="G149" s="159" t="s">
        <v>653</v>
      </c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</row>
    <row r="150" spans="1:17" s="175" customFormat="1" ht="12.75">
      <c r="A150" s="156" t="s">
        <v>461</v>
      </c>
      <c r="B150" s="242">
        <v>102666666</v>
      </c>
      <c r="C150" s="170" t="s">
        <v>463</v>
      </c>
      <c r="D150" s="170"/>
      <c r="E150" s="170"/>
      <c r="F150" s="159"/>
      <c r="G150" s="159" t="s">
        <v>653</v>
      </c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</row>
    <row r="151" spans="1:17" s="175" customFormat="1" ht="12.75">
      <c r="A151" s="156" t="s">
        <v>462</v>
      </c>
      <c r="B151" s="242">
        <v>112885714</v>
      </c>
      <c r="C151" s="170" t="s">
        <v>463</v>
      </c>
      <c r="D151" s="170"/>
      <c r="E151" s="170"/>
      <c r="F151" s="159"/>
      <c r="G151" s="159" t="s">
        <v>653</v>
      </c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</row>
    <row r="152" spans="1:17" s="175" customFormat="1" ht="12.75">
      <c r="A152" s="2" t="s">
        <v>650</v>
      </c>
      <c r="B152" s="2">
        <v>81571426</v>
      </c>
      <c r="C152" s="170" t="s">
        <v>460</v>
      </c>
      <c r="D152" s="170"/>
      <c r="E152" s="170"/>
      <c r="F152" s="159"/>
      <c r="G152" s="159" t="s">
        <v>653</v>
      </c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</row>
    <row r="153" spans="1:17" s="175" customFormat="1" ht="12.75">
      <c r="A153" s="2" t="s">
        <v>651</v>
      </c>
      <c r="B153" s="2">
        <v>258742857</v>
      </c>
      <c r="C153" s="170" t="s">
        <v>460</v>
      </c>
      <c r="D153" s="170"/>
      <c r="E153" s="170"/>
      <c r="F153" s="159"/>
      <c r="G153" s="159" t="s">
        <v>653</v>
      </c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</row>
    <row r="154" spans="1:17" s="175" customFormat="1" ht="12.75">
      <c r="A154" s="2" t="s">
        <v>652</v>
      </c>
      <c r="B154" s="2">
        <v>19580952</v>
      </c>
      <c r="C154" s="170" t="s">
        <v>460</v>
      </c>
      <c r="D154" s="170"/>
      <c r="E154" s="170"/>
      <c r="F154" s="159"/>
      <c r="G154" s="159" t="s">
        <v>653</v>
      </c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</row>
    <row r="155" spans="1:17" s="175" customFormat="1" ht="12.75">
      <c r="A155" s="334"/>
      <c r="B155" s="335">
        <f>SUM(B149:B154)</f>
        <v>740304757</v>
      </c>
      <c r="C155" s="334"/>
      <c r="D155" s="334"/>
      <c r="E155" s="334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</row>
    <row r="156" spans="1:17" s="175" customFormat="1" ht="12.75">
      <c r="A156" s="159" t="s">
        <v>530</v>
      </c>
      <c r="B156" s="266">
        <v>120000000</v>
      </c>
      <c r="C156" s="159"/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</row>
    <row r="157" spans="1:17" s="175" customFormat="1" ht="12.75">
      <c r="A157" s="159"/>
      <c r="B157" s="159"/>
      <c r="C157" s="159"/>
      <c r="D157" s="159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</row>
    <row r="158" spans="1:17" s="175" customFormat="1" ht="12.75">
      <c r="A158" s="159"/>
      <c r="B158" s="159"/>
      <c r="C158" s="159"/>
      <c r="D158" s="159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</row>
    <row r="159" spans="1:17" s="175" customFormat="1" ht="12.75">
      <c r="A159" s="159" t="s">
        <v>669</v>
      </c>
      <c r="B159" s="344" t="s">
        <v>670</v>
      </c>
      <c r="C159" s="159"/>
      <c r="D159" s="159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</row>
    <row r="160" spans="1:17" s="175" customFormat="1" ht="12.75">
      <c r="A160" s="159"/>
      <c r="B160" s="159"/>
      <c r="C160" s="159"/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</row>
    <row r="161" spans="1:17" s="175" customFormat="1" ht="12.75">
      <c r="A161" s="159"/>
      <c r="B161" s="159"/>
      <c r="C161" s="159"/>
      <c r="D161" s="159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</row>
    <row r="162" spans="1:17" s="175" customFormat="1" ht="12.75">
      <c r="A162" s="159"/>
      <c r="B162" s="159"/>
      <c r="C162" s="159"/>
      <c r="D162" s="159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</row>
    <row r="163" spans="1:17" s="175" customFormat="1" ht="12.75">
      <c r="A163" s="159"/>
      <c r="B163" s="159"/>
      <c r="C163" s="159"/>
      <c r="D163" s="159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</row>
    <row r="164" spans="1:17" s="175" customFormat="1" ht="12.75">
      <c r="A164" s="159"/>
      <c r="B164" s="159"/>
      <c r="C164" s="159"/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</row>
    <row r="165" spans="1:17" s="175" customFormat="1" ht="12.75">
      <c r="A165" s="159"/>
      <c r="B165" s="159"/>
      <c r="C165" s="159"/>
      <c r="D165" s="159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</row>
    <row r="166" spans="1:17" s="175" customFormat="1" ht="12.75">
      <c r="A166" s="159"/>
      <c r="B166" s="159"/>
      <c r="C166" s="159"/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</row>
    <row r="167" spans="1:17" s="175" customFormat="1" ht="12.75">
      <c r="A167" s="159"/>
      <c r="B167" s="159"/>
      <c r="C167" s="159"/>
      <c r="D167" s="159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</row>
    <row r="168" spans="1:17" s="175" customFormat="1" ht="12.75">
      <c r="A168" s="159"/>
      <c r="B168" s="159"/>
      <c r="C168" s="159"/>
      <c r="D168" s="159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</row>
    <row r="169" spans="1:17" s="175" customFormat="1" ht="12.75">
      <c r="A169" s="159"/>
      <c r="B169" s="159"/>
      <c r="C169" s="159"/>
      <c r="D169" s="159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</row>
    <row r="170" spans="1:17" s="175" customFormat="1" ht="12.75">
      <c r="A170" s="159"/>
      <c r="B170" s="159"/>
      <c r="C170" s="159"/>
      <c r="D170" s="159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</row>
    <row r="171" spans="1:17" s="175" customFormat="1" ht="12.75">
      <c r="A171" s="159"/>
      <c r="B171" s="159"/>
      <c r="C171" s="159"/>
      <c r="D171" s="159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</row>
    <row r="172" spans="1:17" s="175" customFormat="1" ht="12.75">
      <c r="A172" s="159"/>
      <c r="B172" s="159"/>
      <c r="C172" s="159"/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</row>
    <row r="173" spans="1:17" s="175" customFormat="1" ht="12.75">
      <c r="A173" s="159"/>
      <c r="B173" s="159"/>
      <c r="C173" s="159"/>
      <c r="D173" s="159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</row>
    <row r="174" spans="1:17" s="175" customFormat="1" ht="12.75">
      <c r="A174" s="159"/>
      <c r="B174" s="159"/>
      <c r="C174" s="159"/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</row>
    <row r="175" spans="1:17" s="175" customFormat="1" ht="12.75">
      <c r="A175" s="159"/>
      <c r="B175" s="159"/>
      <c r="C175" s="159"/>
      <c r="D175" s="159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</row>
    <row r="176" spans="1:17" s="175" customFormat="1" ht="12.75">
      <c r="A176" s="159"/>
      <c r="B176" s="159"/>
      <c r="C176" s="159"/>
      <c r="D176" s="159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</row>
    <row r="177" spans="1:17" s="175" customFormat="1" ht="12.75">
      <c r="A177" s="159"/>
      <c r="B177" s="159"/>
      <c r="C177" s="159"/>
      <c r="D177" s="159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</row>
    <row r="178" spans="1:17" s="175" customFormat="1" ht="12.75">
      <c r="A178" s="159"/>
      <c r="B178" s="159"/>
      <c r="C178" s="159"/>
      <c r="D178" s="159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</row>
    <row r="179" spans="1:17" s="175" customFormat="1" ht="12.75">
      <c r="A179" s="159"/>
      <c r="B179" s="159"/>
      <c r="C179" s="159"/>
      <c r="D179" s="159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</row>
    <row r="180" spans="1:17" s="175" customFormat="1" ht="12.75">
      <c r="A180" s="159"/>
      <c r="B180" s="159"/>
      <c r="C180" s="159"/>
      <c r="D180" s="159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</row>
    <row r="181" spans="1:17" s="175" customFormat="1" ht="12.75">
      <c r="A181" s="159"/>
      <c r="B181" s="159"/>
      <c r="C181" s="159"/>
      <c r="D181" s="159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</row>
    <row r="182" spans="1:17" s="175" customFormat="1" ht="12.75">
      <c r="A182" s="159"/>
      <c r="B182" s="159"/>
      <c r="C182" s="159"/>
      <c r="D182" s="159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</row>
    <row r="183" spans="1:17" ht="12.75">
      <c r="A183" s="159"/>
      <c r="B183" s="159"/>
      <c r="C183" s="159"/>
      <c r="D183" s="159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</row>
    <row r="184" spans="1:17" ht="12.75">
      <c r="A184" s="159"/>
      <c r="B184" s="159"/>
      <c r="C184" s="159"/>
      <c r="D184" s="159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</row>
    <row r="185" spans="1:17" ht="12.75">
      <c r="A185" s="159"/>
      <c r="B185" s="159"/>
      <c r="C185" s="159"/>
      <c r="D185" s="159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</row>
    <row r="186" spans="1:17" ht="12.75">
      <c r="A186" s="159"/>
      <c r="B186" s="159"/>
      <c r="C186" s="159"/>
      <c r="D186" s="159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</row>
    <row r="187" spans="1:17" ht="12.75">
      <c r="A187" s="159"/>
      <c r="B187" s="159"/>
      <c r="C187" s="159"/>
      <c r="D187" s="159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</row>
    <row r="188" spans="1:17" ht="12.75">
      <c r="A188" s="159"/>
      <c r="B188" s="159"/>
      <c r="C188" s="159"/>
      <c r="D188" s="159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</row>
    <row r="189" spans="1:17" ht="12.75">
      <c r="A189" s="159"/>
      <c r="B189" s="159"/>
      <c r="C189" s="159"/>
      <c r="D189" s="159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</row>
    <row r="190" spans="1:17" ht="12.75">
      <c r="A190" s="159"/>
      <c r="B190" s="159"/>
      <c r="C190" s="159"/>
      <c r="D190" s="159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</row>
    <row r="191" spans="1:17" ht="12.75">
      <c r="A191" s="159"/>
      <c r="B191" s="159"/>
      <c r="C191" s="159"/>
      <c r="D191" s="159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</row>
    <row r="192" spans="1:17" ht="12.75">
      <c r="A192" s="159"/>
      <c r="B192" s="159"/>
      <c r="C192" s="159"/>
      <c r="D192" s="159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</row>
    <row r="193" spans="1:17" ht="12.75">
      <c r="A193" s="159"/>
      <c r="B193" s="159"/>
      <c r="C193" s="159"/>
      <c r="D193" s="159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</row>
    <row r="194" spans="1:17" ht="12.75">
      <c r="A194" s="159"/>
      <c r="B194" s="159"/>
      <c r="C194" s="159"/>
      <c r="D194" s="159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</row>
    <row r="195" spans="1:17" ht="12.75">
      <c r="A195" s="159"/>
      <c r="B195" s="159"/>
      <c r="C195" s="159"/>
      <c r="D195" s="159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</row>
    <row r="196" spans="1:17" ht="12.75">
      <c r="A196" s="159"/>
      <c r="B196" s="159"/>
      <c r="C196" s="159"/>
      <c r="D196" s="159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</row>
    <row r="197" spans="1:17" ht="12.75">
      <c r="A197" s="159"/>
      <c r="B197" s="159"/>
      <c r="C197" s="159"/>
      <c r="D197" s="159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</row>
    <row r="198" spans="1:17" ht="12.75">
      <c r="A198" s="159"/>
      <c r="B198" s="159"/>
      <c r="C198" s="159"/>
      <c r="D198" s="159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</row>
    <row r="199" spans="1:17" ht="12.75">
      <c r="A199" s="159"/>
      <c r="B199" s="159"/>
      <c r="C199" s="159"/>
      <c r="D199" s="159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</row>
    <row r="200" spans="1:17" ht="12.75">
      <c r="A200" s="159"/>
      <c r="B200" s="159"/>
      <c r="C200" s="159"/>
      <c r="D200" s="159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</row>
    <row r="201" spans="1:17" ht="12.75">
      <c r="A201" s="159"/>
      <c r="B201" s="159"/>
      <c r="C201" s="159"/>
      <c r="D201" s="159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</row>
    <row r="202" spans="1:17" ht="12.75">
      <c r="A202" s="159"/>
      <c r="B202" s="159"/>
      <c r="C202" s="159"/>
      <c r="D202" s="159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</row>
    <row r="203" spans="1:17" ht="12.75">
      <c r="A203" s="159"/>
      <c r="B203" s="159"/>
      <c r="C203" s="159"/>
      <c r="D203" s="159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</row>
    <row r="204" spans="1:17" ht="12.75">
      <c r="A204" s="159"/>
      <c r="B204" s="159"/>
      <c r="C204" s="159"/>
      <c r="D204" s="159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</row>
    <row r="205" spans="1:17" ht="12.75">
      <c r="A205" s="159"/>
      <c r="B205" s="159"/>
      <c r="C205" s="159"/>
      <c r="D205" s="159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</row>
    <row r="206" spans="1:17" ht="12.75">
      <c r="A206" s="159"/>
      <c r="B206" s="159"/>
      <c r="C206" s="159"/>
      <c r="D206" s="159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</row>
    <row r="207" spans="1:17" ht="12.75">
      <c r="A207" s="159"/>
      <c r="B207" s="159"/>
      <c r="C207" s="159"/>
      <c r="D207" s="159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</row>
    <row r="208" spans="1:17" ht="12.75">
      <c r="A208" s="159"/>
      <c r="B208" s="159"/>
      <c r="C208" s="159"/>
      <c r="D208" s="159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</row>
    <row r="209" spans="1:17" ht="12.75">
      <c r="A209" s="159"/>
      <c r="B209" s="159"/>
      <c r="C209" s="159"/>
      <c r="D209" s="159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</row>
    <row r="210" spans="1:17" ht="12.75">
      <c r="A210" s="159"/>
      <c r="B210" s="159"/>
      <c r="C210" s="159"/>
      <c r="D210" s="159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</row>
    <row r="211" spans="1:17" ht="12.75">
      <c r="A211" s="159"/>
      <c r="B211" s="159"/>
      <c r="C211" s="159"/>
      <c r="D211" s="159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</row>
    <row r="212" spans="1:17" ht="12.75">
      <c r="A212" s="159"/>
      <c r="B212" s="159"/>
      <c r="C212" s="159"/>
      <c r="D212" s="159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</row>
    <row r="213" spans="1:17" ht="12.75">
      <c r="A213" s="159"/>
      <c r="B213" s="159"/>
      <c r="C213" s="159"/>
      <c r="D213" s="159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</row>
    <row r="214" spans="1:17" ht="12.75">
      <c r="A214" s="159"/>
      <c r="B214" s="159"/>
      <c r="C214" s="159"/>
      <c r="D214" s="159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</row>
    <row r="215" spans="1:17" ht="12.75">
      <c r="A215" s="159"/>
      <c r="B215" s="159"/>
      <c r="C215" s="159"/>
      <c r="D215" s="159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</row>
    <row r="216" spans="1:17" ht="12.75">
      <c r="A216" s="159"/>
      <c r="B216" s="159"/>
      <c r="C216" s="159"/>
      <c r="D216" s="159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</row>
    <row r="217" spans="1:17" ht="12.75">
      <c r="A217" s="159"/>
      <c r="B217" s="159"/>
      <c r="C217" s="159"/>
      <c r="D217" s="159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</row>
    <row r="218" spans="1:17" ht="12.75">
      <c r="A218" s="159"/>
      <c r="B218" s="159"/>
      <c r="C218" s="159"/>
      <c r="D218" s="159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</row>
    <row r="219" spans="1:17" ht="12.75">
      <c r="A219" s="159"/>
      <c r="B219" s="159"/>
      <c r="C219" s="159"/>
      <c r="D219" s="159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</row>
    <row r="220" spans="1:17" ht="12.75">
      <c r="A220" s="159"/>
      <c r="B220" s="159"/>
      <c r="C220" s="159"/>
      <c r="D220" s="159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</row>
    <row r="221" spans="1:17" ht="12.75">
      <c r="A221" s="159"/>
      <c r="B221" s="159"/>
      <c r="C221" s="159"/>
      <c r="D221" s="159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</row>
    <row r="222" spans="1:17" ht="12.75">
      <c r="A222" s="159"/>
      <c r="B222" s="159"/>
      <c r="C222" s="159"/>
      <c r="D222" s="159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</row>
    <row r="223" spans="1:17" ht="12.75">
      <c r="A223" s="159"/>
      <c r="B223" s="159"/>
      <c r="C223" s="159"/>
      <c r="D223" s="159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</row>
    <row r="224" spans="1:17" ht="12.75">
      <c r="A224" s="159"/>
      <c r="B224" s="159"/>
      <c r="C224" s="159"/>
      <c r="D224" s="159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</row>
    <row r="225" spans="1:17" ht="12.75">
      <c r="A225" s="159"/>
      <c r="B225" s="159"/>
      <c r="C225" s="159"/>
      <c r="D225" s="159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</row>
    <row r="226" spans="1:17" ht="12.75">
      <c r="A226" s="159"/>
      <c r="B226" s="159"/>
      <c r="C226" s="159"/>
      <c r="D226" s="159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</row>
    <row r="227" spans="1:17" ht="12.75">
      <c r="A227" s="159"/>
      <c r="B227" s="159"/>
      <c r="C227" s="159"/>
      <c r="D227" s="159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</row>
    <row r="228" spans="1:17" ht="12.75">
      <c r="A228" s="159"/>
      <c r="B228" s="159"/>
      <c r="C228" s="159"/>
      <c r="D228" s="159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</row>
    <row r="229" spans="1:17" ht="12.75">
      <c r="A229" s="159"/>
      <c r="B229" s="159"/>
      <c r="C229" s="159"/>
      <c r="D229" s="159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</row>
    <row r="230" spans="1:17" ht="12.75">
      <c r="A230" s="159"/>
      <c r="B230" s="159"/>
      <c r="C230" s="159"/>
      <c r="D230" s="159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</row>
    <row r="231" spans="1:17" ht="12.75">
      <c r="A231" s="159"/>
      <c r="B231" s="159"/>
      <c r="C231" s="159"/>
      <c r="D231" s="159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</row>
    <row r="232" spans="1:17" ht="12.75">
      <c r="A232" s="159"/>
      <c r="B232" s="159"/>
      <c r="C232" s="159"/>
      <c r="D232" s="159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</row>
    <row r="233" spans="1:17" ht="12.75">
      <c r="A233" s="159"/>
      <c r="B233" s="159"/>
      <c r="C233" s="159"/>
      <c r="D233" s="159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</row>
    <row r="234" spans="1:17" ht="12.75">
      <c r="A234" s="159"/>
      <c r="B234" s="159"/>
      <c r="C234" s="159"/>
      <c r="D234" s="159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</row>
    <row r="235" spans="1:17" ht="12.75">
      <c r="A235" s="159"/>
      <c r="B235" s="159"/>
      <c r="C235" s="159"/>
      <c r="D235" s="159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</row>
    <row r="236" spans="1:17" ht="12.75">
      <c r="A236" s="159"/>
      <c r="B236" s="159"/>
      <c r="C236" s="159"/>
      <c r="D236" s="159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</row>
    <row r="237" spans="1:17" ht="12.75">
      <c r="A237" s="159"/>
      <c r="B237" s="159"/>
      <c r="C237" s="159"/>
      <c r="D237" s="159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</row>
    <row r="238" spans="1:17" ht="12.75">
      <c r="A238" s="159"/>
      <c r="B238" s="159"/>
      <c r="C238" s="159"/>
      <c r="D238" s="159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</row>
    <row r="239" spans="1:17" ht="12.75">
      <c r="A239" s="159"/>
      <c r="B239" s="159"/>
      <c r="C239" s="159"/>
      <c r="D239" s="159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</row>
    <row r="240" spans="1:17" ht="12.75">
      <c r="A240" s="159"/>
      <c r="B240" s="159"/>
      <c r="C240" s="159"/>
      <c r="D240" s="159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</row>
    <row r="241" spans="1:17" ht="12.75">
      <c r="A241" s="159"/>
      <c r="B241" s="159"/>
      <c r="C241" s="159"/>
      <c r="D241" s="159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</row>
    <row r="242" spans="1:17" ht="12.75">
      <c r="A242" s="159"/>
      <c r="B242" s="159"/>
      <c r="C242" s="159"/>
      <c r="D242" s="159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</row>
    <row r="243" spans="1:17" ht="12.75">
      <c r="A243" s="159"/>
      <c r="B243" s="159"/>
      <c r="C243" s="159"/>
      <c r="D243" s="159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</row>
    <row r="244" spans="1:17" ht="12.75">
      <c r="A244" s="159"/>
      <c r="B244" s="159"/>
      <c r="C244" s="159"/>
      <c r="D244" s="159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</row>
    <row r="245" spans="1:17" ht="12.75">
      <c r="A245" s="159"/>
      <c r="B245" s="159"/>
      <c r="C245" s="159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</row>
    <row r="246" spans="1:17" ht="12.75">
      <c r="A246" s="159"/>
      <c r="B246" s="159"/>
      <c r="C246" s="159"/>
      <c r="D246" s="159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</row>
    <row r="247" spans="1:17" ht="12.75">
      <c r="A247" s="159"/>
      <c r="B247" s="159"/>
      <c r="C247" s="159"/>
      <c r="D247" s="159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</row>
    <row r="248" spans="1:17" ht="12.75">
      <c r="A248" s="159"/>
      <c r="B248" s="159"/>
      <c r="C248" s="159"/>
      <c r="D248" s="159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</row>
    <row r="249" spans="1:17" ht="12.75">
      <c r="A249" s="159"/>
      <c r="B249" s="159"/>
      <c r="C249" s="159"/>
      <c r="D249" s="159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</row>
    <row r="250" spans="1:17" ht="12.75">
      <c r="A250" s="159"/>
      <c r="B250" s="159"/>
      <c r="C250" s="159"/>
      <c r="D250" s="159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</row>
    <row r="251" spans="1:17" ht="12.75">
      <c r="A251" s="159"/>
      <c r="B251" s="159"/>
      <c r="C251" s="159"/>
      <c r="D251" s="159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</row>
    <row r="252" spans="1:17" ht="12.75">
      <c r="A252" s="159"/>
      <c r="B252" s="159"/>
      <c r="C252" s="159"/>
      <c r="D252" s="159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</row>
    <row r="253" spans="1:17" ht="12.75">
      <c r="A253" s="159"/>
      <c r="B253" s="159"/>
      <c r="C253" s="159"/>
      <c r="D253" s="159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</row>
    <row r="254" spans="1:17" ht="12.75">
      <c r="A254" s="159"/>
      <c r="B254" s="159"/>
      <c r="C254" s="159"/>
      <c r="D254" s="159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</row>
    <row r="255" spans="1:17" ht="12.75">
      <c r="A255" s="159"/>
      <c r="B255" s="159"/>
      <c r="C255" s="159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</row>
    <row r="256" spans="1:17" ht="12.75">
      <c r="A256" s="159"/>
      <c r="B256" s="159"/>
      <c r="C256" s="159"/>
      <c r="D256" s="159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</row>
    <row r="257" spans="1:17" ht="12.75">
      <c r="A257" s="159"/>
      <c r="B257" s="159"/>
      <c r="C257" s="159"/>
      <c r="D257" s="159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</row>
    <row r="258" spans="1:17" ht="12.75">
      <c r="A258" s="159"/>
      <c r="B258" s="159"/>
      <c r="C258" s="159"/>
      <c r="D258" s="159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</row>
    <row r="259" spans="1:17" ht="12.75">
      <c r="A259" s="159"/>
      <c r="B259" s="159"/>
      <c r="C259" s="159"/>
      <c r="D259" s="159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</row>
    <row r="260" spans="1:17" ht="12.75">
      <c r="A260" s="159"/>
      <c r="B260" s="159"/>
      <c r="C260" s="159"/>
      <c r="D260" s="159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</row>
    <row r="261" spans="1:17" ht="12.75">
      <c r="A261" s="159"/>
      <c r="B261" s="159"/>
      <c r="C261" s="159"/>
      <c r="D261" s="159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</row>
    <row r="262" spans="1:17" ht="12.75">
      <c r="A262" s="159"/>
      <c r="B262" s="159"/>
      <c r="C262" s="159"/>
      <c r="D262" s="159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</row>
    <row r="263" spans="1:17" ht="12.75">
      <c r="A263" s="159"/>
      <c r="B263" s="159"/>
      <c r="C263" s="159"/>
      <c r="D263" s="159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</row>
    <row r="264" spans="1:17" ht="12.75">
      <c r="A264" s="159"/>
      <c r="B264" s="159"/>
      <c r="C264" s="159"/>
      <c r="D264" s="159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</row>
    <row r="265" spans="1:17" ht="12.75">
      <c r="A265" s="159"/>
      <c r="B265" s="159"/>
      <c r="C265" s="159"/>
      <c r="D265" s="159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</row>
    <row r="266" spans="1:17" ht="12.75">
      <c r="A266" s="159"/>
      <c r="B266" s="159"/>
      <c r="C266" s="159"/>
      <c r="D266" s="159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</row>
    <row r="267" spans="1:17" ht="12.75">
      <c r="A267" s="159"/>
      <c r="B267" s="159"/>
      <c r="C267" s="159"/>
      <c r="D267" s="159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</row>
    <row r="268" spans="1:17" ht="12.75">
      <c r="A268" s="159"/>
      <c r="B268" s="159"/>
      <c r="C268" s="159"/>
      <c r="D268" s="159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</row>
    <row r="269" spans="1:17" ht="12.75">
      <c r="A269" s="159"/>
      <c r="B269" s="159"/>
      <c r="C269" s="159"/>
      <c r="D269" s="159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</row>
    <row r="270" spans="1:17" ht="12.75">
      <c r="A270" s="159"/>
      <c r="B270" s="159"/>
      <c r="C270" s="159"/>
      <c r="D270" s="159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</row>
    <row r="271" spans="1:17" ht="12.75">
      <c r="A271" s="159"/>
      <c r="B271" s="159"/>
      <c r="C271" s="159"/>
      <c r="D271" s="159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</row>
    <row r="272" spans="1:17" ht="12.75">
      <c r="A272" s="159"/>
      <c r="B272" s="159"/>
      <c r="C272" s="159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</row>
    <row r="273" spans="1:17" ht="12.75">
      <c r="A273" s="159"/>
      <c r="B273" s="159"/>
      <c r="C273" s="159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</row>
    <row r="274" spans="1:17" ht="12.75">
      <c r="A274" s="159"/>
      <c r="B274" s="159"/>
      <c r="C274" s="159"/>
      <c r="D274" s="159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</row>
    <row r="275" spans="1:17" ht="12.75">
      <c r="A275" s="159"/>
      <c r="B275" s="159"/>
      <c r="C275" s="159"/>
      <c r="D275" s="159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</row>
    <row r="276" spans="1:17" ht="12.75">
      <c r="A276" s="159"/>
      <c r="B276" s="159"/>
      <c r="C276" s="159"/>
      <c r="D276" s="159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</row>
    <row r="277" spans="1:17" ht="12.75">
      <c r="A277" s="159"/>
      <c r="B277" s="159"/>
      <c r="C277" s="159"/>
      <c r="D277" s="159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</row>
    <row r="278" spans="1:17" ht="12.75">
      <c r="A278" s="159"/>
      <c r="B278" s="159"/>
      <c r="C278" s="159"/>
      <c r="D278" s="159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</row>
    <row r="279" spans="1:17" ht="12.75">
      <c r="A279" s="159"/>
      <c r="B279" s="159"/>
      <c r="C279" s="159"/>
      <c r="D279" s="159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</row>
    <row r="280" spans="1:17" ht="12.75">
      <c r="A280" s="159"/>
      <c r="B280" s="159"/>
      <c r="C280" s="159"/>
      <c r="D280" s="159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</row>
    <row r="281" spans="1:17" ht="12.75">
      <c r="A281" s="159"/>
      <c r="B281" s="159"/>
      <c r="C281" s="159"/>
      <c r="D281" s="159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</row>
    <row r="282" spans="1:17" ht="12.75">
      <c r="A282" s="159"/>
      <c r="B282" s="159"/>
      <c r="C282" s="159"/>
      <c r="D282" s="159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</row>
    <row r="283" spans="1:17" ht="12.75">
      <c r="A283" s="159"/>
      <c r="B283" s="159"/>
      <c r="C283" s="159"/>
      <c r="D283" s="159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</row>
    <row r="284" spans="1:17" ht="12.75">
      <c r="A284" s="159"/>
      <c r="B284" s="159"/>
      <c r="C284" s="159"/>
      <c r="D284" s="159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</row>
    <row r="285" spans="1:17" ht="12.75">
      <c r="A285" s="159"/>
      <c r="B285" s="159"/>
      <c r="C285" s="159"/>
      <c r="D285" s="159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</row>
    <row r="286" spans="1:17" ht="12.75">
      <c r="A286" s="159"/>
      <c r="B286" s="159"/>
      <c r="C286" s="159"/>
      <c r="D286" s="159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</row>
    <row r="287" spans="1:17" ht="12.75">
      <c r="A287" s="159"/>
      <c r="B287" s="159"/>
      <c r="C287" s="159"/>
      <c r="D287" s="159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</row>
    <row r="288" spans="1:17" ht="12.75">
      <c r="A288" s="159"/>
      <c r="B288" s="159"/>
      <c r="C288" s="159"/>
      <c r="D288" s="159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</row>
    <row r="289" spans="1:17" ht="12.75">
      <c r="A289" s="159"/>
      <c r="B289" s="159"/>
      <c r="C289" s="159"/>
      <c r="D289" s="159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</row>
    <row r="290" spans="1:17" ht="12.75">
      <c r="A290" s="159"/>
      <c r="B290" s="159"/>
      <c r="C290" s="159"/>
      <c r="D290" s="159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</row>
    <row r="291" spans="1:17" ht="12.75">
      <c r="A291" s="159"/>
      <c r="B291" s="159"/>
      <c r="C291" s="159"/>
      <c r="D291" s="159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</row>
    <row r="292" spans="1:17" ht="12.75">
      <c r="A292" s="159"/>
      <c r="B292" s="159"/>
      <c r="C292" s="159"/>
      <c r="D292" s="159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</row>
    <row r="293" spans="1:17" ht="12.75">
      <c r="A293" s="159"/>
      <c r="B293" s="159"/>
      <c r="C293" s="159"/>
      <c r="D293" s="159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</row>
    <row r="294" spans="1:17" ht="12.75">
      <c r="A294" s="159"/>
      <c r="B294" s="159"/>
      <c r="C294" s="159"/>
      <c r="D294" s="159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</row>
    <row r="295" spans="1:17" ht="12.75">
      <c r="A295" s="159"/>
      <c r="B295" s="159"/>
      <c r="C295" s="159"/>
      <c r="D295" s="159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</row>
    <row r="296" spans="1:17" ht="12.75">
      <c r="A296" s="159"/>
      <c r="B296" s="159"/>
      <c r="C296" s="159"/>
      <c r="D296" s="159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</row>
    <row r="297" spans="1:17" ht="12.75">
      <c r="A297" s="159"/>
      <c r="B297" s="159"/>
      <c r="C297" s="159"/>
      <c r="D297" s="159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</row>
    <row r="298" spans="1:17" ht="12.75">
      <c r="A298" s="159"/>
      <c r="B298" s="159"/>
      <c r="C298" s="159"/>
      <c r="D298" s="159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</row>
    <row r="299" spans="1:17" ht="12.75">
      <c r="A299" s="159"/>
      <c r="B299" s="159"/>
      <c r="C299" s="159"/>
      <c r="D299" s="159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</row>
    <row r="300" spans="1:17" ht="12.75">
      <c r="A300" s="159"/>
      <c r="B300" s="159"/>
      <c r="C300" s="159"/>
      <c r="D300" s="159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</row>
    <row r="301" spans="1:17" ht="12.75">
      <c r="A301" s="159"/>
      <c r="B301" s="159"/>
      <c r="C301" s="159"/>
      <c r="D301" s="159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</row>
    <row r="302" spans="1:17" ht="12.75">
      <c r="A302" s="159"/>
      <c r="B302" s="159"/>
      <c r="C302" s="159"/>
      <c r="D302" s="159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</row>
    <row r="303" spans="1:17" ht="12.75">
      <c r="A303" s="159"/>
      <c r="B303" s="159"/>
      <c r="C303" s="159"/>
      <c r="D303" s="159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</row>
    <row r="304" spans="1:17" ht="12.75">
      <c r="A304" s="159"/>
      <c r="B304" s="159"/>
      <c r="C304" s="159"/>
      <c r="D304" s="159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</row>
    <row r="305" spans="1:17" ht="12.75">
      <c r="A305" s="159"/>
      <c r="B305" s="159"/>
      <c r="C305" s="159"/>
      <c r="D305" s="159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</row>
    <row r="306" spans="1:17" ht="12.75">
      <c r="A306" s="159"/>
      <c r="B306" s="159"/>
      <c r="C306" s="159"/>
      <c r="D306" s="159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</row>
    <row r="307" spans="1:17" ht="12.75">
      <c r="A307" s="159"/>
      <c r="B307" s="159"/>
      <c r="C307" s="159"/>
      <c r="D307" s="159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</row>
    <row r="308" spans="1:17" ht="12.75">
      <c r="A308" s="159"/>
      <c r="B308" s="159"/>
      <c r="C308" s="159"/>
      <c r="D308" s="159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</row>
    <row r="309" spans="1:17" ht="12.75">
      <c r="A309" s="159"/>
      <c r="B309" s="159"/>
      <c r="C309" s="159"/>
      <c r="D309" s="159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</row>
    <row r="310" spans="1:17" ht="12.75">
      <c r="A310" s="159"/>
      <c r="B310" s="159"/>
      <c r="C310" s="159"/>
      <c r="D310" s="159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</row>
    <row r="311" spans="1:17" ht="12.75">
      <c r="A311" s="159"/>
      <c r="B311" s="159"/>
      <c r="C311" s="159"/>
      <c r="D311" s="159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</row>
    <row r="312" spans="1:17" ht="12.75">
      <c r="A312" s="159"/>
      <c r="B312" s="159"/>
      <c r="C312" s="159"/>
      <c r="D312" s="159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</row>
    <row r="313" spans="1:17" ht="12.75">
      <c r="A313" s="159"/>
      <c r="B313" s="159"/>
      <c r="C313" s="159"/>
      <c r="D313" s="159"/>
      <c r="E313" s="159"/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</row>
    <row r="314" spans="1:17" ht="12.75">
      <c r="A314" s="159"/>
      <c r="B314" s="159"/>
      <c r="C314" s="159"/>
      <c r="D314" s="159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</row>
    <row r="315" spans="1:17" ht="12.75">
      <c r="A315" s="159"/>
      <c r="B315" s="159"/>
      <c r="C315" s="159"/>
      <c r="D315" s="159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</row>
    <row r="316" spans="1:17" ht="12.75">
      <c r="A316" s="159"/>
      <c r="B316" s="159"/>
      <c r="C316" s="159"/>
      <c r="D316" s="159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</row>
    <row r="317" spans="1:17" ht="12.75">
      <c r="A317" s="159"/>
      <c r="B317" s="159"/>
      <c r="C317" s="159"/>
      <c r="D317" s="159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</row>
    <row r="318" spans="1:17" ht="12.75">
      <c r="A318" s="159"/>
      <c r="B318" s="159"/>
      <c r="C318" s="159"/>
      <c r="D318" s="159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</row>
    <row r="319" spans="1:17" ht="12.75">
      <c r="A319" s="159"/>
      <c r="B319" s="159"/>
      <c r="C319" s="159"/>
      <c r="D319" s="159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</row>
    <row r="320" spans="1:17" ht="12.75">
      <c r="A320" s="159"/>
      <c r="B320" s="159"/>
      <c r="C320" s="159"/>
      <c r="D320" s="159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</row>
    <row r="321" spans="1:17" ht="12.75">
      <c r="A321" s="159"/>
      <c r="B321" s="159"/>
      <c r="C321" s="159"/>
      <c r="D321" s="159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</row>
    <row r="322" spans="1:17" ht="12.75">
      <c r="A322" s="159"/>
      <c r="B322" s="159"/>
      <c r="C322" s="159"/>
      <c r="D322" s="159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</row>
    <row r="323" spans="1:17" ht="12.75">
      <c r="A323" s="159"/>
      <c r="B323" s="159"/>
      <c r="C323" s="159"/>
      <c r="D323" s="159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</row>
    <row r="324" spans="1:17" ht="12.75">
      <c r="A324" s="159"/>
      <c r="B324" s="159"/>
      <c r="C324" s="159"/>
      <c r="D324" s="159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</row>
    <row r="325" spans="1:17" ht="12.75">
      <c r="A325" s="159"/>
      <c r="B325" s="159"/>
      <c r="C325" s="159"/>
      <c r="D325" s="159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</row>
    <row r="326" spans="1:17" ht="12.75">
      <c r="A326" s="159"/>
      <c r="B326" s="159"/>
      <c r="C326" s="159"/>
      <c r="D326" s="159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</row>
    <row r="327" spans="1:17" ht="12.75">
      <c r="A327" s="159"/>
      <c r="B327" s="159"/>
      <c r="C327" s="159"/>
      <c r="D327" s="159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</row>
    <row r="328" spans="1:17" ht="12.75">
      <c r="A328" s="159"/>
      <c r="B328" s="159"/>
      <c r="C328" s="159"/>
      <c r="D328" s="159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</row>
    <row r="329" spans="1:17" ht="12.75">
      <c r="A329" s="159"/>
      <c r="B329" s="159"/>
      <c r="C329" s="159"/>
      <c r="D329" s="159"/>
      <c r="E329" s="159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</row>
    <row r="330" spans="1:17" ht="12.75">
      <c r="A330" s="159"/>
      <c r="B330" s="159"/>
      <c r="C330" s="159"/>
      <c r="D330" s="159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</row>
    <row r="331" spans="1:17" ht="12.75">
      <c r="A331" s="159"/>
      <c r="B331" s="159"/>
      <c r="C331" s="159"/>
      <c r="D331" s="159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</row>
    <row r="332" spans="1:17" ht="12.75">
      <c r="A332" s="159"/>
      <c r="B332" s="159"/>
      <c r="C332" s="159"/>
      <c r="D332" s="159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</row>
    <row r="333" spans="1:17" ht="12.75">
      <c r="A333" s="159"/>
      <c r="B333" s="159"/>
      <c r="C333" s="159"/>
      <c r="D333" s="159"/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</row>
    <row r="334" spans="1:17" ht="12.75">
      <c r="A334" s="159"/>
      <c r="B334" s="159"/>
      <c r="C334" s="159"/>
      <c r="D334" s="159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</row>
    <row r="335" spans="1:17" ht="12.75">
      <c r="A335" s="159"/>
      <c r="B335" s="159"/>
      <c r="C335" s="159"/>
      <c r="D335" s="159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</row>
    <row r="336" spans="1:17" ht="12.75">
      <c r="A336" s="159"/>
      <c r="B336" s="159"/>
      <c r="C336" s="159"/>
      <c r="D336" s="159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</row>
    <row r="337" spans="1:17" ht="12.75">
      <c r="A337" s="159"/>
      <c r="B337" s="159"/>
      <c r="C337" s="159"/>
      <c r="D337" s="159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</row>
    <row r="338" spans="1:17" ht="12.75">
      <c r="A338" s="159"/>
      <c r="B338" s="159"/>
      <c r="C338" s="159"/>
      <c r="D338" s="159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</row>
    <row r="339" spans="1:17" ht="12.75">
      <c r="A339" s="159"/>
      <c r="B339" s="159"/>
      <c r="C339" s="159"/>
      <c r="D339" s="159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</row>
    <row r="340" spans="1:17" ht="12.75">
      <c r="A340" s="159"/>
      <c r="B340" s="159"/>
      <c r="C340" s="159"/>
      <c r="D340" s="159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</row>
    <row r="341" spans="1:17" ht="12.75">
      <c r="A341" s="159"/>
      <c r="B341" s="159"/>
      <c r="C341" s="159"/>
      <c r="D341" s="159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</row>
    <row r="342" spans="1:17" ht="12.75">
      <c r="A342" s="159"/>
      <c r="B342" s="159"/>
      <c r="C342" s="159"/>
      <c r="D342" s="159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</row>
    <row r="343" spans="1:17" ht="12.75">
      <c r="A343" s="159"/>
      <c r="B343" s="159"/>
      <c r="C343" s="159"/>
      <c r="D343" s="159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</row>
    <row r="344" spans="1:17" ht="12.75">
      <c r="A344" s="159"/>
      <c r="B344" s="159"/>
      <c r="C344" s="159"/>
      <c r="D344" s="159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</row>
    <row r="345" spans="1:17" ht="12.75">
      <c r="A345" s="159"/>
      <c r="B345" s="159"/>
      <c r="C345" s="159"/>
      <c r="D345" s="159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</row>
    <row r="346" spans="1:17" ht="12.75">
      <c r="A346" s="159"/>
      <c r="B346" s="159"/>
      <c r="C346" s="159"/>
      <c r="D346" s="159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</row>
    <row r="347" spans="1:17" ht="12.75">
      <c r="A347" s="159"/>
      <c r="B347" s="159"/>
      <c r="C347" s="159"/>
      <c r="D347" s="159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</row>
    <row r="348" spans="1:17" ht="12.75">
      <c r="A348" s="159"/>
      <c r="B348" s="159"/>
      <c r="C348" s="159"/>
      <c r="D348" s="159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</row>
    <row r="349" spans="1:17" ht="12.75">
      <c r="A349" s="159"/>
      <c r="B349" s="159"/>
      <c r="C349" s="159"/>
      <c r="D349" s="159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</row>
    <row r="350" spans="1:17" ht="12.75">
      <c r="A350" s="159"/>
      <c r="B350" s="159"/>
      <c r="C350" s="159"/>
      <c r="D350" s="159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</row>
    <row r="351" spans="1:17" ht="12.75">
      <c r="A351" s="159"/>
      <c r="B351" s="159"/>
      <c r="C351" s="159"/>
      <c r="D351" s="159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</row>
    <row r="352" spans="1:17" ht="12.75">
      <c r="A352" s="159"/>
      <c r="B352" s="159"/>
      <c r="C352" s="159"/>
      <c r="D352" s="159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</row>
    <row r="353" spans="1:17" ht="12.75">
      <c r="A353" s="159"/>
      <c r="B353" s="159"/>
      <c r="C353" s="159"/>
      <c r="D353" s="159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</row>
    <row r="354" spans="1:17" ht="12.75">
      <c r="A354" s="159"/>
      <c r="B354" s="159"/>
      <c r="C354" s="159"/>
      <c r="D354" s="159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</row>
    <row r="355" spans="1:17" ht="12.75">
      <c r="A355" s="159"/>
      <c r="B355" s="159"/>
      <c r="C355" s="159"/>
      <c r="D355" s="159"/>
      <c r="E355" s="159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</row>
    <row r="356" spans="1:17" ht="12.75">
      <c r="A356" s="159"/>
      <c r="B356" s="159"/>
      <c r="C356" s="159"/>
      <c r="D356" s="159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</row>
    <row r="357" spans="1:17" ht="12.75">
      <c r="A357" s="159"/>
      <c r="B357" s="159"/>
      <c r="C357" s="159"/>
      <c r="D357" s="159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</row>
    <row r="358" spans="1:17" ht="12.75">
      <c r="A358" s="159"/>
      <c r="B358" s="159"/>
      <c r="C358" s="159"/>
      <c r="D358" s="159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</row>
    <row r="359" spans="1:17" ht="12.75">
      <c r="A359" s="159"/>
      <c r="B359" s="159"/>
      <c r="C359" s="159"/>
      <c r="D359" s="159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</row>
    <row r="360" spans="1:17" ht="12.75">
      <c r="A360" s="159"/>
      <c r="B360" s="159"/>
      <c r="C360" s="159"/>
      <c r="D360" s="159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</row>
    <row r="361" spans="1:17" ht="12.75">
      <c r="A361" s="159"/>
      <c r="B361" s="159"/>
      <c r="C361" s="159"/>
      <c r="D361" s="159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</row>
    <row r="362" spans="1:17" ht="12.75">
      <c r="A362" s="159"/>
      <c r="B362" s="159"/>
      <c r="C362" s="159"/>
      <c r="D362" s="159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</row>
    <row r="363" spans="1:17" ht="12.75">
      <c r="A363" s="159"/>
      <c r="B363" s="159"/>
      <c r="C363" s="159"/>
      <c r="D363" s="159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</row>
    <row r="364" spans="1:17" ht="12.75">
      <c r="A364" s="159"/>
      <c r="B364" s="159"/>
      <c r="C364" s="159"/>
      <c r="D364" s="159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</row>
    <row r="365" spans="1:17" ht="12.75">
      <c r="A365" s="159"/>
      <c r="B365" s="159"/>
      <c r="C365" s="159"/>
      <c r="D365" s="159"/>
      <c r="E365" s="159"/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</row>
    <row r="366" spans="1:17" ht="12.75">
      <c r="A366" s="159"/>
      <c r="B366" s="159"/>
      <c r="C366" s="159"/>
      <c r="D366" s="159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</row>
    <row r="367" spans="1:17" ht="12.75">
      <c r="A367" s="159"/>
      <c r="B367" s="159"/>
      <c r="C367" s="159"/>
      <c r="D367" s="159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</row>
    <row r="368" spans="1:17" ht="12.75">
      <c r="A368" s="159"/>
      <c r="B368" s="159"/>
      <c r="C368" s="159"/>
      <c r="D368" s="159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</row>
    <row r="369" spans="1:17" ht="12.75">
      <c r="A369" s="159"/>
      <c r="B369" s="159"/>
      <c r="C369" s="159"/>
      <c r="D369" s="159"/>
      <c r="E369" s="159"/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</row>
    <row r="370" spans="1:17" ht="12.75">
      <c r="A370" s="159"/>
      <c r="B370" s="159"/>
      <c r="C370" s="159"/>
      <c r="D370" s="159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</row>
    <row r="371" spans="1:17" ht="12.75">
      <c r="A371" s="159"/>
      <c r="B371" s="159"/>
      <c r="C371" s="159"/>
      <c r="D371" s="159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</row>
    <row r="372" spans="1:17" ht="12.75">
      <c r="A372" s="159"/>
      <c r="B372" s="159"/>
      <c r="C372" s="159"/>
      <c r="D372" s="159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</row>
    <row r="373" spans="1:17" ht="12.75">
      <c r="A373" s="159"/>
      <c r="B373" s="159"/>
      <c r="C373" s="159"/>
      <c r="D373" s="159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</row>
    <row r="374" spans="1:17" ht="12.75">
      <c r="A374" s="159"/>
      <c r="B374" s="159"/>
      <c r="C374" s="159"/>
      <c r="D374" s="159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</row>
    <row r="375" spans="1:17" ht="12.75">
      <c r="A375" s="159"/>
      <c r="B375" s="159"/>
      <c r="C375" s="159"/>
      <c r="D375" s="159"/>
      <c r="E375" s="159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</row>
    <row r="376" spans="1:17" ht="12.75">
      <c r="A376" s="159"/>
      <c r="B376" s="159"/>
      <c r="C376" s="159"/>
      <c r="D376" s="159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</row>
    <row r="377" spans="1:17" ht="12.75">
      <c r="A377" s="159"/>
      <c r="B377" s="159"/>
      <c r="C377" s="159"/>
      <c r="D377" s="159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</row>
    <row r="378" spans="1:17" ht="12.75">
      <c r="A378" s="159"/>
      <c r="B378" s="159"/>
      <c r="C378" s="159"/>
      <c r="D378" s="159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</row>
    <row r="379" spans="1:17" ht="12.75">
      <c r="A379" s="159"/>
      <c r="B379" s="159"/>
      <c r="C379" s="159"/>
      <c r="D379" s="159"/>
      <c r="E379" s="159"/>
      <c r="F379" s="159"/>
      <c r="G379" s="159"/>
      <c r="H379" s="159"/>
      <c r="I379" s="159"/>
      <c r="J379" s="159"/>
      <c r="K379" s="159"/>
      <c r="L379" s="159"/>
      <c r="M379" s="159"/>
      <c r="N379" s="159"/>
      <c r="O379" s="159"/>
      <c r="P379" s="159"/>
      <c r="Q379" s="159"/>
    </row>
    <row r="380" spans="1:17" ht="12.75">
      <c r="A380" s="159"/>
      <c r="B380" s="159"/>
      <c r="C380" s="159"/>
      <c r="D380" s="159"/>
      <c r="E380" s="159"/>
      <c r="F380" s="159"/>
      <c r="G380" s="159"/>
      <c r="H380" s="159"/>
      <c r="I380" s="159"/>
      <c r="J380" s="159"/>
      <c r="K380" s="159"/>
      <c r="L380" s="159"/>
      <c r="M380" s="159"/>
      <c r="N380" s="159"/>
      <c r="O380" s="159"/>
      <c r="P380" s="159"/>
      <c r="Q380" s="159"/>
    </row>
    <row r="381" spans="1:17" ht="12.75">
      <c r="A381" s="159"/>
      <c r="B381" s="159"/>
      <c r="C381" s="159"/>
      <c r="D381" s="159"/>
      <c r="E381" s="159"/>
      <c r="F381" s="159"/>
      <c r="G381" s="159"/>
      <c r="H381" s="159"/>
      <c r="I381" s="159"/>
      <c r="J381" s="159"/>
      <c r="K381" s="159"/>
      <c r="L381" s="159"/>
      <c r="M381" s="159"/>
      <c r="N381" s="159"/>
      <c r="O381" s="159"/>
      <c r="P381" s="159"/>
      <c r="Q381" s="159"/>
    </row>
    <row r="382" spans="1:17" ht="12.75">
      <c r="A382" s="159"/>
      <c r="B382" s="159"/>
      <c r="C382" s="159"/>
      <c r="D382" s="159"/>
      <c r="E382" s="159"/>
      <c r="F382" s="159"/>
      <c r="G382" s="159"/>
      <c r="H382" s="159"/>
      <c r="I382" s="159"/>
      <c r="J382" s="159"/>
      <c r="K382" s="159"/>
      <c r="L382" s="159"/>
      <c r="M382" s="159"/>
      <c r="N382" s="159"/>
      <c r="O382" s="159"/>
      <c r="P382" s="159"/>
      <c r="Q382" s="159"/>
    </row>
    <row r="383" spans="1:17" ht="12.75">
      <c r="A383" s="159"/>
      <c r="B383" s="159"/>
      <c r="C383" s="159"/>
      <c r="D383" s="159"/>
      <c r="E383" s="159"/>
      <c r="F383" s="159"/>
      <c r="G383" s="159"/>
      <c r="H383" s="159"/>
      <c r="I383" s="159"/>
      <c r="J383" s="159"/>
      <c r="K383" s="159"/>
      <c r="L383" s="159"/>
      <c r="M383" s="159"/>
      <c r="N383" s="159"/>
      <c r="O383" s="159"/>
      <c r="P383" s="159"/>
      <c r="Q383" s="159"/>
    </row>
    <row r="384" spans="1:17" ht="12.75">
      <c r="A384" s="159"/>
      <c r="B384" s="159"/>
      <c r="C384" s="159"/>
      <c r="D384" s="159"/>
      <c r="E384" s="159"/>
      <c r="F384" s="159"/>
      <c r="G384" s="159"/>
      <c r="H384" s="159"/>
      <c r="I384" s="159"/>
      <c r="J384" s="159"/>
      <c r="K384" s="159"/>
      <c r="L384" s="159"/>
      <c r="M384" s="159"/>
      <c r="N384" s="159"/>
      <c r="O384" s="159"/>
      <c r="P384" s="159"/>
      <c r="Q384" s="159"/>
    </row>
    <row r="385" spans="1:17" ht="12.75">
      <c r="A385" s="159"/>
      <c r="B385" s="159"/>
      <c r="C385" s="159"/>
      <c r="D385" s="159"/>
      <c r="E385" s="159"/>
      <c r="F385" s="159"/>
      <c r="G385" s="159"/>
      <c r="H385" s="159"/>
      <c r="I385" s="159"/>
      <c r="J385" s="159"/>
      <c r="K385" s="159"/>
      <c r="L385" s="159"/>
      <c r="M385" s="159"/>
      <c r="N385" s="159"/>
      <c r="O385" s="159"/>
      <c r="P385" s="159"/>
      <c r="Q385" s="159"/>
    </row>
    <row r="386" spans="1:17" ht="12.75">
      <c r="A386" s="159"/>
      <c r="B386" s="159"/>
      <c r="C386" s="159"/>
      <c r="D386" s="159"/>
      <c r="E386" s="159"/>
      <c r="F386" s="159"/>
      <c r="G386" s="159"/>
      <c r="H386" s="159"/>
      <c r="I386" s="159"/>
      <c r="J386" s="159"/>
      <c r="K386" s="159"/>
      <c r="L386" s="159"/>
      <c r="M386" s="159"/>
      <c r="N386" s="159"/>
      <c r="O386" s="159"/>
      <c r="P386" s="159"/>
      <c r="Q386" s="159"/>
    </row>
    <row r="387" spans="1:17" ht="12.75">
      <c r="A387" s="159"/>
      <c r="B387" s="159"/>
      <c r="C387" s="159"/>
      <c r="D387" s="159"/>
      <c r="E387" s="159"/>
      <c r="F387" s="159"/>
      <c r="G387" s="159"/>
      <c r="H387" s="159"/>
      <c r="I387" s="159"/>
      <c r="J387" s="159"/>
      <c r="K387" s="159"/>
      <c r="L387" s="159"/>
      <c r="M387" s="159"/>
      <c r="N387" s="159"/>
      <c r="O387" s="159"/>
      <c r="P387" s="159"/>
      <c r="Q387" s="159"/>
    </row>
    <row r="388" spans="1:17" ht="12.75">
      <c r="A388" s="159"/>
      <c r="B388" s="159"/>
      <c r="C388" s="159"/>
      <c r="D388" s="159"/>
      <c r="E388" s="159"/>
      <c r="F388" s="159"/>
      <c r="G388" s="159"/>
      <c r="H388" s="159"/>
      <c r="I388" s="159"/>
      <c r="J388" s="159"/>
      <c r="K388" s="159"/>
      <c r="L388" s="159"/>
      <c r="M388" s="159"/>
      <c r="N388" s="159"/>
      <c r="O388" s="159"/>
      <c r="P388" s="159"/>
      <c r="Q388" s="159"/>
    </row>
    <row r="389" spans="1:17" ht="12.75">
      <c r="A389" s="159"/>
      <c r="B389" s="159"/>
      <c r="C389" s="159"/>
      <c r="D389" s="159"/>
      <c r="E389" s="159"/>
      <c r="F389" s="159"/>
      <c r="G389" s="159"/>
      <c r="H389" s="159"/>
      <c r="I389" s="159"/>
      <c r="J389" s="159"/>
      <c r="K389" s="159"/>
      <c r="L389" s="159"/>
      <c r="M389" s="159"/>
      <c r="N389" s="159"/>
      <c r="O389" s="159"/>
      <c r="P389" s="159"/>
      <c r="Q389" s="159"/>
    </row>
    <row r="390" spans="1:17" ht="12.75">
      <c r="A390" s="159"/>
      <c r="B390" s="159"/>
      <c r="C390" s="159"/>
      <c r="D390" s="159"/>
      <c r="E390" s="159"/>
      <c r="F390" s="159"/>
      <c r="G390" s="159"/>
      <c r="H390" s="159"/>
      <c r="I390" s="159"/>
      <c r="J390" s="159"/>
      <c r="K390" s="159"/>
      <c r="L390" s="159"/>
      <c r="M390" s="159"/>
      <c r="N390" s="159"/>
      <c r="O390" s="159"/>
      <c r="P390" s="159"/>
      <c r="Q390" s="159"/>
    </row>
    <row r="391" spans="1:17" ht="12.75">
      <c r="A391" s="159"/>
      <c r="B391" s="159"/>
      <c r="C391" s="159"/>
      <c r="D391" s="159"/>
      <c r="E391" s="159"/>
      <c r="F391" s="159"/>
      <c r="G391" s="159"/>
      <c r="H391" s="159"/>
      <c r="I391" s="159"/>
      <c r="J391" s="159"/>
      <c r="K391" s="159"/>
      <c r="L391" s="159"/>
      <c r="M391" s="159"/>
      <c r="N391" s="159"/>
      <c r="O391" s="159"/>
      <c r="P391" s="159"/>
      <c r="Q391" s="159"/>
    </row>
    <row r="392" spans="1:17" ht="12.75">
      <c r="A392" s="159"/>
      <c r="B392" s="159"/>
      <c r="C392" s="159"/>
      <c r="D392" s="159"/>
      <c r="E392" s="159"/>
      <c r="F392" s="159"/>
      <c r="G392" s="159"/>
      <c r="H392" s="159"/>
      <c r="I392" s="159"/>
      <c r="J392" s="159"/>
      <c r="K392" s="159"/>
      <c r="L392" s="159"/>
      <c r="M392" s="159"/>
      <c r="N392" s="159"/>
      <c r="O392" s="159"/>
      <c r="P392" s="159"/>
      <c r="Q392" s="159"/>
    </row>
    <row r="393" spans="1:17" ht="12.75">
      <c r="A393" s="159"/>
      <c r="B393" s="159"/>
      <c r="C393" s="159"/>
      <c r="D393" s="159"/>
      <c r="E393" s="159"/>
      <c r="F393" s="159"/>
      <c r="G393" s="159"/>
      <c r="H393" s="159"/>
      <c r="I393" s="159"/>
      <c r="J393" s="159"/>
      <c r="K393" s="159"/>
      <c r="L393" s="159"/>
      <c r="M393" s="159"/>
      <c r="N393" s="159"/>
      <c r="O393" s="159"/>
      <c r="P393" s="159"/>
      <c r="Q393" s="159"/>
    </row>
    <row r="394" spans="1:17" ht="12.75">
      <c r="A394" s="159"/>
      <c r="B394" s="159"/>
      <c r="C394" s="159"/>
      <c r="D394" s="159"/>
      <c r="E394" s="159"/>
      <c r="F394" s="159"/>
      <c r="G394" s="159"/>
      <c r="H394" s="159"/>
      <c r="I394" s="159"/>
      <c r="J394" s="159"/>
      <c r="K394" s="159"/>
      <c r="L394" s="159"/>
      <c r="M394" s="159"/>
      <c r="N394" s="159"/>
      <c r="O394" s="159"/>
      <c r="P394" s="159"/>
      <c r="Q394" s="159"/>
    </row>
    <row r="395" spans="1:17" ht="12.75">
      <c r="A395" s="159"/>
      <c r="B395" s="159"/>
      <c r="C395" s="159"/>
      <c r="D395" s="159"/>
      <c r="E395" s="159"/>
      <c r="F395" s="159"/>
      <c r="G395" s="159"/>
      <c r="H395" s="159"/>
      <c r="I395" s="159"/>
      <c r="J395" s="159"/>
      <c r="K395" s="159"/>
      <c r="L395" s="159"/>
      <c r="M395" s="159"/>
      <c r="N395" s="159"/>
      <c r="O395" s="159"/>
      <c r="P395" s="159"/>
      <c r="Q395" s="159"/>
    </row>
    <row r="396" spans="1:17" ht="12.75">
      <c r="A396" s="159"/>
      <c r="B396" s="159"/>
      <c r="C396" s="159"/>
      <c r="D396" s="159"/>
      <c r="E396" s="159"/>
      <c r="F396" s="159"/>
      <c r="G396" s="159"/>
      <c r="H396" s="159"/>
      <c r="I396" s="159"/>
      <c r="J396" s="159"/>
      <c r="K396" s="159"/>
      <c r="L396" s="159"/>
      <c r="M396" s="159"/>
      <c r="N396" s="159"/>
      <c r="O396" s="159"/>
      <c r="P396" s="159"/>
      <c r="Q396" s="159"/>
    </row>
    <row r="397" spans="1:17" ht="12.75">
      <c r="A397" s="159"/>
      <c r="B397" s="159"/>
      <c r="C397" s="159"/>
      <c r="D397" s="159"/>
      <c r="E397" s="159"/>
      <c r="F397" s="159"/>
      <c r="G397" s="159"/>
      <c r="H397" s="159"/>
      <c r="I397" s="159"/>
      <c r="J397" s="159"/>
      <c r="K397" s="159"/>
      <c r="L397" s="159"/>
      <c r="M397" s="159"/>
      <c r="N397" s="159"/>
      <c r="O397" s="159"/>
      <c r="P397" s="159"/>
      <c r="Q397" s="159"/>
    </row>
    <row r="398" spans="1:17" ht="12.75">
      <c r="A398" s="159"/>
      <c r="B398" s="159"/>
      <c r="C398" s="159"/>
      <c r="D398" s="159"/>
      <c r="E398" s="159"/>
      <c r="F398" s="159"/>
      <c r="G398" s="159"/>
      <c r="H398" s="159"/>
      <c r="I398" s="159"/>
      <c r="J398" s="159"/>
      <c r="K398" s="159"/>
      <c r="L398" s="159"/>
      <c r="M398" s="159"/>
      <c r="N398" s="159"/>
      <c r="O398" s="159"/>
      <c r="P398" s="159"/>
      <c r="Q398" s="159"/>
    </row>
    <row r="399" spans="1:17" ht="12.75">
      <c r="A399" s="159"/>
      <c r="B399" s="159"/>
      <c r="C399" s="159"/>
      <c r="D399" s="159"/>
      <c r="E399" s="159"/>
      <c r="F399" s="159"/>
      <c r="G399" s="159"/>
      <c r="H399" s="159"/>
      <c r="I399" s="159"/>
      <c r="J399" s="159"/>
      <c r="K399" s="159"/>
      <c r="L399" s="159"/>
      <c r="M399" s="159"/>
      <c r="N399" s="159"/>
      <c r="O399" s="159"/>
      <c r="P399" s="159"/>
      <c r="Q399" s="159"/>
    </row>
    <row r="400" spans="1:17" ht="12.75">
      <c r="A400" s="159"/>
      <c r="B400" s="159"/>
      <c r="C400" s="159"/>
      <c r="D400" s="159"/>
      <c r="E400" s="159"/>
      <c r="F400" s="159"/>
      <c r="G400" s="159"/>
      <c r="H400" s="159"/>
      <c r="I400" s="159"/>
      <c r="J400" s="159"/>
      <c r="K400" s="159"/>
      <c r="L400" s="159"/>
      <c r="M400" s="159"/>
      <c r="N400" s="159"/>
      <c r="O400" s="159"/>
      <c r="P400" s="159"/>
      <c r="Q400" s="159"/>
    </row>
    <row r="401" spans="1:17" ht="12.75">
      <c r="A401" s="159"/>
      <c r="B401" s="159"/>
      <c r="C401" s="159"/>
      <c r="D401" s="159"/>
      <c r="E401" s="159"/>
      <c r="F401" s="159"/>
      <c r="G401" s="159"/>
      <c r="H401" s="159"/>
      <c r="I401" s="159"/>
      <c r="J401" s="159"/>
      <c r="K401" s="159"/>
      <c r="L401" s="159"/>
      <c r="M401" s="159"/>
      <c r="N401" s="159"/>
      <c r="O401" s="159"/>
      <c r="P401" s="159"/>
      <c r="Q401" s="159"/>
    </row>
    <row r="402" spans="1:17" ht="12.75">
      <c r="A402" s="159"/>
      <c r="B402" s="159"/>
      <c r="C402" s="159"/>
      <c r="D402" s="159"/>
      <c r="E402" s="159"/>
      <c r="F402" s="159"/>
      <c r="G402" s="159"/>
      <c r="H402" s="159"/>
      <c r="I402" s="159"/>
      <c r="J402" s="159"/>
      <c r="K402" s="159"/>
      <c r="L402" s="159"/>
      <c r="M402" s="159"/>
      <c r="N402" s="159"/>
      <c r="O402" s="159"/>
      <c r="P402" s="159"/>
      <c r="Q402" s="159"/>
    </row>
    <row r="403" spans="1:17" ht="12.75">
      <c r="A403" s="159"/>
      <c r="B403" s="159"/>
      <c r="C403" s="159"/>
      <c r="D403" s="159"/>
      <c r="E403" s="159"/>
      <c r="F403" s="159"/>
      <c r="G403" s="159"/>
      <c r="H403" s="159"/>
      <c r="I403" s="159"/>
      <c r="J403" s="159"/>
      <c r="K403" s="159"/>
      <c r="L403" s="159"/>
      <c r="M403" s="159"/>
      <c r="N403" s="159"/>
      <c r="O403" s="159"/>
      <c r="P403" s="159"/>
      <c r="Q403" s="159"/>
    </row>
    <row r="404" spans="1:17" ht="12.75">
      <c r="A404" s="159"/>
      <c r="B404" s="159"/>
      <c r="C404" s="159"/>
      <c r="D404" s="159"/>
      <c r="E404" s="159"/>
      <c r="F404" s="159"/>
      <c r="G404" s="159"/>
      <c r="H404" s="159"/>
      <c r="I404" s="159"/>
      <c r="J404" s="159"/>
      <c r="K404" s="159"/>
      <c r="L404" s="159"/>
      <c r="M404" s="159"/>
      <c r="N404" s="159"/>
      <c r="O404" s="159"/>
      <c r="P404" s="159"/>
      <c r="Q404" s="159"/>
    </row>
    <row r="405" spans="1:17" ht="12.75">
      <c r="A405" s="159"/>
      <c r="B405" s="159"/>
      <c r="C405" s="159"/>
      <c r="D405" s="159"/>
      <c r="E405" s="159"/>
      <c r="F405" s="159"/>
      <c r="G405" s="159"/>
      <c r="H405" s="159"/>
      <c r="I405" s="159"/>
      <c r="J405" s="159"/>
      <c r="K405" s="159"/>
      <c r="L405" s="159"/>
      <c r="M405" s="159"/>
      <c r="N405" s="159"/>
      <c r="O405" s="159"/>
      <c r="P405" s="159"/>
      <c r="Q405" s="159"/>
    </row>
    <row r="406" spans="1:17" ht="12.75">
      <c r="A406" s="159"/>
      <c r="B406" s="159"/>
      <c r="C406" s="159"/>
      <c r="D406" s="159"/>
      <c r="E406" s="159"/>
      <c r="F406" s="159"/>
      <c r="G406" s="159"/>
      <c r="H406" s="159"/>
      <c r="I406" s="159"/>
      <c r="J406" s="159"/>
      <c r="K406" s="159"/>
      <c r="L406" s="159"/>
      <c r="M406" s="159"/>
      <c r="N406" s="159"/>
      <c r="O406" s="159"/>
      <c r="P406" s="159"/>
      <c r="Q406" s="159"/>
    </row>
    <row r="407" spans="1:17" ht="12.75">
      <c r="A407" s="159"/>
      <c r="B407" s="159"/>
      <c r="C407" s="159"/>
      <c r="D407" s="159"/>
      <c r="E407" s="159"/>
      <c r="F407" s="159"/>
      <c r="G407" s="159"/>
      <c r="H407" s="159"/>
      <c r="I407" s="159"/>
      <c r="J407" s="159"/>
      <c r="K407" s="159"/>
      <c r="L407" s="159"/>
      <c r="M407" s="159"/>
      <c r="N407" s="159"/>
      <c r="O407" s="159"/>
      <c r="P407" s="159"/>
      <c r="Q407" s="159"/>
    </row>
    <row r="408" spans="1:17" ht="12.75">
      <c r="A408" s="159"/>
      <c r="B408" s="159"/>
      <c r="C408" s="159"/>
      <c r="D408" s="159"/>
      <c r="E408" s="159"/>
      <c r="F408" s="159"/>
      <c r="G408" s="159"/>
      <c r="H408" s="159"/>
      <c r="I408" s="159"/>
      <c r="J408" s="159"/>
      <c r="K408" s="159"/>
      <c r="L408" s="159"/>
      <c r="M408" s="159"/>
      <c r="N408" s="159"/>
      <c r="O408" s="159"/>
      <c r="P408" s="159"/>
      <c r="Q408" s="159"/>
    </row>
    <row r="409" spans="1:17" ht="12.75">
      <c r="A409" s="159"/>
      <c r="B409" s="159"/>
      <c r="C409" s="159"/>
      <c r="D409" s="159"/>
      <c r="E409" s="159"/>
      <c r="F409" s="159"/>
      <c r="G409" s="159"/>
      <c r="H409" s="159"/>
      <c r="I409" s="159"/>
      <c r="J409" s="159"/>
      <c r="K409" s="159"/>
      <c r="L409" s="159"/>
      <c r="M409" s="159"/>
      <c r="N409" s="159"/>
      <c r="O409" s="159"/>
      <c r="P409" s="159"/>
      <c r="Q409" s="159"/>
    </row>
    <row r="410" spans="1:17" ht="12.75">
      <c r="A410" s="159"/>
      <c r="B410" s="159"/>
      <c r="C410" s="159"/>
      <c r="D410" s="159"/>
      <c r="E410" s="159"/>
      <c r="F410" s="159"/>
      <c r="G410" s="159"/>
      <c r="H410" s="159"/>
      <c r="I410" s="159"/>
      <c r="J410" s="159"/>
      <c r="K410" s="159"/>
      <c r="L410" s="159"/>
      <c r="M410" s="159"/>
      <c r="N410" s="159"/>
      <c r="O410" s="159"/>
      <c r="P410" s="159"/>
      <c r="Q410" s="159"/>
    </row>
    <row r="411" spans="1:17" ht="12.75">
      <c r="A411" s="159"/>
      <c r="B411" s="159"/>
      <c r="C411" s="159"/>
      <c r="D411" s="159"/>
      <c r="E411" s="159"/>
      <c r="F411" s="159"/>
      <c r="G411" s="159"/>
      <c r="H411" s="159"/>
      <c r="I411" s="159"/>
      <c r="J411" s="159"/>
      <c r="K411" s="159"/>
      <c r="L411" s="159"/>
      <c r="M411" s="159"/>
      <c r="N411" s="159"/>
      <c r="O411" s="159"/>
      <c r="P411" s="159"/>
      <c r="Q411" s="159"/>
    </row>
    <row r="412" spans="1:17" ht="12.75">
      <c r="A412" s="159"/>
      <c r="B412" s="159"/>
      <c r="C412" s="159"/>
      <c r="D412" s="159"/>
      <c r="E412" s="159"/>
      <c r="F412" s="159"/>
      <c r="G412" s="159"/>
      <c r="H412" s="159"/>
      <c r="I412" s="159"/>
      <c r="J412" s="159"/>
      <c r="K412" s="159"/>
      <c r="L412" s="159"/>
      <c r="M412" s="159"/>
      <c r="N412" s="159"/>
      <c r="O412" s="159"/>
      <c r="P412" s="159"/>
      <c r="Q412" s="159"/>
    </row>
    <row r="413" spans="1:17" ht="12.75">
      <c r="A413" s="159"/>
      <c r="B413" s="159"/>
      <c r="C413" s="159"/>
      <c r="D413" s="159"/>
      <c r="E413" s="159"/>
      <c r="F413" s="159"/>
      <c r="G413" s="159"/>
      <c r="H413" s="159"/>
      <c r="I413" s="159"/>
      <c r="J413" s="159"/>
      <c r="K413" s="159"/>
      <c r="L413" s="159"/>
      <c r="M413" s="159"/>
      <c r="N413" s="159"/>
      <c r="O413" s="159"/>
      <c r="P413" s="159"/>
      <c r="Q413" s="159"/>
    </row>
    <row r="414" spans="1:17" ht="12.75">
      <c r="A414" s="159"/>
      <c r="B414" s="159"/>
      <c r="C414" s="159"/>
      <c r="D414" s="159"/>
      <c r="E414" s="159"/>
      <c r="F414" s="159"/>
      <c r="G414" s="159"/>
      <c r="H414" s="159"/>
      <c r="I414" s="159"/>
      <c r="J414" s="159"/>
      <c r="K414" s="159"/>
      <c r="L414" s="159"/>
      <c r="M414" s="159"/>
      <c r="N414" s="159"/>
      <c r="O414" s="159"/>
      <c r="P414" s="159"/>
      <c r="Q414" s="159"/>
    </row>
    <row r="415" spans="1:17" ht="12.75">
      <c r="A415" s="159"/>
      <c r="B415" s="159"/>
      <c r="C415" s="159"/>
      <c r="D415" s="159"/>
      <c r="E415" s="159"/>
      <c r="F415" s="159"/>
      <c r="G415" s="159"/>
      <c r="H415" s="159"/>
      <c r="I415" s="159"/>
      <c r="J415" s="159"/>
      <c r="K415" s="159"/>
      <c r="L415" s="159"/>
      <c r="M415" s="159"/>
      <c r="N415" s="159"/>
      <c r="O415" s="159"/>
      <c r="P415" s="159"/>
      <c r="Q415" s="159"/>
    </row>
    <row r="416" spans="1:17" ht="12.75">
      <c r="A416" s="159"/>
      <c r="B416" s="159"/>
      <c r="C416" s="159"/>
      <c r="D416" s="159"/>
      <c r="E416" s="159"/>
      <c r="F416" s="159"/>
      <c r="G416" s="159"/>
      <c r="H416" s="159"/>
      <c r="I416" s="159"/>
      <c r="J416" s="159"/>
      <c r="K416" s="159"/>
      <c r="L416" s="159"/>
      <c r="M416" s="159"/>
      <c r="N416" s="159"/>
      <c r="O416" s="159"/>
      <c r="P416" s="159"/>
      <c r="Q416" s="159"/>
    </row>
    <row r="417" spans="1:17" ht="12.75">
      <c r="A417" s="159"/>
      <c r="B417" s="159"/>
      <c r="C417" s="159"/>
      <c r="D417" s="159"/>
      <c r="E417" s="159"/>
      <c r="F417" s="159"/>
      <c r="G417" s="159"/>
      <c r="H417" s="159"/>
      <c r="I417" s="159"/>
      <c r="J417" s="159"/>
      <c r="K417" s="159"/>
      <c r="L417" s="159"/>
      <c r="M417" s="159"/>
      <c r="N417" s="159"/>
      <c r="O417" s="159"/>
      <c r="P417" s="159"/>
      <c r="Q417" s="159"/>
    </row>
    <row r="418" spans="1:17" ht="12.75">
      <c r="A418" s="159"/>
      <c r="B418" s="159"/>
      <c r="C418" s="159"/>
      <c r="D418" s="159"/>
      <c r="E418" s="159"/>
      <c r="F418" s="159"/>
      <c r="G418" s="159"/>
      <c r="H418" s="159"/>
      <c r="I418" s="159"/>
      <c r="J418" s="159"/>
      <c r="K418" s="159"/>
      <c r="L418" s="159"/>
      <c r="M418" s="159"/>
      <c r="N418" s="159"/>
      <c r="O418" s="159"/>
      <c r="P418" s="159"/>
      <c r="Q418" s="159"/>
    </row>
    <row r="419" spans="1:17" ht="12.75">
      <c r="A419" s="159"/>
      <c r="B419" s="159"/>
      <c r="C419" s="159"/>
      <c r="D419" s="159"/>
      <c r="E419" s="159"/>
      <c r="F419" s="159"/>
      <c r="G419" s="159"/>
      <c r="H419" s="159"/>
      <c r="I419" s="159"/>
      <c r="J419" s="159"/>
      <c r="K419" s="159"/>
      <c r="L419" s="159"/>
      <c r="M419" s="159"/>
      <c r="N419" s="159"/>
      <c r="O419" s="159"/>
      <c r="P419" s="159"/>
      <c r="Q419" s="159"/>
    </row>
    <row r="420" spans="1:17" ht="12.75">
      <c r="A420" s="159"/>
      <c r="B420" s="159"/>
      <c r="C420" s="159"/>
      <c r="D420" s="159"/>
      <c r="E420" s="159"/>
      <c r="F420" s="159"/>
      <c r="G420" s="159"/>
      <c r="H420" s="159"/>
      <c r="I420" s="159"/>
      <c r="J420" s="159"/>
      <c r="K420" s="159"/>
      <c r="L420" s="159"/>
      <c r="M420" s="159"/>
      <c r="N420" s="159"/>
      <c r="O420" s="159"/>
      <c r="P420" s="159"/>
      <c r="Q420" s="159"/>
    </row>
    <row r="421" spans="1:17" ht="12.75">
      <c r="A421" s="159"/>
      <c r="B421" s="159"/>
      <c r="C421" s="159"/>
      <c r="D421" s="159"/>
      <c r="E421" s="159"/>
      <c r="F421" s="159"/>
      <c r="G421" s="159"/>
      <c r="H421" s="159"/>
      <c r="I421" s="159"/>
      <c r="J421" s="159"/>
      <c r="K421" s="159"/>
      <c r="L421" s="159"/>
      <c r="M421" s="159"/>
      <c r="N421" s="159"/>
      <c r="O421" s="159"/>
      <c r="P421" s="159"/>
      <c r="Q421" s="159"/>
    </row>
    <row r="422" spans="1:17" ht="12.75">
      <c r="A422" s="159"/>
      <c r="B422" s="159"/>
      <c r="C422" s="159"/>
      <c r="D422" s="159"/>
      <c r="E422" s="159"/>
      <c r="F422" s="159"/>
      <c r="G422" s="159"/>
      <c r="H422" s="159"/>
      <c r="I422" s="159"/>
      <c r="J422" s="159"/>
      <c r="K422" s="159"/>
      <c r="L422" s="159"/>
      <c r="M422" s="159"/>
      <c r="N422" s="159"/>
      <c r="O422" s="159"/>
      <c r="P422" s="159"/>
      <c r="Q422" s="159"/>
    </row>
    <row r="423" spans="1:17" ht="12.75">
      <c r="A423" s="159"/>
      <c r="B423" s="159"/>
      <c r="C423" s="159"/>
      <c r="D423" s="159"/>
      <c r="E423" s="159"/>
      <c r="F423" s="159"/>
      <c r="G423" s="159"/>
      <c r="H423" s="159"/>
      <c r="I423" s="159"/>
      <c r="J423" s="159"/>
      <c r="K423" s="159"/>
      <c r="L423" s="159"/>
      <c r="M423" s="159"/>
      <c r="N423" s="159"/>
      <c r="O423" s="159"/>
      <c r="P423" s="159"/>
      <c r="Q423" s="159"/>
    </row>
    <row r="424" spans="1:17" ht="12.75">
      <c r="A424" s="159"/>
      <c r="B424" s="159"/>
      <c r="C424" s="159"/>
      <c r="D424" s="159"/>
      <c r="E424" s="159"/>
      <c r="F424" s="159"/>
      <c r="G424" s="159"/>
      <c r="H424" s="159"/>
      <c r="I424" s="159"/>
      <c r="J424" s="159"/>
      <c r="K424" s="159"/>
      <c r="L424" s="159"/>
      <c r="M424" s="159"/>
      <c r="N424" s="159"/>
      <c r="O424" s="159"/>
      <c r="P424" s="159"/>
      <c r="Q424" s="159"/>
    </row>
    <row r="425" spans="1:17" ht="12.75">
      <c r="A425" s="159"/>
      <c r="B425" s="159"/>
      <c r="C425" s="159"/>
      <c r="D425" s="159"/>
      <c r="E425" s="159"/>
      <c r="F425" s="159"/>
      <c r="G425" s="159"/>
      <c r="H425" s="159"/>
      <c r="I425" s="159"/>
      <c r="J425" s="159"/>
      <c r="K425" s="159"/>
      <c r="L425" s="159"/>
      <c r="M425" s="159"/>
      <c r="N425" s="159"/>
      <c r="O425" s="159"/>
      <c r="P425" s="159"/>
      <c r="Q425" s="159"/>
    </row>
    <row r="426" spans="1:17" ht="12.75">
      <c r="A426" s="159"/>
      <c r="B426" s="159"/>
      <c r="C426" s="159"/>
      <c r="D426" s="159"/>
      <c r="E426" s="159"/>
      <c r="F426" s="159"/>
      <c r="G426" s="159"/>
      <c r="H426" s="159"/>
      <c r="I426" s="159"/>
      <c r="J426" s="159"/>
      <c r="K426" s="159"/>
      <c r="L426" s="159"/>
      <c r="M426" s="159"/>
      <c r="N426" s="159"/>
      <c r="O426" s="159"/>
      <c r="P426" s="159"/>
      <c r="Q426" s="159"/>
    </row>
    <row r="427" spans="1:17" ht="12.75">
      <c r="A427" s="159"/>
      <c r="B427" s="159"/>
      <c r="C427" s="159"/>
      <c r="D427" s="159"/>
      <c r="E427" s="159"/>
      <c r="F427" s="159"/>
      <c r="G427" s="159"/>
      <c r="H427" s="159"/>
      <c r="I427" s="159"/>
      <c r="J427" s="159"/>
      <c r="K427" s="159"/>
      <c r="L427" s="159"/>
      <c r="M427" s="159"/>
      <c r="N427" s="159"/>
      <c r="O427" s="159"/>
      <c r="P427" s="159"/>
      <c r="Q427" s="159"/>
    </row>
    <row r="428" spans="1:17" ht="12.75">
      <c r="A428" s="159"/>
      <c r="B428" s="159"/>
      <c r="C428" s="159"/>
      <c r="D428" s="159"/>
      <c r="E428" s="159"/>
      <c r="F428" s="159"/>
      <c r="G428" s="159"/>
      <c r="H428" s="159"/>
      <c r="I428" s="159"/>
      <c r="J428" s="159"/>
      <c r="K428" s="159"/>
      <c r="L428" s="159"/>
      <c r="M428" s="159"/>
      <c r="N428" s="159"/>
      <c r="O428" s="159"/>
      <c r="P428" s="159"/>
      <c r="Q428" s="159"/>
    </row>
    <row r="429" spans="1:17" ht="12.75">
      <c r="A429" s="159"/>
      <c r="B429" s="159"/>
      <c r="C429" s="159"/>
      <c r="D429" s="159"/>
      <c r="E429" s="159"/>
      <c r="F429" s="159"/>
      <c r="G429" s="159"/>
      <c r="H429" s="159"/>
      <c r="I429" s="159"/>
      <c r="J429" s="159"/>
      <c r="K429" s="159"/>
      <c r="L429" s="159"/>
      <c r="M429" s="159"/>
      <c r="N429" s="159"/>
      <c r="O429" s="159"/>
      <c r="P429" s="159"/>
      <c r="Q429" s="159"/>
    </row>
    <row r="430" spans="1:17" ht="12.75">
      <c r="A430" s="159"/>
      <c r="B430" s="159"/>
      <c r="C430" s="159"/>
      <c r="D430" s="159"/>
      <c r="E430" s="159"/>
      <c r="F430" s="159"/>
      <c r="G430" s="159"/>
      <c r="H430" s="159"/>
      <c r="I430" s="159"/>
      <c r="J430" s="159"/>
      <c r="K430" s="159"/>
      <c r="L430" s="159"/>
      <c r="M430" s="159"/>
      <c r="N430" s="159"/>
      <c r="O430" s="159"/>
      <c r="P430" s="159"/>
      <c r="Q430" s="159"/>
    </row>
    <row r="431" spans="1:17" ht="12.75">
      <c r="A431" s="159"/>
      <c r="B431" s="159"/>
      <c r="C431" s="159"/>
      <c r="D431" s="159"/>
      <c r="E431" s="159"/>
      <c r="F431" s="159"/>
      <c r="G431" s="159"/>
      <c r="H431" s="159"/>
      <c r="I431" s="159"/>
      <c r="J431" s="159"/>
      <c r="K431" s="159"/>
      <c r="L431" s="159"/>
      <c r="M431" s="159"/>
      <c r="N431" s="159"/>
      <c r="O431" s="159"/>
      <c r="P431" s="159"/>
      <c r="Q431" s="159"/>
    </row>
    <row r="432" spans="1:17" ht="12.75">
      <c r="A432" s="159"/>
      <c r="B432" s="159"/>
      <c r="C432" s="159"/>
      <c r="D432" s="159"/>
      <c r="E432" s="159"/>
      <c r="F432" s="159"/>
      <c r="G432" s="159"/>
      <c r="H432" s="159"/>
      <c r="I432" s="159"/>
      <c r="J432" s="159"/>
      <c r="K432" s="159"/>
      <c r="L432" s="159"/>
      <c r="M432" s="159"/>
      <c r="N432" s="159"/>
      <c r="O432" s="159"/>
      <c r="P432" s="159"/>
      <c r="Q432" s="159"/>
    </row>
    <row r="433" spans="1:17" ht="12.75">
      <c r="A433" s="159"/>
      <c r="B433" s="159"/>
      <c r="C433" s="159"/>
      <c r="D433" s="159"/>
      <c r="E433" s="159"/>
      <c r="F433" s="159"/>
      <c r="G433" s="159"/>
      <c r="H433" s="159"/>
      <c r="I433" s="159"/>
      <c r="J433" s="159"/>
      <c r="K433" s="159"/>
      <c r="L433" s="159"/>
      <c r="M433" s="159"/>
      <c r="N433" s="159"/>
      <c r="O433" s="159"/>
      <c r="P433" s="159"/>
      <c r="Q433" s="159"/>
    </row>
    <row r="434" spans="1:17" ht="12.75">
      <c r="A434" s="159"/>
      <c r="B434" s="159"/>
      <c r="C434" s="159"/>
      <c r="D434" s="159"/>
      <c r="E434" s="159"/>
      <c r="F434" s="159"/>
      <c r="G434" s="159"/>
      <c r="H434" s="159"/>
      <c r="I434" s="159"/>
      <c r="J434" s="159"/>
      <c r="K434" s="159"/>
      <c r="L434" s="159"/>
      <c r="M434" s="159"/>
      <c r="N434" s="159"/>
      <c r="O434" s="159"/>
      <c r="P434" s="159"/>
      <c r="Q434" s="159"/>
    </row>
    <row r="435" spans="1:17" ht="12.75">
      <c r="A435" s="159"/>
      <c r="B435" s="159"/>
      <c r="C435" s="159"/>
      <c r="D435" s="159"/>
      <c r="E435" s="159"/>
      <c r="F435" s="159"/>
      <c r="G435" s="159"/>
      <c r="H435" s="159"/>
      <c r="I435" s="159"/>
      <c r="J435" s="159"/>
      <c r="K435" s="159"/>
      <c r="L435" s="159"/>
      <c r="M435" s="159"/>
      <c r="N435" s="159"/>
      <c r="O435" s="159"/>
      <c r="P435" s="159"/>
      <c r="Q435" s="159"/>
    </row>
    <row r="436" spans="1:17" ht="12.75">
      <c r="A436" s="159"/>
      <c r="B436" s="159"/>
      <c r="C436" s="159"/>
      <c r="D436" s="159"/>
      <c r="E436" s="159"/>
      <c r="F436" s="159"/>
      <c r="G436" s="159"/>
      <c r="H436" s="159"/>
      <c r="I436" s="159"/>
      <c r="J436" s="159"/>
      <c r="K436" s="159"/>
      <c r="L436" s="159"/>
      <c r="M436" s="159"/>
      <c r="N436" s="159"/>
      <c r="O436" s="159"/>
      <c r="P436" s="159"/>
      <c r="Q436" s="159"/>
    </row>
    <row r="437" spans="1:17" ht="12.75">
      <c r="A437" s="159"/>
      <c r="B437" s="159"/>
      <c r="C437" s="159"/>
      <c r="D437" s="159"/>
      <c r="E437" s="159"/>
      <c r="F437" s="159"/>
      <c r="G437" s="159"/>
      <c r="H437" s="159"/>
      <c r="I437" s="159"/>
      <c r="J437" s="159"/>
      <c r="K437" s="159"/>
      <c r="L437" s="159"/>
      <c r="M437" s="159"/>
      <c r="N437" s="159"/>
      <c r="O437" s="159"/>
      <c r="P437" s="159"/>
      <c r="Q437" s="159"/>
    </row>
    <row r="438" spans="1:17" ht="12.75">
      <c r="A438" s="159"/>
      <c r="B438" s="159"/>
      <c r="C438" s="159"/>
      <c r="D438" s="159"/>
      <c r="E438" s="159"/>
      <c r="F438" s="159"/>
      <c r="G438" s="159"/>
      <c r="H438" s="159"/>
      <c r="I438" s="159"/>
      <c r="J438" s="159"/>
      <c r="K438" s="159"/>
      <c r="L438" s="159"/>
      <c r="M438" s="159"/>
      <c r="N438" s="159"/>
      <c r="O438" s="159"/>
      <c r="P438" s="159"/>
      <c r="Q438" s="159"/>
    </row>
    <row r="439" spans="1:17" ht="12.75">
      <c r="A439" s="159"/>
      <c r="B439" s="159"/>
      <c r="C439" s="159"/>
      <c r="D439" s="159"/>
      <c r="E439" s="159"/>
      <c r="F439" s="159"/>
      <c r="G439" s="159"/>
      <c r="H439" s="159"/>
      <c r="I439" s="159"/>
      <c r="J439" s="159"/>
      <c r="K439" s="159"/>
      <c r="L439" s="159"/>
      <c r="M439" s="159"/>
      <c r="N439" s="159"/>
      <c r="O439" s="159"/>
      <c r="P439" s="159"/>
      <c r="Q439" s="159"/>
    </row>
    <row r="440" spans="1:17" ht="12.75">
      <c r="A440" s="159"/>
      <c r="B440" s="159"/>
      <c r="C440" s="159"/>
      <c r="D440" s="159"/>
      <c r="E440" s="159"/>
      <c r="F440" s="159"/>
      <c r="G440" s="159"/>
      <c r="H440" s="159"/>
      <c r="I440" s="159"/>
      <c r="J440" s="159"/>
      <c r="K440" s="159"/>
      <c r="L440" s="159"/>
      <c r="M440" s="159"/>
      <c r="N440" s="159"/>
      <c r="O440" s="159"/>
      <c r="P440" s="159"/>
      <c r="Q440" s="159"/>
    </row>
    <row r="441" spans="1:17" ht="12.75">
      <c r="A441" s="159"/>
      <c r="B441" s="159"/>
      <c r="C441" s="159"/>
      <c r="D441" s="159"/>
      <c r="E441" s="159"/>
      <c r="F441" s="159"/>
      <c r="G441" s="159"/>
      <c r="H441" s="159"/>
      <c r="I441" s="159"/>
      <c r="J441" s="159"/>
      <c r="K441" s="159"/>
      <c r="L441" s="159"/>
      <c r="M441" s="159"/>
      <c r="N441" s="159"/>
      <c r="O441" s="159"/>
      <c r="P441" s="159"/>
      <c r="Q441" s="159"/>
    </row>
    <row r="442" spans="1:17" ht="12.75">
      <c r="A442" s="159"/>
      <c r="B442" s="159"/>
      <c r="C442" s="159"/>
      <c r="D442" s="159"/>
      <c r="E442" s="159"/>
      <c r="F442" s="159"/>
      <c r="G442" s="159"/>
      <c r="H442" s="159"/>
      <c r="I442" s="159"/>
      <c r="J442" s="159"/>
      <c r="K442" s="159"/>
      <c r="L442" s="159"/>
      <c r="M442" s="159"/>
      <c r="N442" s="159"/>
      <c r="O442" s="159"/>
      <c r="P442" s="159"/>
      <c r="Q442" s="159"/>
    </row>
    <row r="443" spans="1:17" ht="12.75">
      <c r="A443" s="159"/>
      <c r="B443" s="159"/>
      <c r="C443" s="159"/>
      <c r="D443" s="159"/>
      <c r="E443" s="159"/>
      <c r="F443" s="159"/>
      <c r="G443" s="159"/>
      <c r="H443" s="159"/>
      <c r="I443" s="159"/>
      <c r="J443" s="159"/>
      <c r="K443" s="159"/>
      <c r="L443" s="159"/>
      <c r="M443" s="159"/>
      <c r="N443" s="159"/>
      <c r="O443" s="159"/>
      <c r="P443" s="159"/>
      <c r="Q443" s="159"/>
    </row>
    <row r="444" spans="1:17" ht="12.75">
      <c r="A444" s="159"/>
      <c r="B444" s="159"/>
      <c r="C444" s="159"/>
      <c r="D444" s="159"/>
      <c r="E444" s="159"/>
      <c r="F444" s="159"/>
      <c r="G444" s="159"/>
      <c r="H444" s="159"/>
      <c r="I444" s="159"/>
      <c r="J444" s="159"/>
      <c r="K444" s="159"/>
      <c r="L444" s="159"/>
      <c r="M444" s="159"/>
      <c r="N444" s="159"/>
      <c r="O444" s="159"/>
      <c r="P444" s="159"/>
      <c r="Q444" s="159"/>
    </row>
    <row r="445" spans="1:17" ht="12.75">
      <c r="A445" s="159"/>
      <c r="B445" s="159"/>
      <c r="C445" s="159"/>
      <c r="D445" s="159"/>
      <c r="E445" s="159"/>
      <c r="F445" s="159"/>
      <c r="G445" s="159"/>
      <c r="H445" s="159"/>
      <c r="I445" s="159"/>
      <c r="J445" s="159"/>
      <c r="K445" s="159"/>
      <c r="L445" s="159"/>
      <c r="M445" s="159"/>
      <c r="N445" s="159"/>
      <c r="O445" s="159"/>
      <c r="P445" s="159"/>
      <c r="Q445" s="159"/>
    </row>
    <row r="446" spans="1:17" ht="12.75">
      <c r="A446" s="159"/>
      <c r="B446" s="159"/>
      <c r="C446" s="159"/>
      <c r="D446" s="159"/>
      <c r="E446" s="159"/>
      <c r="F446" s="159"/>
      <c r="G446" s="159"/>
      <c r="H446" s="159"/>
      <c r="I446" s="159"/>
      <c r="J446" s="159"/>
      <c r="K446" s="159"/>
      <c r="L446" s="159"/>
      <c r="M446" s="159"/>
      <c r="N446" s="159"/>
      <c r="O446" s="159"/>
      <c r="P446" s="159"/>
      <c r="Q446" s="159"/>
    </row>
    <row r="447" spans="1:17" ht="12.75">
      <c r="A447" s="159"/>
      <c r="B447" s="159"/>
      <c r="C447" s="159"/>
      <c r="D447" s="159"/>
      <c r="E447" s="159"/>
      <c r="F447" s="159"/>
      <c r="G447" s="159"/>
      <c r="H447" s="159"/>
      <c r="I447" s="159"/>
      <c r="J447" s="159"/>
      <c r="K447" s="159"/>
      <c r="L447" s="159"/>
      <c r="M447" s="159"/>
      <c r="N447" s="159"/>
      <c r="O447" s="159"/>
      <c r="P447" s="159"/>
      <c r="Q447" s="159"/>
    </row>
    <row r="448" spans="1:17" ht="12.75">
      <c r="A448" s="159"/>
      <c r="B448" s="159"/>
      <c r="C448" s="159"/>
      <c r="D448" s="159"/>
      <c r="E448" s="159"/>
      <c r="F448" s="159"/>
      <c r="G448" s="159"/>
      <c r="H448" s="159"/>
      <c r="I448" s="159"/>
      <c r="J448" s="159"/>
      <c r="K448" s="159"/>
      <c r="L448" s="159"/>
      <c r="M448" s="159"/>
      <c r="N448" s="159"/>
      <c r="O448" s="159"/>
      <c r="P448" s="159"/>
      <c r="Q448" s="159"/>
    </row>
    <row r="449" spans="1:17" ht="12.75">
      <c r="A449" s="159"/>
      <c r="B449" s="159"/>
      <c r="C449" s="159"/>
      <c r="D449" s="159"/>
      <c r="E449" s="159"/>
      <c r="F449" s="159"/>
      <c r="G449" s="159"/>
      <c r="H449" s="159"/>
      <c r="I449" s="159"/>
      <c r="J449" s="159"/>
      <c r="K449" s="159"/>
      <c r="L449" s="159"/>
      <c r="M449" s="159"/>
      <c r="N449" s="159"/>
      <c r="O449" s="159"/>
      <c r="P449" s="159"/>
      <c r="Q449" s="159"/>
    </row>
    <row r="450" spans="1:17" ht="12.75">
      <c r="A450" s="159"/>
      <c r="B450" s="159"/>
      <c r="C450" s="159"/>
      <c r="D450" s="159"/>
      <c r="E450" s="159"/>
      <c r="F450" s="159"/>
      <c r="G450" s="159"/>
      <c r="H450" s="159"/>
      <c r="I450" s="159"/>
      <c r="J450" s="159"/>
      <c r="K450" s="159"/>
      <c r="L450" s="159"/>
      <c r="M450" s="159"/>
      <c r="N450" s="159"/>
      <c r="O450" s="159"/>
      <c r="P450" s="159"/>
      <c r="Q450" s="159"/>
    </row>
    <row r="451" spans="1:17" ht="12.75">
      <c r="A451" s="159"/>
      <c r="B451" s="159"/>
      <c r="C451" s="159"/>
      <c r="D451" s="159"/>
      <c r="E451" s="159"/>
      <c r="F451" s="159"/>
      <c r="G451" s="159"/>
      <c r="H451" s="159"/>
      <c r="I451" s="159"/>
      <c r="J451" s="159"/>
      <c r="K451" s="159"/>
      <c r="L451" s="159"/>
      <c r="M451" s="159"/>
      <c r="N451" s="159"/>
      <c r="O451" s="159"/>
      <c r="P451" s="159"/>
      <c r="Q451" s="159"/>
    </row>
    <row r="452" spans="1:17" ht="12.75">
      <c r="A452" s="159"/>
      <c r="B452" s="159"/>
      <c r="C452" s="159"/>
      <c r="D452" s="159"/>
      <c r="E452" s="159"/>
      <c r="F452" s="159"/>
      <c r="G452" s="159"/>
      <c r="H452" s="159"/>
      <c r="I452" s="159"/>
      <c r="J452" s="159"/>
      <c r="K452" s="159"/>
      <c r="L452" s="159"/>
      <c r="M452" s="159"/>
      <c r="N452" s="159"/>
      <c r="O452" s="159"/>
      <c r="P452" s="159"/>
      <c r="Q452" s="159"/>
    </row>
    <row r="453" spans="1:17" ht="12.75">
      <c r="A453" s="159"/>
      <c r="B453" s="159"/>
      <c r="C453" s="159"/>
      <c r="D453" s="159"/>
      <c r="E453" s="159"/>
      <c r="F453" s="159"/>
      <c r="G453" s="159"/>
      <c r="H453" s="159"/>
      <c r="I453" s="159"/>
      <c r="J453" s="159"/>
      <c r="K453" s="159"/>
      <c r="L453" s="159"/>
      <c r="M453" s="159"/>
      <c r="N453" s="159"/>
      <c r="O453" s="159"/>
      <c r="P453" s="159"/>
      <c r="Q453" s="159"/>
    </row>
    <row r="454" spans="1:17" ht="12.75">
      <c r="A454" s="159"/>
      <c r="B454" s="159"/>
      <c r="C454" s="159"/>
      <c r="D454" s="159"/>
      <c r="E454" s="159"/>
      <c r="F454" s="159"/>
      <c r="G454" s="159"/>
      <c r="H454" s="159"/>
      <c r="I454" s="159"/>
      <c r="J454" s="159"/>
      <c r="K454" s="159"/>
      <c r="L454" s="159"/>
      <c r="M454" s="159"/>
      <c r="N454" s="159"/>
      <c r="O454" s="159"/>
      <c r="P454" s="159"/>
      <c r="Q454" s="159"/>
    </row>
    <row r="455" spans="1:17" ht="12.75">
      <c r="A455" s="159"/>
      <c r="B455" s="159"/>
      <c r="C455" s="159"/>
      <c r="D455" s="159"/>
      <c r="E455" s="159"/>
      <c r="F455" s="159"/>
      <c r="G455" s="159"/>
      <c r="H455" s="159"/>
      <c r="I455" s="159"/>
      <c r="J455" s="159"/>
      <c r="K455" s="159"/>
      <c r="L455" s="159"/>
      <c r="M455" s="159"/>
      <c r="N455" s="159"/>
      <c r="O455" s="159"/>
      <c r="P455" s="159"/>
      <c r="Q455" s="159"/>
    </row>
    <row r="456" spans="1:17" ht="12.75">
      <c r="A456" s="159"/>
      <c r="B456" s="159"/>
      <c r="C456" s="159"/>
      <c r="D456" s="159"/>
      <c r="E456" s="159"/>
      <c r="F456" s="159"/>
      <c r="G456" s="159"/>
      <c r="H456" s="159"/>
      <c r="I456" s="159"/>
      <c r="J456" s="159"/>
      <c r="K456" s="159"/>
      <c r="L456" s="159"/>
      <c r="M456" s="159"/>
      <c r="N456" s="159"/>
      <c r="O456" s="159"/>
      <c r="P456" s="159"/>
      <c r="Q456" s="159"/>
    </row>
    <row r="457" spans="1:17" ht="12.75">
      <c r="A457" s="159"/>
      <c r="B457" s="159"/>
      <c r="C457" s="159"/>
      <c r="D457" s="159"/>
      <c r="E457" s="159"/>
      <c r="F457" s="159"/>
      <c r="G457" s="159"/>
      <c r="H457" s="159"/>
      <c r="I457" s="159"/>
      <c r="J457" s="159"/>
      <c r="K457" s="159"/>
      <c r="L457" s="159"/>
      <c r="M457" s="159"/>
      <c r="N457" s="159"/>
      <c r="O457" s="159"/>
      <c r="P457" s="159"/>
      <c r="Q457" s="159"/>
    </row>
    <row r="458" spans="1:17" ht="12.75">
      <c r="A458" s="159"/>
      <c r="B458" s="159"/>
      <c r="C458" s="159"/>
      <c r="D458" s="159"/>
      <c r="E458" s="159"/>
      <c r="F458" s="159"/>
      <c r="G458" s="159"/>
      <c r="H458" s="159"/>
      <c r="I458" s="159"/>
      <c r="J458" s="159"/>
      <c r="K458" s="159"/>
      <c r="L458" s="159"/>
      <c r="M458" s="159"/>
      <c r="N458" s="159"/>
      <c r="O458" s="159"/>
      <c r="P458" s="159"/>
      <c r="Q458" s="159"/>
    </row>
    <row r="459" spans="1:17" ht="12.75">
      <c r="A459" s="159"/>
      <c r="B459" s="159"/>
      <c r="C459" s="159"/>
      <c r="D459" s="159"/>
      <c r="E459" s="159"/>
      <c r="F459" s="159"/>
      <c r="G459" s="159"/>
      <c r="H459" s="159"/>
      <c r="I459" s="159"/>
      <c r="J459" s="159"/>
      <c r="K459" s="159"/>
      <c r="L459" s="159"/>
      <c r="M459" s="159"/>
      <c r="N459" s="159"/>
      <c r="O459" s="159"/>
      <c r="P459" s="159"/>
      <c r="Q459" s="159"/>
    </row>
    <row r="460" spans="1:17" ht="12.75">
      <c r="A460" s="159"/>
      <c r="B460" s="159"/>
      <c r="C460" s="159"/>
      <c r="D460" s="159"/>
      <c r="E460" s="159"/>
      <c r="F460" s="159"/>
      <c r="G460" s="159"/>
      <c r="H460" s="159"/>
      <c r="I460" s="159"/>
      <c r="J460" s="159"/>
      <c r="K460" s="159"/>
      <c r="L460" s="159"/>
      <c r="M460" s="159"/>
      <c r="N460" s="159"/>
      <c r="O460" s="159"/>
      <c r="P460" s="159"/>
      <c r="Q460" s="159"/>
    </row>
    <row r="461" spans="1:17" ht="12.75">
      <c r="A461" s="159"/>
      <c r="B461" s="159"/>
      <c r="C461" s="159"/>
      <c r="D461" s="159"/>
      <c r="E461" s="159"/>
      <c r="F461" s="159"/>
      <c r="G461" s="159"/>
      <c r="H461" s="159"/>
      <c r="I461" s="159"/>
      <c r="J461" s="159"/>
      <c r="K461" s="159"/>
      <c r="L461" s="159"/>
      <c r="M461" s="159"/>
      <c r="N461" s="159"/>
      <c r="O461" s="159"/>
      <c r="P461" s="159"/>
      <c r="Q461" s="159"/>
    </row>
    <row r="462" spans="1:17" ht="12.75">
      <c r="A462" s="159"/>
      <c r="B462" s="159"/>
      <c r="C462" s="159"/>
      <c r="D462" s="159"/>
      <c r="E462" s="159"/>
      <c r="F462" s="159"/>
      <c r="G462" s="159"/>
      <c r="H462" s="159"/>
      <c r="I462" s="159"/>
      <c r="J462" s="159"/>
      <c r="K462" s="159"/>
      <c r="L462" s="159"/>
      <c r="M462" s="159"/>
      <c r="N462" s="159"/>
      <c r="O462" s="159"/>
      <c r="P462" s="159"/>
      <c r="Q462" s="159"/>
    </row>
    <row r="463" spans="1:17" ht="12.75">
      <c r="A463" s="159"/>
      <c r="B463" s="159"/>
      <c r="C463" s="159"/>
      <c r="D463" s="159"/>
      <c r="E463" s="159"/>
      <c r="F463" s="159"/>
      <c r="G463" s="159"/>
      <c r="H463" s="159"/>
      <c r="I463" s="159"/>
      <c r="J463" s="159"/>
      <c r="K463" s="159"/>
      <c r="L463" s="159"/>
      <c r="M463" s="159"/>
      <c r="N463" s="159"/>
      <c r="O463" s="159"/>
      <c r="P463" s="159"/>
      <c r="Q463" s="159"/>
    </row>
    <row r="464" spans="1:17" ht="12.75">
      <c r="A464" s="159"/>
      <c r="B464" s="159"/>
      <c r="C464" s="159"/>
      <c r="D464" s="159"/>
      <c r="E464" s="159"/>
      <c r="F464" s="159"/>
      <c r="G464" s="159"/>
      <c r="H464" s="159"/>
      <c r="I464" s="159"/>
      <c r="J464" s="159"/>
      <c r="K464" s="159"/>
      <c r="L464" s="159"/>
      <c r="M464" s="159"/>
      <c r="N464" s="159"/>
      <c r="O464" s="159"/>
      <c r="P464" s="159"/>
      <c r="Q464" s="159"/>
    </row>
    <row r="465" spans="1:17" ht="12.75">
      <c r="A465" s="159"/>
      <c r="B465" s="159"/>
      <c r="C465" s="159"/>
      <c r="D465" s="159"/>
      <c r="E465" s="159"/>
      <c r="F465" s="159"/>
      <c r="G465" s="159"/>
      <c r="H465" s="159"/>
      <c r="I465" s="159"/>
      <c r="J465" s="159"/>
      <c r="K465" s="159"/>
      <c r="L465" s="159"/>
      <c r="M465" s="159"/>
      <c r="N465" s="159"/>
      <c r="O465" s="159"/>
      <c r="P465" s="159"/>
      <c r="Q465" s="159"/>
    </row>
    <row r="466" spans="1:17" ht="12.75">
      <c r="A466" s="159"/>
      <c r="B466" s="159"/>
      <c r="C466" s="159"/>
      <c r="D466" s="159"/>
      <c r="E466" s="159"/>
      <c r="F466" s="159"/>
      <c r="G466" s="159"/>
      <c r="H466" s="159"/>
      <c r="I466" s="159"/>
      <c r="J466" s="159"/>
      <c r="K466" s="159"/>
      <c r="L466" s="159"/>
      <c r="M466" s="159"/>
      <c r="N466" s="159"/>
      <c r="O466" s="159"/>
      <c r="P466" s="159"/>
      <c r="Q466" s="159"/>
    </row>
    <row r="467" spans="1:17" ht="12.75">
      <c r="A467" s="159"/>
      <c r="B467" s="159"/>
      <c r="C467" s="159"/>
      <c r="D467" s="159"/>
      <c r="E467" s="159"/>
      <c r="F467" s="159"/>
      <c r="G467" s="159"/>
      <c r="H467" s="159"/>
      <c r="I467" s="159"/>
      <c r="J467" s="159"/>
      <c r="K467" s="159"/>
      <c r="L467" s="159"/>
      <c r="M467" s="159"/>
      <c r="N467" s="159"/>
      <c r="O467" s="159"/>
      <c r="P467" s="159"/>
      <c r="Q467" s="159"/>
    </row>
    <row r="468" spans="1:17" ht="12.75">
      <c r="A468" s="159"/>
      <c r="B468" s="159"/>
      <c r="C468" s="159"/>
      <c r="D468" s="159"/>
      <c r="E468" s="159"/>
      <c r="F468" s="159"/>
      <c r="G468" s="159"/>
      <c r="H468" s="159"/>
      <c r="I468" s="159"/>
      <c r="J468" s="159"/>
      <c r="K468" s="159"/>
      <c r="L468" s="159"/>
      <c r="M468" s="159"/>
      <c r="N468" s="159"/>
      <c r="O468" s="159"/>
      <c r="P468" s="159"/>
      <c r="Q468" s="159"/>
    </row>
    <row r="469" spans="1:17" ht="12.75">
      <c r="A469" s="159"/>
      <c r="B469" s="159"/>
      <c r="C469" s="159"/>
      <c r="D469" s="159"/>
      <c r="E469" s="159"/>
      <c r="F469" s="159"/>
      <c r="G469" s="159"/>
      <c r="H469" s="159"/>
      <c r="I469" s="159"/>
      <c r="J469" s="159"/>
      <c r="K469" s="159"/>
      <c r="L469" s="159"/>
      <c r="M469" s="159"/>
      <c r="N469" s="159"/>
      <c r="O469" s="159"/>
      <c r="P469" s="159"/>
      <c r="Q469" s="159"/>
    </row>
    <row r="470" spans="1:17" ht="12.75">
      <c r="A470" s="159"/>
      <c r="B470" s="159"/>
      <c r="C470" s="159"/>
      <c r="D470" s="159"/>
      <c r="E470" s="159"/>
      <c r="F470" s="159"/>
      <c r="G470" s="159"/>
      <c r="H470" s="159"/>
      <c r="I470" s="159"/>
      <c r="J470" s="159"/>
      <c r="K470" s="159"/>
      <c r="L470" s="159"/>
      <c r="M470" s="159"/>
      <c r="N470" s="159"/>
      <c r="O470" s="159"/>
      <c r="P470" s="159"/>
      <c r="Q470" s="159"/>
    </row>
    <row r="471" spans="1:17" ht="12.75">
      <c r="A471" s="159"/>
      <c r="B471" s="159"/>
      <c r="C471" s="159"/>
      <c r="D471" s="159"/>
      <c r="E471" s="159"/>
      <c r="F471" s="159"/>
      <c r="G471" s="159"/>
      <c r="H471" s="159"/>
      <c r="I471" s="159"/>
      <c r="J471" s="159"/>
      <c r="K471" s="159"/>
      <c r="L471" s="159"/>
      <c r="M471" s="159"/>
      <c r="N471" s="159"/>
      <c r="O471" s="159"/>
      <c r="P471" s="159"/>
      <c r="Q471" s="159"/>
    </row>
    <row r="472" spans="1:17" ht="12.75">
      <c r="A472" s="159"/>
      <c r="B472" s="159"/>
      <c r="C472" s="159"/>
      <c r="D472" s="159"/>
      <c r="E472" s="159"/>
      <c r="F472" s="159"/>
      <c r="G472" s="159"/>
      <c r="H472" s="159"/>
      <c r="I472" s="159"/>
      <c r="J472" s="159"/>
      <c r="K472" s="159"/>
      <c r="L472" s="159"/>
      <c r="M472" s="159"/>
      <c r="N472" s="159"/>
      <c r="O472" s="159"/>
      <c r="P472" s="159"/>
      <c r="Q472" s="159"/>
    </row>
    <row r="473" spans="1:17" ht="12.75">
      <c r="A473" s="159"/>
      <c r="B473" s="159"/>
      <c r="C473" s="159"/>
      <c r="D473" s="159"/>
      <c r="E473" s="159"/>
      <c r="F473" s="159"/>
      <c r="G473" s="159"/>
      <c r="H473" s="159"/>
      <c r="I473" s="159"/>
      <c r="J473" s="159"/>
      <c r="K473" s="159"/>
      <c r="L473" s="159"/>
      <c r="M473" s="159"/>
      <c r="N473" s="159"/>
      <c r="O473" s="159"/>
      <c r="P473" s="159"/>
      <c r="Q473" s="159"/>
    </row>
    <row r="474" spans="1:17" ht="12.75">
      <c r="A474" s="159"/>
      <c r="B474" s="159"/>
      <c r="C474" s="159"/>
      <c r="D474" s="159"/>
      <c r="E474" s="159"/>
      <c r="F474" s="159"/>
      <c r="G474" s="159"/>
      <c r="H474" s="159"/>
      <c r="I474" s="159"/>
      <c r="J474" s="159"/>
      <c r="K474" s="159"/>
      <c r="L474" s="159"/>
      <c r="M474" s="159"/>
      <c r="N474" s="159"/>
      <c r="O474" s="159"/>
      <c r="P474" s="159"/>
      <c r="Q474" s="159"/>
    </row>
    <row r="475" spans="1:17" ht="12.75">
      <c r="A475" s="159"/>
      <c r="B475" s="159"/>
      <c r="C475" s="159"/>
      <c r="D475" s="159"/>
      <c r="E475" s="159"/>
      <c r="F475" s="159"/>
      <c r="G475" s="159"/>
      <c r="H475" s="159"/>
      <c r="I475" s="159"/>
      <c r="J475" s="159"/>
      <c r="K475" s="159"/>
      <c r="L475" s="159"/>
      <c r="M475" s="159"/>
      <c r="N475" s="159"/>
      <c r="O475" s="159"/>
      <c r="P475" s="159"/>
      <c r="Q475" s="159"/>
    </row>
    <row r="476" spans="1:17" ht="12.75">
      <c r="A476" s="159"/>
      <c r="B476" s="159"/>
      <c r="C476" s="159"/>
      <c r="D476" s="159"/>
      <c r="E476" s="159"/>
      <c r="F476" s="159"/>
      <c r="G476" s="159"/>
      <c r="H476" s="159"/>
      <c r="I476" s="159"/>
      <c r="J476" s="159"/>
      <c r="K476" s="159"/>
      <c r="L476" s="159"/>
      <c r="M476" s="159"/>
      <c r="N476" s="159"/>
      <c r="O476" s="159"/>
      <c r="P476" s="159"/>
      <c r="Q476" s="159"/>
    </row>
    <row r="477" spans="1:17" ht="12.75">
      <c r="A477" s="159"/>
      <c r="B477" s="159"/>
      <c r="C477" s="159"/>
      <c r="D477" s="159"/>
      <c r="E477" s="159"/>
      <c r="F477" s="159"/>
      <c r="G477" s="159"/>
      <c r="H477" s="159"/>
      <c r="I477" s="159"/>
      <c r="J477" s="159"/>
      <c r="K477" s="159"/>
      <c r="L477" s="159"/>
      <c r="M477" s="159"/>
      <c r="N477" s="159"/>
      <c r="O477" s="159"/>
      <c r="P477" s="159"/>
      <c r="Q477" s="159"/>
    </row>
    <row r="478" spans="1:17" ht="12.75">
      <c r="A478" s="159"/>
      <c r="B478" s="159"/>
      <c r="C478" s="159"/>
      <c r="D478" s="159"/>
      <c r="E478" s="159"/>
      <c r="F478" s="159"/>
      <c r="G478" s="159"/>
      <c r="H478" s="159"/>
      <c r="I478" s="159"/>
      <c r="J478" s="159"/>
      <c r="K478" s="159"/>
      <c r="L478" s="159"/>
      <c r="M478" s="159"/>
      <c r="N478" s="159"/>
      <c r="O478" s="159"/>
      <c r="P478" s="159"/>
      <c r="Q478" s="159"/>
    </row>
    <row r="479" spans="1:17" ht="12.75">
      <c r="A479" s="159"/>
      <c r="B479" s="159"/>
      <c r="C479" s="159"/>
      <c r="D479" s="159"/>
      <c r="E479" s="159"/>
      <c r="F479" s="159"/>
      <c r="G479" s="159"/>
      <c r="H479" s="159"/>
      <c r="I479" s="159"/>
      <c r="J479" s="159"/>
      <c r="K479" s="159"/>
      <c r="L479" s="159"/>
      <c r="M479" s="159"/>
      <c r="N479" s="159"/>
      <c r="O479" s="159"/>
      <c r="P479" s="159"/>
      <c r="Q479" s="159"/>
    </row>
    <row r="480" spans="1:17" ht="12.75">
      <c r="A480" s="159"/>
      <c r="B480" s="159"/>
      <c r="C480" s="159"/>
      <c r="D480" s="159"/>
      <c r="E480" s="159"/>
      <c r="F480" s="159"/>
      <c r="G480" s="159"/>
      <c r="H480" s="159"/>
      <c r="I480" s="159"/>
      <c r="J480" s="159"/>
      <c r="K480" s="159"/>
      <c r="L480" s="159"/>
      <c r="M480" s="159"/>
      <c r="N480" s="159"/>
      <c r="O480" s="159"/>
      <c r="P480" s="159"/>
      <c r="Q480" s="159"/>
    </row>
    <row r="481" spans="1:17" ht="12.75">
      <c r="A481" s="159"/>
      <c r="B481" s="159"/>
      <c r="C481" s="159"/>
      <c r="D481" s="159"/>
      <c r="E481" s="159"/>
      <c r="F481" s="159"/>
      <c r="G481" s="159"/>
      <c r="H481" s="159"/>
      <c r="I481" s="159"/>
      <c r="J481" s="159"/>
      <c r="K481" s="159"/>
      <c r="L481" s="159"/>
      <c r="M481" s="159"/>
      <c r="N481" s="159"/>
      <c r="O481" s="159"/>
      <c r="P481" s="159"/>
      <c r="Q481" s="159"/>
    </row>
    <row r="482" spans="1:17" ht="12.75">
      <c r="A482" s="159"/>
      <c r="B482" s="159"/>
      <c r="C482" s="159"/>
      <c r="D482" s="159"/>
      <c r="E482" s="159"/>
      <c r="F482" s="159"/>
      <c r="G482" s="159"/>
      <c r="H482" s="159"/>
      <c r="I482" s="159"/>
      <c r="J482" s="159"/>
      <c r="K482" s="159"/>
      <c r="L482" s="159"/>
      <c r="M482" s="159"/>
      <c r="N482" s="159"/>
      <c r="O482" s="159"/>
      <c r="P482" s="159"/>
      <c r="Q482" s="159"/>
    </row>
    <row r="483" spans="1:17" ht="12.75">
      <c r="A483" s="159"/>
      <c r="B483" s="159"/>
      <c r="C483" s="159"/>
      <c r="D483" s="159"/>
      <c r="E483" s="159"/>
      <c r="F483" s="159"/>
      <c r="G483" s="159"/>
      <c r="H483" s="159"/>
      <c r="I483" s="159"/>
      <c r="J483" s="159"/>
      <c r="K483" s="159"/>
      <c r="L483" s="159"/>
      <c r="M483" s="159"/>
      <c r="N483" s="159"/>
      <c r="O483" s="159"/>
      <c r="P483" s="159"/>
      <c r="Q483" s="159"/>
    </row>
    <row r="484" spans="1:17" ht="12.75">
      <c r="A484" s="159"/>
      <c r="B484" s="159"/>
      <c r="C484" s="159"/>
      <c r="D484" s="159"/>
      <c r="E484" s="159"/>
      <c r="F484" s="159"/>
      <c r="G484" s="159"/>
      <c r="H484" s="159"/>
      <c r="I484" s="159"/>
      <c r="J484" s="159"/>
      <c r="K484" s="159"/>
      <c r="L484" s="159"/>
      <c r="M484" s="159"/>
      <c r="N484" s="159"/>
      <c r="O484" s="159"/>
      <c r="P484" s="159"/>
      <c r="Q484" s="159"/>
    </row>
    <row r="485" spans="1:17" ht="12.75">
      <c r="A485" s="159"/>
      <c r="B485" s="159"/>
      <c r="C485" s="159"/>
      <c r="D485" s="159"/>
      <c r="E485" s="159"/>
      <c r="F485" s="159"/>
      <c r="G485" s="159"/>
      <c r="H485" s="159"/>
      <c r="I485" s="159"/>
      <c r="J485" s="159"/>
      <c r="K485" s="159"/>
      <c r="L485" s="159"/>
      <c r="M485" s="159"/>
      <c r="N485" s="159"/>
      <c r="O485" s="159"/>
      <c r="P485" s="159"/>
      <c r="Q485" s="159"/>
    </row>
    <row r="486" spans="1:17" ht="12.75">
      <c r="A486" s="159"/>
      <c r="B486" s="159"/>
      <c r="C486" s="159"/>
      <c r="D486" s="159"/>
      <c r="E486" s="159"/>
      <c r="F486" s="159"/>
      <c r="G486" s="159"/>
      <c r="H486" s="159"/>
      <c r="I486" s="159"/>
      <c r="J486" s="159"/>
      <c r="K486" s="159"/>
      <c r="L486" s="159"/>
      <c r="M486" s="159"/>
      <c r="N486" s="159"/>
      <c r="O486" s="159"/>
      <c r="P486" s="159"/>
      <c r="Q486" s="159"/>
    </row>
    <row r="487" spans="1:17" ht="12.75">
      <c r="A487" s="159"/>
      <c r="B487" s="159"/>
      <c r="C487" s="159"/>
      <c r="D487" s="159"/>
      <c r="E487" s="159"/>
      <c r="F487" s="159"/>
      <c r="G487" s="159"/>
      <c r="H487" s="159"/>
      <c r="I487" s="159"/>
      <c r="J487" s="159"/>
      <c r="K487" s="159"/>
      <c r="L487" s="159"/>
      <c r="M487" s="159"/>
      <c r="N487" s="159"/>
      <c r="O487" s="159"/>
      <c r="P487" s="159"/>
      <c r="Q487" s="159"/>
    </row>
    <row r="488" spans="1:17" ht="12.75">
      <c r="A488" s="159"/>
      <c r="B488" s="159"/>
      <c r="C488" s="159"/>
      <c r="D488" s="159"/>
      <c r="E488" s="159"/>
      <c r="F488" s="159"/>
      <c r="G488" s="159"/>
      <c r="H488" s="159"/>
      <c r="I488" s="159"/>
      <c r="J488" s="159"/>
      <c r="K488" s="159"/>
      <c r="L488" s="159"/>
      <c r="M488" s="159"/>
      <c r="N488" s="159"/>
      <c r="O488" s="159"/>
      <c r="P488" s="159"/>
      <c r="Q488" s="159"/>
    </row>
    <row r="489" spans="1:17" ht="12.75">
      <c r="A489" s="159"/>
      <c r="B489" s="159"/>
      <c r="C489" s="159"/>
      <c r="D489" s="159"/>
      <c r="E489" s="159"/>
      <c r="F489" s="159"/>
      <c r="G489" s="159"/>
      <c r="H489" s="159"/>
      <c r="I489" s="159"/>
      <c r="J489" s="159"/>
      <c r="K489" s="159"/>
      <c r="L489" s="159"/>
      <c r="M489" s="159"/>
      <c r="N489" s="159"/>
      <c r="O489" s="159"/>
      <c r="P489" s="159"/>
      <c r="Q489" s="159"/>
    </row>
    <row r="490" spans="1:17" ht="12.75">
      <c r="A490" s="159"/>
      <c r="B490" s="159"/>
      <c r="C490" s="159"/>
      <c r="D490" s="159"/>
      <c r="E490" s="159"/>
      <c r="F490" s="159"/>
      <c r="G490" s="159"/>
      <c r="H490" s="159"/>
      <c r="I490" s="159"/>
      <c r="J490" s="159"/>
      <c r="K490" s="159"/>
      <c r="L490" s="159"/>
      <c r="M490" s="159"/>
      <c r="N490" s="159"/>
      <c r="O490" s="159"/>
      <c r="P490" s="159"/>
      <c r="Q490" s="159"/>
    </row>
    <row r="491" spans="1:17" ht="12.75">
      <c r="A491" s="159"/>
      <c r="B491" s="159"/>
      <c r="C491" s="159"/>
      <c r="D491" s="159"/>
      <c r="E491" s="159"/>
      <c r="F491" s="159"/>
      <c r="G491" s="159"/>
      <c r="H491" s="159"/>
      <c r="I491" s="159"/>
      <c r="J491" s="159"/>
      <c r="K491" s="159"/>
      <c r="L491" s="159"/>
      <c r="M491" s="159"/>
      <c r="N491" s="159"/>
      <c r="O491" s="159"/>
      <c r="P491" s="159"/>
      <c r="Q491" s="159"/>
    </row>
    <row r="492" spans="1:17" ht="12.75">
      <c r="A492" s="159"/>
      <c r="B492" s="159"/>
      <c r="C492" s="159"/>
      <c r="D492" s="159"/>
      <c r="E492" s="159"/>
      <c r="F492" s="159"/>
      <c r="G492" s="159"/>
      <c r="H492" s="159"/>
      <c r="I492" s="159"/>
      <c r="J492" s="159"/>
      <c r="K492" s="159"/>
      <c r="L492" s="159"/>
      <c r="M492" s="159"/>
      <c r="N492" s="159"/>
      <c r="O492" s="159"/>
      <c r="P492" s="159"/>
      <c r="Q492" s="159"/>
    </row>
    <row r="493" spans="1:17" ht="12.75">
      <c r="A493" s="159"/>
      <c r="B493" s="159"/>
      <c r="C493" s="159"/>
      <c r="D493" s="159"/>
      <c r="E493" s="159"/>
      <c r="F493" s="159"/>
      <c r="G493" s="159"/>
      <c r="H493" s="159"/>
      <c r="I493" s="159"/>
      <c r="J493" s="159"/>
      <c r="K493" s="159"/>
      <c r="L493" s="159"/>
      <c r="M493" s="159"/>
      <c r="N493" s="159"/>
      <c r="O493" s="159"/>
      <c r="P493" s="159"/>
      <c r="Q493" s="159"/>
    </row>
    <row r="494" spans="1:17" ht="12.75">
      <c r="A494" s="159"/>
      <c r="B494" s="159"/>
      <c r="C494" s="159"/>
      <c r="D494" s="159"/>
      <c r="E494" s="159"/>
      <c r="F494" s="159"/>
      <c r="G494" s="159"/>
      <c r="H494" s="159"/>
      <c r="I494" s="159"/>
      <c r="J494" s="159"/>
      <c r="K494" s="159"/>
      <c r="L494" s="159"/>
      <c r="M494" s="159"/>
      <c r="N494" s="159"/>
      <c r="O494" s="159"/>
      <c r="P494" s="159"/>
      <c r="Q494" s="159"/>
    </row>
    <row r="495" spans="1:17" ht="12.75">
      <c r="A495" s="159"/>
      <c r="B495" s="159"/>
      <c r="C495" s="159"/>
      <c r="D495" s="159"/>
      <c r="E495" s="159"/>
      <c r="F495" s="159"/>
      <c r="G495" s="159"/>
      <c r="H495" s="159"/>
      <c r="I495" s="159"/>
      <c r="J495" s="159"/>
      <c r="K495" s="159"/>
      <c r="L495" s="159"/>
      <c r="M495" s="159"/>
      <c r="N495" s="159"/>
      <c r="O495" s="159"/>
      <c r="P495" s="159"/>
      <c r="Q495" s="159"/>
    </row>
    <row r="496" spans="1:17" ht="12.75">
      <c r="A496" s="159"/>
      <c r="B496" s="159"/>
      <c r="C496" s="159"/>
      <c r="D496" s="159"/>
      <c r="E496" s="159"/>
      <c r="F496" s="159"/>
      <c r="G496" s="159"/>
      <c r="H496" s="159"/>
      <c r="I496" s="159"/>
      <c r="J496" s="159"/>
      <c r="K496" s="159"/>
      <c r="L496" s="159"/>
      <c r="M496" s="159"/>
      <c r="N496" s="159"/>
      <c r="O496" s="159"/>
      <c r="P496" s="159"/>
      <c r="Q496" s="159"/>
    </row>
    <row r="497" spans="1:17" ht="12.75">
      <c r="A497" s="159"/>
      <c r="B497" s="159"/>
      <c r="C497" s="159"/>
      <c r="D497" s="159"/>
      <c r="E497" s="159"/>
      <c r="F497" s="159"/>
      <c r="G497" s="159"/>
      <c r="H497" s="159"/>
      <c r="I497" s="159"/>
      <c r="J497" s="159"/>
      <c r="K497" s="159"/>
      <c r="L497" s="159"/>
      <c r="M497" s="159"/>
      <c r="N497" s="159"/>
      <c r="O497" s="159"/>
      <c r="P497" s="159"/>
      <c r="Q497" s="159"/>
    </row>
    <row r="498" spans="1:17" ht="12.75">
      <c r="A498" s="159"/>
      <c r="B498" s="159"/>
      <c r="C498" s="159"/>
      <c r="D498" s="159"/>
      <c r="E498" s="159"/>
      <c r="F498" s="159"/>
      <c r="G498" s="159"/>
      <c r="H498" s="159"/>
      <c r="I498" s="159"/>
      <c r="J498" s="159"/>
      <c r="K498" s="159"/>
      <c r="L498" s="159"/>
      <c r="M498" s="159"/>
      <c r="N498" s="159"/>
      <c r="O498" s="159"/>
      <c r="P498" s="159"/>
      <c r="Q498" s="159"/>
    </row>
    <row r="499" spans="1:17" ht="12.75">
      <c r="A499" s="159"/>
      <c r="B499" s="159"/>
      <c r="C499" s="159"/>
      <c r="D499" s="159"/>
      <c r="E499" s="159"/>
      <c r="F499" s="159"/>
      <c r="G499" s="159"/>
      <c r="H499" s="159"/>
      <c r="I499" s="159"/>
      <c r="J499" s="159"/>
      <c r="K499" s="159"/>
      <c r="L499" s="159"/>
      <c r="M499" s="159"/>
      <c r="N499" s="159"/>
      <c r="O499" s="159"/>
      <c r="P499" s="159"/>
      <c r="Q499" s="159"/>
    </row>
    <row r="500" spans="1:17" ht="12.75">
      <c r="A500" s="159"/>
      <c r="B500" s="159"/>
      <c r="C500" s="159"/>
      <c r="D500" s="159"/>
      <c r="E500" s="159"/>
      <c r="F500" s="159"/>
      <c r="G500" s="159"/>
      <c r="H500" s="159"/>
      <c r="I500" s="159"/>
      <c r="J500" s="159"/>
      <c r="K500" s="159"/>
      <c r="L500" s="159"/>
      <c r="M500" s="159"/>
      <c r="N500" s="159"/>
      <c r="O500" s="159"/>
      <c r="P500" s="159"/>
      <c r="Q500" s="159"/>
    </row>
    <row r="501" spans="1:17" ht="12.75">
      <c r="A501" s="159"/>
      <c r="B501" s="159"/>
      <c r="C501" s="159"/>
      <c r="D501" s="159"/>
      <c r="E501" s="159"/>
      <c r="F501" s="159"/>
      <c r="G501" s="159"/>
      <c r="H501" s="159"/>
      <c r="I501" s="159"/>
      <c r="J501" s="159"/>
      <c r="K501" s="159"/>
      <c r="L501" s="159"/>
      <c r="M501" s="159"/>
      <c r="N501" s="159"/>
      <c r="O501" s="159"/>
      <c r="P501" s="159"/>
      <c r="Q501" s="159"/>
    </row>
    <row r="502" spans="1:17" ht="12.75">
      <c r="A502" s="159"/>
      <c r="B502" s="159"/>
      <c r="C502" s="159"/>
      <c r="D502" s="159"/>
      <c r="E502" s="159"/>
      <c r="F502" s="159"/>
      <c r="G502" s="159"/>
      <c r="H502" s="159"/>
      <c r="I502" s="159"/>
      <c r="J502" s="159"/>
      <c r="K502" s="159"/>
      <c r="L502" s="159"/>
      <c r="M502" s="159"/>
      <c r="N502" s="159"/>
      <c r="O502" s="159"/>
      <c r="P502" s="159"/>
      <c r="Q502" s="159"/>
    </row>
    <row r="503" spans="1:17" ht="12.75">
      <c r="A503" s="159"/>
      <c r="B503" s="159"/>
      <c r="C503" s="159"/>
      <c r="D503" s="159"/>
      <c r="E503" s="159"/>
      <c r="F503" s="159"/>
      <c r="G503" s="159"/>
      <c r="H503" s="159"/>
      <c r="I503" s="159"/>
      <c r="J503" s="159"/>
      <c r="K503" s="159"/>
      <c r="L503" s="159"/>
      <c r="M503" s="159"/>
      <c r="N503" s="159"/>
      <c r="O503" s="159"/>
      <c r="P503" s="159"/>
      <c r="Q503" s="159"/>
    </row>
    <row r="504" spans="1:17" ht="12.75">
      <c r="A504" s="159"/>
      <c r="B504" s="159"/>
      <c r="C504" s="159"/>
      <c r="D504" s="159"/>
      <c r="E504" s="159"/>
      <c r="F504" s="159"/>
      <c r="G504" s="159"/>
      <c r="H504" s="159"/>
      <c r="I504" s="159"/>
      <c r="J504" s="159"/>
      <c r="K504" s="159"/>
      <c r="L504" s="159"/>
      <c r="M504" s="159"/>
      <c r="N504" s="159"/>
      <c r="O504" s="159"/>
      <c r="P504" s="159"/>
      <c r="Q504" s="159"/>
    </row>
    <row r="505" spans="1:17" ht="12.75">
      <c r="A505" s="159"/>
      <c r="B505" s="159"/>
      <c r="C505" s="159"/>
      <c r="D505" s="159"/>
      <c r="E505" s="159"/>
      <c r="F505" s="159"/>
      <c r="G505" s="159"/>
      <c r="H505" s="159"/>
      <c r="I505" s="159"/>
      <c r="J505" s="159"/>
      <c r="K505" s="159"/>
      <c r="L505" s="159"/>
      <c r="M505" s="159"/>
      <c r="N505" s="159"/>
      <c r="O505" s="159"/>
      <c r="P505" s="159"/>
      <c r="Q505" s="159"/>
    </row>
    <row r="506" spans="1:17" ht="12.75">
      <c r="A506" s="159"/>
      <c r="B506" s="159"/>
      <c r="C506" s="159"/>
      <c r="D506" s="159"/>
      <c r="E506" s="159"/>
      <c r="F506" s="159"/>
      <c r="G506" s="159"/>
      <c r="H506" s="159"/>
      <c r="I506" s="159"/>
      <c r="J506" s="159"/>
      <c r="K506" s="159"/>
      <c r="L506" s="159"/>
      <c r="M506" s="159"/>
      <c r="N506" s="159"/>
      <c r="O506" s="159"/>
      <c r="P506" s="159"/>
      <c r="Q506" s="159"/>
    </row>
    <row r="507" spans="1:17" ht="12.75">
      <c r="A507" s="159"/>
      <c r="B507" s="159"/>
      <c r="C507" s="159"/>
      <c r="D507" s="159"/>
      <c r="E507" s="159"/>
      <c r="F507" s="159"/>
      <c r="G507" s="159"/>
      <c r="H507" s="159"/>
      <c r="I507" s="159"/>
      <c r="J507" s="159"/>
      <c r="K507" s="159"/>
      <c r="L507" s="159"/>
      <c r="M507" s="159"/>
      <c r="N507" s="159"/>
      <c r="O507" s="159"/>
      <c r="P507" s="159"/>
      <c r="Q507" s="159"/>
    </row>
    <row r="508" spans="1:17" ht="12.75">
      <c r="A508" s="159"/>
      <c r="B508" s="159"/>
      <c r="C508" s="159"/>
      <c r="D508" s="159"/>
      <c r="E508" s="159"/>
      <c r="F508" s="159"/>
      <c r="G508" s="159"/>
      <c r="H508" s="159"/>
      <c r="I508" s="159"/>
      <c r="J508" s="159"/>
      <c r="K508" s="159"/>
      <c r="L508" s="159"/>
      <c r="M508" s="159"/>
      <c r="N508" s="159"/>
      <c r="O508" s="159"/>
      <c r="P508" s="159"/>
      <c r="Q508" s="159"/>
    </row>
    <row r="509" spans="1:17" ht="12.75">
      <c r="A509" s="159"/>
      <c r="B509" s="159"/>
      <c r="C509" s="159"/>
      <c r="D509" s="159"/>
      <c r="E509" s="159"/>
      <c r="F509" s="159"/>
      <c r="G509" s="159"/>
      <c r="H509" s="159"/>
      <c r="I509" s="159"/>
      <c r="J509" s="159"/>
      <c r="K509" s="159"/>
      <c r="L509" s="159"/>
      <c r="M509" s="159"/>
      <c r="N509" s="159"/>
      <c r="O509" s="159"/>
      <c r="P509" s="159"/>
      <c r="Q509" s="159"/>
    </row>
    <row r="510" spans="1:17" ht="12.75">
      <c r="A510" s="159"/>
      <c r="B510" s="159"/>
      <c r="C510" s="159"/>
      <c r="D510" s="159"/>
      <c r="E510" s="159"/>
      <c r="F510" s="159"/>
      <c r="G510" s="159"/>
      <c r="H510" s="159"/>
      <c r="I510" s="159"/>
      <c r="J510" s="159"/>
      <c r="K510" s="159"/>
      <c r="L510" s="159"/>
      <c r="M510" s="159"/>
      <c r="N510" s="159"/>
      <c r="O510" s="159"/>
      <c r="P510" s="159"/>
      <c r="Q510" s="159"/>
    </row>
    <row r="511" spans="1:17" ht="12.75">
      <c r="A511" s="159"/>
      <c r="B511" s="159"/>
      <c r="C511" s="159"/>
      <c r="D511" s="159"/>
      <c r="E511" s="159"/>
      <c r="F511" s="159"/>
      <c r="G511" s="159"/>
      <c r="H511" s="159"/>
      <c r="I511" s="159"/>
      <c r="J511" s="159"/>
      <c r="K511" s="159"/>
      <c r="L511" s="159"/>
      <c r="M511" s="159"/>
      <c r="N511" s="159"/>
      <c r="O511" s="159"/>
      <c r="P511" s="159"/>
      <c r="Q511" s="159"/>
    </row>
    <row r="512" spans="1:17" ht="12.75">
      <c r="A512" s="159"/>
      <c r="B512" s="159"/>
      <c r="C512" s="159"/>
      <c r="D512" s="159"/>
      <c r="E512" s="159"/>
      <c r="F512" s="159"/>
      <c r="G512" s="159"/>
      <c r="H512" s="159"/>
      <c r="I512" s="159"/>
      <c r="J512" s="159"/>
      <c r="K512" s="159"/>
      <c r="L512" s="159"/>
      <c r="M512" s="159"/>
      <c r="N512" s="159"/>
      <c r="O512" s="159"/>
      <c r="P512" s="159"/>
      <c r="Q512" s="159"/>
    </row>
    <row r="513" spans="1:17" ht="12.75">
      <c r="A513" s="159"/>
      <c r="B513" s="159"/>
      <c r="C513" s="159"/>
      <c r="D513" s="159"/>
      <c r="E513" s="159"/>
      <c r="F513" s="159"/>
      <c r="G513" s="159"/>
      <c r="H513" s="159"/>
      <c r="I513" s="159"/>
      <c r="J513" s="159"/>
      <c r="K513" s="159"/>
      <c r="L513" s="159"/>
      <c r="M513" s="159"/>
      <c r="N513" s="159"/>
      <c r="O513" s="159"/>
      <c r="P513" s="159"/>
      <c r="Q513" s="159"/>
    </row>
    <row r="514" spans="1:17" ht="12.75">
      <c r="A514" s="159"/>
      <c r="B514" s="159"/>
      <c r="C514" s="159"/>
      <c r="D514" s="159"/>
      <c r="E514" s="159"/>
      <c r="F514" s="159"/>
      <c r="G514" s="159"/>
      <c r="H514" s="159"/>
      <c r="I514" s="159"/>
      <c r="J514" s="159"/>
      <c r="K514" s="159"/>
      <c r="L514" s="159"/>
      <c r="M514" s="159"/>
      <c r="N514" s="159"/>
      <c r="O514" s="159"/>
      <c r="P514" s="159"/>
      <c r="Q514" s="159"/>
    </row>
    <row r="515" spans="1:17" ht="12.75">
      <c r="A515" s="159"/>
      <c r="B515" s="159"/>
      <c r="C515" s="159"/>
      <c r="D515" s="159"/>
      <c r="E515" s="159"/>
      <c r="F515" s="159"/>
      <c r="G515" s="159"/>
      <c r="H515" s="159"/>
      <c r="I515" s="159"/>
      <c r="J515" s="159"/>
      <c r="K515" s="159"/>
      <c r="L515" s="159"/>
      <c r="M515" s="159"/>
      <c r="N515" s="159"/>
      <c r="O515" s="159"/>
      <c r="P515" s="159"/>
      <c r="Q515" s="159"/>
    </row>
    <row r="516" spans="1:17" ht="12.75">
      <c r="A516" s="159"/>
      <c r="B516" s="159"/>
      <c r="C516" s="159"/>
      <c r="D516" s="159"/>
      <c r="E516" s="159"/>
      <c r="F516" s="159"/>
      <c r="G516" s="159"/>
      <c r="H516" s="159"/>
      <c r="I516" s="159"/>
      <c r="J516" s="159"/>
      <c r="K516" s="159"/>
      <c r="L516" s="159"/>
      <c r="M516" s="159"/>
      <c r="N516" s="159"/>
      <c r="O516" s="159"/>
      <c r="P516" s="159"/>
      <c r="Q516" s="159"/>
    </row>
    <row r="517" spans="1:17" ht="12.75">
      <c r="A517" s="159"/>
      <c r="B517" s="159"/>
      <c r="C517" s="159"/>
      <c r="D517" s="159"/>
      <c r="E517" s="159"/>
      <c r="F517" s="159"/>
      <c r="G517" s="159"/>
      <c r="H517" s="159"/>
      <c r="I517" s="159"/>
      <c r="J517" s="159"/>
      <c r="K517" s="159"/>
      <c r="L517" s="159"/>
      <c r="M517" s="159"/>
      <c r="N517" s="159"/>
      <c r="O517" s="159"/>
      <c r="P517" s="159"/>
      <c r="Q517" s="159"/>
    </row>
    <row r="518" spans="1:17" ht="12.75">
      <c r="A518" s="159"/>
      <c r="B518" s="159"/>
      <c r="C518" s="159"/>
      <c r="D518" s="159"/>
      <c r="E518" s="159"/>
      <c r="F518" s="159"/>
      <c r="G518" s="159"/>
      <c r="H518" s="159"/>
      <c r="I518" s="159"/>
      <c r="J518" s="159"/>
      <c r="K518" s="159"/>
      <c r="L518" s="159"/>
      <c r="M518" s="159"/>
      <c r="N518" s="159"/>
      <c r="O518" s="159"/>
      <c r="P518" s="159"/>
      <c r="Q518" s="159"/>
    </row>
    <row r="519" spans="1:17" ht="12.75">
      <c r="A519" s="159"/>
      <c r="B519" s="159"/>
      <c r="C519" s="159"/>
      <c r="D519" s="159"/>
      <c r="E519" s="159"/>
      <c r="F519" s="159"/>
      <c r="G519" s="159"/>
      <c r="H519" s="159"/>
      <c r="I519" s="159"/>
      <c r="J519" s="159"/>
      <c r="K519" s="159"/>
      <c r="L519" s="159"/>
      <c r="M519" s="159"/>
      <c r="N519" s="159"/>
      <c r="O519" s="159"/>
      <c r="P519" s="159"/>
      <c r="Q519" s="159"/>
    </row>
    <row r="520" spans="1:17" ht="12.75">
      <c r="A520" s="159"/>
      <c r="B520" s="159"/>
      <c r="C520" s="159"/>
      <c r="D520" s="159"/>
      <c r="E520" s="159"/>
      <c r="F520" s="159"/>
      <c r="G520" s="159"/>
      <c r="H520" s="159"/>
      <c r="I520" s="159"/>
      <c r="J520" s="159"/>
      <c r="K520" s="159"/>
      <c r="L520" s="159"/>
      <c r="M520" s="159"/>
      <c r="N520" s="159"/>
      <c r="O520" s="159"/>
      <c r="P520" s="159"/>
      <c r="Q520" s="159"/>
    </row>
    <row r="521" spans="1:17" ht="12.75">
      <c r="A521" s="159"/>
      <c r="B521" s="159"/>
      <c r="C521" s="159"/>
      <c r="D521" s="159"/>
      <c r="E521" s="159"/>
      <c r="F521" s="159"/>
      <c r="G521" s="159"/>
      <c r="H521" s="159"/>
      <c r="I521" s="159"/>
      <c r="J521" s="159"/>
      <c r="K521" s="159"/>
      <c r="L521" s="159"/>
      <c r="M521" s="159"/>
      <c r="N521" s="159"/>
      <c r="O521" s="159"/>
      <c r="P521" s="159"/>
      <c r="Q521" s="159"/>
    </row>
    <row r="522" spans="1:17" ht="12.75">
      <c r="A522" s="159"/>
      <c r="B522" s="159"/>
      <c r="C522" s="159"/>
      <c r="D522" s="159"/>
      <c r="E522" s="159"/>
      <c r="F522" s="159"/>
      <c r="G522" s="159"/>
      <c r="H522" s="159"/>
      <c r="I522" s="159"/>
      <c r="J522" s="159"/>
      <c r="K522" s="159"/>
      <c r="L522" s="159"/>
      <c r="M522" s="159"/>
      <c r="N522" s="159"/>
      <c r="O522" s="159"/>
      <c r="P522" s="159"/>
      <c r="Q522" s="159"/>
    </row>
    <row r="523" spans="1:17" ht="12.75">
      <c r="A523" s="159"/>
      <c r="B523" s="159"/>
      <c r="C523" s="159"/>
      <c r="D523" s="159"/>
      <c r="E523" s="159"/>
      <c r="F523" s="159"/>
      <c r="G523" s="159"/>
      <c r="H523" s="159"/>
      <c r="I523" s="159"/>
      <c r="J523" s="159"/>
      <c r="K523" s="159"/>
      <c r="L523" s="159"/>
      <c r="M523" s="159"/>
      <c r="N523" s="159"/>
      <c r="O523" s="159"/>
      <c r="P523" s="159"/>
      <c r="Q523" s="159"/>
    </row>
    <row r="524" spans="1:17" ht="12.75">
      <c r="A524" s="159"/>
      <c r="B524" s="159"/>
      <c r="C524" s="159"/>
      <c r="D524" s="159"/>
      <c r="E524" s="159"/>
      <c r="F524" s="159"/>
      <c r="G524" s="159"/>
      <c r="H524" s="159"/>
      <c r="I524" s="159"/>
      <c r="J524" s="159"/>
      <c r="K524" s="159"/>
      <c r="L524" s="159"/>
      <c r="M524" s="159"/>
      <c r="N524" s="159"/>
      <c r="O524" s="159"/>
      <c r="P524" s="159"/>
      <c r="Q524" s="159"/>
    </row>
    <row r="525" spans="1:17" ht="12.75">
      <c r="A525" s="159"/>
      <c r="B525" s="159"/>
      <c r="C525" s="159"/>
      <c r="D525" s="159"/>
      <c r="E525" s="159"/>
      <c r="F525" s="159"/>
      <c r="G525" s="159"/>
      <c r="H525" s="159"/>
      <c r="I525" s="159"/>
      <c r="J525" s="159"/>
      <c r="K525" s="159"/>
      <c r="L525" s="159"/>
      <c r="M525" s="159"/>
      <c r="N525" s="159"/>
      <c r="O525" s="159"/>
      <c r="P525" s="159"/>
      <c r="Q525" s="159"/>
    </row>
    <row r="526" spans="1:17" ht="12.75">
      <c r="A526" s="159"/>
      <c r="B526" s="159"/>
      <c r="C526" s="159"/>
      <c r="D526" s="159"/>
      <c r="E526" s="159"/>
      <c r="F526" s="159"/>
      <c r="G526" s="159"/>
      <c r="H526" s="159"/>
      <c r="I526" s="159"/>
      <c r="J526" s="159"/>
      <c r="K526" s="159"/>
      <c r="L526" s="159"/>
      <c r="M526" s="159"/>
      <c r="N526" s="159"/>
      <c r="O526" s="159"/>
      <c r="P526" s="159"/>
      <c r="Q526" s="159"/>
    </row>
    <row r="527" spans="1:17" ht="12.75">
      <c r="A527" s="159"/>
      <c r="B527" s="159"/>
      <c r="C527" s="159"/>
      <c r="D527" s="159"/>
      <c r="E527" s="159"/>
      <c r="F527" s="159"/>
      <c r="G527" s="159"/>
      <c r="H527" s="159"/>
      <c r="I527" s="159"/>
      <c r="J527" s="159"/>
      <c r="K527" s="159"/>
      <c r="L527" s="159"/>
      <c r="M527" s="159"/>
      <c r="N527" s="159"/>
      <c r="O527" s="159"/>
      <c r="P527" s="159"/>
      <c r="Q527" s="159"/>
    </row>
    <row r="528" spans="1:17" ht="12.75">
      <c r="A528" s="159"/>
      <c r="B528" s="159"/>
      <c r="C528" s="159"/>
      <c r="D528" s="159"/>
      <c r="E528" s="159"/>
      <c r="F528" s="159"/>
      <c r="G528" s="159"/>
      <c r="H528" s="159"/>
      <c r="I528" s="159"/>
      <c r="J528" s="159"/>
      <c r="K528" s="159"/>
      <c r="L528" s="159"/>
      <c r="M528" s="159"/>
      <c r="N528" s="159"/>
      <c r="O528" s="159"/>
      <c r="P528" s="159"/>
      <c r="Q528" s="159"/>
    </row>
    <row r="529" spans="1:17" ht="12.75">
      <c r="A529" s="159"/>
      <c r="B529" s="159"/>
      <c r="C529" s="159"/>
      <c r="D529" s="159"/>
      <c r="E529" s="159"/>
      <c r="F529" s="159"/>
      <c r="G529" s="159"/>
      <c r="H529" s="159"/>
      <c r="I529" s="159"/>
      <c r="J529" s="159"/>
      <c r="K529" s="159"/>
      <c r="L529" s="159"/>
      <c r="M529" s="159"/>
      <c r="N529" s="159"/>
      <c r="O529" s="159"/>
      <c r="P529" s="159"/>
      <c r="Q529" s="159"/>
    </row>
    <row r="530" spans="1:17" ht="12.75">
      <c r="A530" s="159"/>
      <c r="B530" s="159"/>
      <c r="C530" s="159"/>
      <c r="D530" s="159"/>
      <c r="E530" s="159"/>
      <c r="F530" s="159"/>
      <c r="G530" s="159"/>
      <c r="H530" s="159"/>
      <c r="I530" s="159"/>
      <c r="J530" s="159"/>
      <c r="K530" s="159"/>
      <c r="L530" s="159"/>
      <c r="M530" s="159"/>
      <c r="N530" s="159"/>
      <c r="O530" s="159"/>
      <c r="P530" s="159"/>
      <c r="Q530" s="159"/>
    </row>
    <row r="531" spans="1:17" ht="12.75">
      <c r="A531" s="159"/>
      <c r="B531" s="159"/>
      <c r="C531" s="159"/>
      <c r="D531" s="159"/>
      <c r="E531" s="159"/>
      <c r="F531" s="159"/>
      <c r="G531" s="159"/>
      <c r="H531" s="159"/>
      <c r="I531" s="159"/>
      <c r="J531" s="159"/>
      <c r="K531" s="159"/>
      <c r="L531" s="159"/>
      <c r="M531" s="159"/>
      <c r="N531" s="159"/>
      <c r="O531" s="159"/>
      <c r="P531" s="159"/>
      <c r="Q531" s="159"/>
    </row>
    <row r="532" spans="1:17" ht="12.75">
      <c r="A532" s="159"/>
      <c r="B532" s="159"/>
      <c r="C532" s="159"/>
      <c r="D532" s="159"/>
      <c r="E532" s="159"/>
      <c r="F532" s="159"/>
      <c r="G532" s="159"/>
      <c r="H532" s="159"/>
      <c r="I532" s="159"/>
      <c r="J532" s="159"/>
      <c r="K532" s="159"/>
      <c r="L532" s="159"/>
      <c r="M532" s="159"/>
      <c r="N532" s="159"/>
      <c r="O532" s="159"/>
      <c r="P532" s="159"/>
      <c r="Q532" s="159"/>
    </row>
    <row r="533" spans="1:17" ht="12.75">
      <c r="A533" s="159"/>
      <c r="B533" s="159"/>
      <c r="C533" s="159"/>
      <c r="D533" s="159"/>
      <c r="E533" s="159"/>
      <c r="F533" s="159"/>
      <c r="G533" s="159"/>
      <c r="H533" s="159"/>
      <c r="I533" s="159"/>
      <c r="J533" s="159"/>
      <c r="K533" s="159"/>
      <c r="L533" s="159"/>
      <c r="M533" s="159"/>
      <c r="N533" s="159"/>
      <c r="O533" s="159"/>
      <c r="P533" s="159"/>
      <c r="Q533" s="159"/>
    </row>
    <row r="534" spans="1:17" ht="12.75">
      <c r="A534" s="159"/>
      <c r="B534" s="159"/>
      <c r="C534" s="159"/>
      <c r="D534" s="159"/>
      <c r="E534" s="159"/>
      <c r="F534" s="159"/>
      <c r="G534" s="159"/>
      <c r="H534" s="159"/>
      <c r="I534" s="159"/>
      <c r="J534" s="159"/>
      <c r="K534" s="159"/>
      <c r="L534" s="159"/>
      <c r="M534" s="159"/>
      <c r="N534" s="159"/>
      <c r="O534" s="159"/>
      <c r="P534" s="159"/>
      <c r="Q534" s="159"/>
    </row>
    <row r="535" spans="1:17" ht="12.75">
      <c r="A535" s="159"/>
      <c r="B535" s="159"/>
      <c r="C535" s="159"/>
      <c r="D535" s="159"/>
      <c r="E535" s="159"/>
      <c r="F535" s="159"/>
      <c r="G535" s="159"/>
      <c r="H535" s="159"/>
      <c r="I535" s="159"/>
      <c r="J535" s="159"/>
      <c r="K535" s="159"/>
      <c r="L535" s="159"/>
      <c r="M535" s="159"/>
      <c r="N535" s="159"/>
      <c r="O535" s="159"/>
      <c r="P535" s="159"/>
      <c r="Q535" s="159"/>
    </row>
    <row r="536" spans="1:17" ht="12.75">
      <c r="A536" s="159"/>
      <c r="B536" s="159"/>
      <c r="C536" s="159"/>
      <c r="D536" s="159"/>
      <c r="E536" s="159"/>
      <c r="F536" s="159"/>
      <c r="G536" s="159"/>
      <c r="H536" s="159"/>
      <c r="I536" s="159"/>
      <c r="J536" s="159"/>
      <c r="K536" s="159"/>
      <c r="L536" s="159"/>
      <c r="M536" s="159"/>
      <c r="N536" s="159"/>
      <c r="O536" s="159"/>
      <c r="P536" s="159"/>
      <c r="Q536" s="159"/>
    </row>
    <row r="537" spans="1:17" ht="12.75">
      <c r="A537" s="159"/>
      <c r="B537" s="159"/>
      <c r="C537" s="159"/>
      <c r="D537" s="159"/>
      <c r="E537" s="159"/>
      <c r="F537" s="159"/>
      <c r="G537" s="159"/>
      <c r="H537" s="159"/>
      <c r="I537" s="159"/>
      <c r="J537" s="159"/>
      <c r="K537" s="159"/>
      <c r="L537" s="159"/>
      <c r="M537" s="159"/>
      <c r="N537" s="159"/>
      <c r="O537" s="159"/>
      <c r="P537" s="159"/>
      <c r="Q537" s="159"/>
    </row>
    <row r="538" spans="1:17" ht="12.75">
      <c r="A538" s="159"/>
      <c r="B538" s="159"/>
      <c r="C538" s="159"/>
      <c r="D538" s="159"/>
      <c r="E538" s="159"/>
      <c r="F538" s="159"/>
      <c r="G538" s="159"/>
      <c r="H538" s="159"/>
      <c r="I538" s="159"/>
      <c r="J538" s="159"/>
      <c r="K538" s="159"/>
      <c r="L538" s="159"/>
      <c r="M538" s="159"/>
      <c r="N538" s="159"/>
      <c r="O538" s="159"/>
      <c r="P538" s="159"/>
      <c r="Q538" s="159"/>
    </row>
    <row r="539" spans="1:17" ht="12.75">
      <c r="A539" s="159"/>
      <c r="B539" s="159"/>
      <c r="C539" s="159"/>
      <c r="D539" s="159"/>
      <c r="E539" s="159"/>
      <c r="F539" s="159"/>
      <c r="G539" s="159"/>
      <c r="H539" s="159"/>
      <c r="I539" s="159"/>
      <c r="J539" s="159"/>
      <c r="K539" s="159"/>
      <c r="L539" s="159"/>
      <c r="M539" s="159"/>
      <c r="N539" s="159"/>
      <c r="O539" s="159"/>
      <c r="P539" s="159"/>
      <c r="Q539" s="159"/>
    </row>
    <row r="540" spans="1:17" ht="12.75">
      <c r="A540" s="159"/>
      <c r="B540" s="159"/>
      <c r="C540" s="159"/>
      <c r="D540" s="159"/>
      <c r="E540" s="159"/>
      <c r="F540" s="159"/>
      <c r="G540" s="159"/>
      <c r="H540" s="159"/>
      <c r="I540" s="159"/>
      <c r="J540" s="159"/>
      <c r="K540" s="159"/>
      <c r="L540" s="159"/>
      <c r="M540" s="159"/>
      <c r="N540" s="159"/>
      <c r="O540" s="159"/>
      <c r="P540" s="159"/>
      <c r="Q540" s="159"/>
    </row>
    <row r="541" spans="1:17" ht="12.75">
      <c r="A541" s="159"/>
      <c r="B541" s="159"/>
      <c r="C541" s="159"/>
      <c r="D541" s="159"/>
      <c r="E541" s="159"/>
      <c r="F541" s="159"/>
      <c r="G541" s="159"/>
      <c r="H541" s="159"/>
      <c r="I541" s="159"/>
      <c r="J541" s="159"/>
      <c r="K541" s="159"/>
      <c r="L541" s="159"/>
      <c r="M541" s="159"/>
      <c r="N541" s="159"/>
      <c r="O541" s="159"/>
      <c r="P541" s="159"/>
      <c r="Q541" s="159"/>
    </row>
    <row r="542" spans="1:17" ht="12.75">
      <c r="A542" s="159"/>
      <c r="B542" s="159"/>
      <c r="C542" s="159"/>
      <c r="D542" s="159"/>
      <c r="E542" s="159"/>
      <c r="F542" s="159"/>
      <c r="G542" s="159"/>
      <c r="H542" s="159"/>
      <c r="I542" s="159"/>
      <c r="J542" s="159"/>
      <c r="K542" s="159"/>
      <c r="L542" s="159"/>
      <c r="M542" s="159"/>
      <c r="N542" s="159"/>
      <c r="O542" s="159"/>
      <c r="P542" s="159"/>
      <c r="Q542" s="159"/>
    </row>
    <row r="543" spans="1:17" ht="12.75">
      <c r="A543" s="159"/>
      <c r="B543" s="159"/>
      <c r="C543" s="159"/>
      <c r="D543" s="159"/>
      <c r="E543" s="159"/>
      <c r="F543" s="159"/>
      <c r="G543" s="159"/>
      <c r="H543" s="159"/>
      <c r="I543" s="159"/>
      <c r="J543" s="159"/>
      <c r="K543" s="159"/>
      <c r="L543" s="159"/>
      <c r="M543" s="159"/>
      <c r="N543" s="159"/>
      <c r="O543" s="159"/>
      <c r="P543" s="159"/>
      <c r="Q543" s="159"/>
    </row>
    <row r="544" spans="1:17" ht="12.75">
      <c r="A544" s="159"/>
      <c r="B544" s="159"/>
      <c r="C544" s="159"/>
      <c r="D544" s="159"/>
      <c r="E544" s="159"/>
      <c r="F544" s="159"/>
      <c r="G544" s="159"/>
      <c r="H544" s="159"/>
      <c r="I544" s="159"/>
      <c r="J544" s="159"/>
      <c r="K544" s="159"/>
      <c r="L544" s="159"/>
      <c r="M544" s="159"/>
      <c r="N544" s="159"/>
      <c r="O544" s="159"/>
      <c r="P544" s="159"/>
      <c r="Q544" s="159"/>
    </row>
    <row r="545" spans="1:17" ht="12.75">
      <c r="A545" s="159"/>
      <c r="B545" s="159"/>
      <c r="C545" s="159"/>
      <c r="D545" s="159"/>
      <c r="E545" s="159"/>
      <c r="F545" s="159"/>
      <c r="G545" s="159"/>
      <c r="H545" s="159"/>
      <c r="I545" s="159"/>
      <c r="J545" s="159"/>
      <c r="K545" s="159"/>
      <c r="L545" s="159"/>
      <c r="M545" s="159"/>
      <c r="N545" s="159"/>
      <c r="O545" s="159"/>
      <c r="P545" s="159"/>
      <c r="Q545" s="159"/>
    </row>
    <row r="546" spans="1:17" ht="12.75">
      <c r="A546" s="159"/>
      <c r="B546" s="159"/>
      <c r="C546" s="159"/>
      <c r="D546" s="159"/>
      <c r="E546" s="159"/>
      <c r="F546" s="159"/>
      <c r="G546" s="159"/>
      <c r="H546" s="159"/>
      <c r="I546" s="159"/>
      <c r="J546" s="159"/>
      <c r="K546" s="159"/>
      <c r="L546" s="159"/>
      <c r="M546" s="159"/>
      <c r="N546" s="159"/>
      <c r="O546" s="159"/>
      <c r="P546" s="159"/>
      <c r="Q546" s="159"/>
    </row>
    <row r="547" spans="1:17" ht="12.75">
      <c r="A547" s="159"/>
      <c r="B547" s="159"/>
      <c r="C547" s="159"/>
      <c r="D547" s="159"/>
      <c r="E547" s="159"/>
      <c r="F547" s="159"/>
      <c r="G547" s="159"/>
      <c r="H547" s="159"/>
      <c r="I547" s="159"/>
      <c r="J547" s="159"/>
      <c r="K547" s="159"/>
      <c r="L547" s="159"/>
      <c r="M547" s="159"/>
      <c r="N547" s="159"/>
      <c r="O547" s="159"/>
      <c r="P547" s="159"/>
      <c r="Q547" s="159"/>
    </row>
    <row r="548" spans="1:17" ht="12.75">
      <c r="A548" s="159"/>
      <c r="B548" s="159"/>
      <c r="C548" s="159"/>
      <c r="D548" s="159"/>
      <c r="E548" s="159"/>
      <c r="F548" s="159"/>
      <c r="G548" s="159"/>
      <c r="H548" s="159"/>
      <c r="I548" s="159"/>
      <c r="J548" s="159"/>
      <c r="K548" s="159"/>
      <c r="L548" s="159"/>
      <c r="M548" s="159"/>
      <c r="N548" s="159"/>
      <c r="O548" s="159"/>
      <c r="P548" s="159"/>
      <c r="Q548" s="159"/>
    </row>
    <row r="549" spans="1:17" ht="12.75">
      <c r="A549" s="159"/>
      <c r="B549" s="159"/>
      <c r="C549" s="159"/>
      <c r="D549" s="159"/>
      <c r="E549" s="159"/>
      <c r="F549" s="159"/>
      <c r="G549" s="159"/>
      <c r="H549" s="159"/>
      <c r="I549" s="159"/>
      <c r="J549" s="159"/>
      <c r="K549" s="159"/>
      <c r="L549" s="159"/>
      <c r="M549" s="159"/>
      <c r="N549" s="159"/>
      <c r="O549" s="159"/>
      <c r="P549" s="159"/>
      <c r="Q549" s="159"/>
    </row>
    <row r="550" spans="1:17" ht="12.75">
      <c r="A550" s="159"/>
      <c r="B550" s="159"/>
      <c r="C550" s="159"/>
      <c r="D550" s="159"/>
      <c r="E550" s="159"/>
      <c r="F550" s="159"/>
      <c r="G550" s="159"/>
      <c r="H550" s="159"/>
      <c r="I550" s="159"/>
      <c r="J550" s="159"/>
      <c r="K550" s="159"/>
      <c r="L550" s="159"/>
      <c r="M550" s="159"/>
      <c r="N550" s="159"/>
      <c r="O550" s="159"/>
      <c r="P550" s="159"/>
      <c r="Q550" s="159"/>
    </row>
    <row r="551" spans="1:17" ht="12.75">
      <c r="A551" s="159"/>
      <c r="B551" s="159"/>
      <c r="C551" s="159"/>
      <c r="D551" s="159"/>
      <c r="E551" s="159"/>
      <c r="F551" s="159"/>
      <c r="G551" s="159"/>
      <c r="H551" s="159"/>
      <c r="I551" s="159"/>
      <c r="J551" s="159"/>
      <c r="K551" s="159"/>
      <c r="L551" s="159"/>
      <c r="M551" s="159"/>
      <c r="N551" s="159"/>
      <c r="O551" s="159"/>
      <c r="P551" s="159"/>
      <c r="Q551" s="159"/>
    </row>
    <row r="552" spans="1:17" ht="12.75">
      <c r="A552" s="159"/>
      <c r="B552" s="159"/>
      <c r="C552" s="159"/>
      <c r="D552" s="159"/>
      <c r="E552" s="159"/>
      <c r="F552" s="159"/>
      <c r="G552" s="159"/>
      <c r="H552" s="159"/>
      <c r="I552" s="159"/>
      <c r="J552" s="159"/>
      <c r="K552" s="159"/>
      <c r="L552" s="159"/>
      <c r="M552" s="159"/>
      <c r="N552" s="159"/>
      <c r="O552" s="159"/>
      <c r="P552" s="159"/>
      <c r="Q552" s="159"/>
    </row>
    <row r="553" spans="1:17" ht="12.75">
      <c r="A553" s="159"/>
      <c r="B553" s="159"/>
      <c r="C553" s="159"/>
      <c r="D553" s="159"/>
      <c r="E553" s="159"/>
      <c r="F553" s="159"/>
      <c r="G553" s="159"/>
      <c r="H553" s="159"/>
      <c r="I553" s="159"/>
      <c r="J553" s="159"/>
      <c r="K553" s="159"/>
      <c r="L553" s="159"/>
      <c r="M553" s="159"/>
      <c r="N553" s="159"/>
      <c r="O553" s="159"/>
      <c r="P553" s="159"/>
      <c r="Q553" s="159"/>
    </row>
    <row r="554" spans="1:17" ht="12.75">
      <c r="A554" s="159"/>
      <c r="B554" s="159"/>
      <c r="C554" s="159"/>
      <c r="D554" s="159"/>
      <c r="E554" s="159"/>
      <c r="F554" s="159"/>
      <c r="G554" s="159"/>
      <c r="H554" s="159"/>
      <c r="I554" s="159"/>
      <c r="J554" s="159"/>
      <c r="K554" s="159"/>
      <c r="L554" s="159"/>
      <c r="M554" s="159"/>
      <c r="N554" s="159"/>
      <c r="O554" s="159"/>
      <c r="P554" s="159"/>
      <c r="Q554" s="159"/>
    </row>
  </sheetData>
  <mergeCells count="8">
    <mergeCell ref="H5:K5"/>
    <mergeCell ref="L5:M5"/>
    <mergeCell ref="A9:A10"/>
    <mergeCell ref="B9:F10"/>
    <mergeCell ref="G9:H9"/>
    <mergeCell ref="K9:L9"/>
    <mergeCell ref="M9:M10"/>
    <mergeCell ref="I9:J9"/>
  </mergeCells>
  <printOptions/>
  <pageMargins left="0.4" right="0.17" top="0.17" bottom="1" header="0.2" footer="0.5"/>
  <pageSetup horizontalDpi="600" verticalDpi="600" orientation="portrait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23"/>
  <sheetViews>
    <sheetView workbookViewId="0" topLeftCell="A10">
      <selection activeCell="B15" sqref="B15"/>
    </sheetView>
  </sheetViews>
  <sheetFormatPr defaultColWidth="9.140625" defaultRowHeight="12.75"/>
  <cols>
    <col min="1" max="1" width="22.28125" style="0" customWidth="1"/>
    <col min="2" max="2" width="19.00390625" style="0" customWidth="1"/>
    <col min="3" max="3" width="24.28125" style="0" customWidth="1"/>
    <col min="4" max="4" width="23.421875" style="0" customWidth="1"/>
    <col min="5" max="5" width="23.7109375" style="0" customWidth="1"/>
  </cols>
  <sheetData>
    <row r="2" ht="13.5" thickBot="1"/>
    <row r="3" spans="1:5" ht="29.25" thickTop="1">
      <c r="A3" s="438"/>
      <c r="B3" s="215" t="s">
        <v>388</v>
      </c>
      <c r="C3" s="215" t="s">
        <v>389</v>
      </c>
      <c r="D3" s="441" t="s">
        <v>390</v>
      </c>
      <c r="E3" s="442"/>
    </row>
    <row r="4" spans="1:5" ht="25.5" customHeight="1">
      <c r="A4" s="439"/>
      <c r="B4" s="216" t="s">
        <v>391</v>
      </c>
      <c r="C4" s="216" t="s">
        <v>392</v>
      </c>
      <c r="D4" s="443" t="s">
        <v>393</v>
      </c>
      <c r="E4" s="444"/>
    </row>
    <row r="5" spans="1:5" ht="14.25">
      <c r="A5" s="439"/>
      <c r="B5" s="217"/>
      <c r="C5" s="216" t="s">
        <v>394</v>
      </c>
      <c r="D5" s="445"/>
      <c r="E5" s="446"/>
    </row>
    <row r="6" spans="1:5" ht="15" thickBot="1">
      <c r="A6" s="440"/>
      <c r="B6" s="218"/>
      <c r="C6" s="219" t="s">
        <v>395</v>
      </c>
      <c r="D6" s="447"/>
      <c r="E6" s="448"/>
    </row>
    <row r="7" spans="1:5" ht="15.75" thickBot="1">
      <c r="A7" s="220"/>
      <c r="B7" s="221">
        <v>2007</v>
      </c>
      <c r="C7" s="221">
        <v>2007</v>
      </c>
      <c r="D7" s="221">
        <v>2006</v>
      </c>
      <c r="E7" s="222">
        <v>2005</v>
      </c>
    </row>
    <row r="8" spans="1:5" ht="29.25" thickBot="1">
      <c r="A8" s="223" t="s">
        <v>396</v>
      </c>
      <c r="B8" s="224">
        <f>'Bang can doi ke toan'!F135</f>
        <v>20173632682</v>
      </c>
      <c r="C8" s="233">
        <f>'ADJUSTED FS'!F83</f>
        <v>154038259940</v>
      </c>
      <c r="D8" s="224">
        <v>34699079193</v>
      </c>
      <c r="E8" s="330">
        <v>27427195341</v>
      </c>
    </row>
    <row r="9" spans="1:5" ht="15.75" thickBot="1">
      <c r="A9" s="220" t="s">
        <v>397</v>
      </c>
      <c r="B9" s="225">
        <f>B8*0.01</f>
        <v>201736326.82</v>
      </c>
      <c r="C9" s="225">
        <f>C8*0.01</f>
        <v>1540382599.4</v>
      </c>
      <c r="D9" s="225">
        <f>D8*0.01</f>
        <v>346990791.93</v>
      </c>
      <c r="E9" s="225">
        <f>E8*0.01</f>
        <v>274271953.41</v>
      </c>
    </row>
    <row r="10" spans="1:5" ht="15.75" thickBot="1">
      <c r="A10" s="220" t="s">
        <v>398</v>
      </c>
      <c r="B10" s="225">
        <f>B9*2</f>
        <v>403472653.64</v>
      </c>
      <c r="C10" s="225">
        <f>C9*2</f>
        <v>3080765198.8</v>
      </c>
      <c r="D10" s="225">
        <f>D9*2</f>
        <v>693981583.86</v>
      </c>
      <c r="E10" s="225">
        <f>E9*2</f>
        <v>548543906.82</v>
      </c>
    </row>
    <row r="11" spans="1:5" ht="15" thickBot="1">
      <c r="A11" s="223" t="s">
        <v>399</v>
      </c>
      <c r="B11" s="226">
        <f>'Ket qua kinh doanh'!F17</f>
        <v>27217028925</v>
      </c>
      <c r="C11" s="226">
        <f>'ADJUSTED FS'!F146</f>
        <v>99443458925</v>
      </c>
      <c r="D11" s="226">
        <v>78165170048</v>
      </c>
      <c r="E11" s="227">
        <v>64251329810</v>
      </c>
    </row>
    <row r="12" spans="1:5" ht="15.75" thickBot="1">
      <c r="A12" s="220" t="s">
        <v>400</v>
      </c>
      <c r="B12" s="225">
        <f>0.5*B11/100</f>
        <v>136085144.625</v>
      </c>
      <c r="C12" s="225">
        <f>0.5*C11/100</f>
        <v>497217294.625</v>
      </c>
      <c r="D12" s="225">
        <f>0.5*D11/100</f>
        <v>390825850.24</v>
      </c>
      <c r="E12" s="225">
        <f>0.5*E11/100</f>
        <v>321256649.05</v>
      </c>
    </row>
    <row r="13" spans="1:5" ht="15.75" thickBot="1">
      <c r="A13" s="220" t="s">
        <v>401</v>
      </c>
      <c r="B13" s="225">
        <f>B12*2</f>
        <v>272170289.25</v>
      </c>
      <c r="C13" s="225">
        <f>C12*2</f>
        <v>994434589.25</v>
      </c>
      <c r="D13" s="225">
        <f>D12*2</f>
        <v>781651700.48</v>
      </c>
      <c r="E13" s="225">
        <f>E12*2</f>
        <v>642513298.1</v>
      </c>
    </row>
    <row r="14" spans="1:5" ht="33.75" thickBot="1">
      <c r="A14" s="223" t="s">
        <v>402</v>
      </c>
      <c r="B14" s="224">
        <f>'Ket qua kinh doanh'!F40</f>
        <v>4342736454</v>
      </c>
      <c r="C14" s="224">
        <f>'ADJUSTED FS'!F173</f>
        <v>8173677323</v>
      </c>
      <c r="D14" s="224">
        <f>'Ket qua kinh doanh'!H40</f>
        <v>772341868</v>
      </c>
      <c r="E14" s="330">
        <v>3002158209</v>
      </c>
    </row>
    <row r="15" spans="1:5" ht="15.75" thickBot="1">
      <c r="A15" s="220" t="s">
        <v>403</v>
      </c>
      <c r="B15" s="225">
        <f>B14*0.05</f>
        <v>217136822.70000002</v>
      </c>
      <c r="C15" s="225">
        <f>C14*0.05</f>
        <v>408683866.15000004</v>
      </c>
      <c r="D15" s="225">
        <f>D14*0.05</f>
        <v>38617093.4</v>
      </c>
      <c r="E15" s="225">
        <f>E14*0.05</f>
        <v>150107910.45000002</v>
      </c>
    </row>
    <row r="16" spans="1:5" ht="15.75" thickBot="1">
      <c r="A16" s="220" t="s">
        <v>404</v>
      </c>
      <c r="B16" s="225">
        <f>B15*2</f>
        <v>434273645.40000004</v>
      </c>
      <c r="C16" s="225">
        <f>C15*2</f>
        <v>817367732.3000001</v>
      </c>
      <c r="D16" s="225">
        <f>D15*2</f>
        <v>77234186.8</v>
      </c>
      <c r="E16" s="225">
        <f>E15*2</f>
        <v>300215820.90000004</v>
      </c>
    </row>
    <row r="17" spans="1:5" ht="28.5">
      <c r="A17" s="228" t="s">
        <v>405</v>
      </c>
      <c r="B17" s="229"/>
      <c r="C17" s="449">
        <f>C15</f>
        <v>408683866.15000004</v>
      </c>
      <c r="D17" s="449">
        <f>D12</f>
        <v>390825850.24</v>
      </c>
      <c r="E17" s="452">
        <f>E15</f>
        <v>150107910.45000002</v>
      </c>
    </row>
    <row r="18" spans="1:5" ht="6.75" customHeight="1">
      <c r="A18" s="230"/>
      <c r="B18" s="229"/>
      <c r="C18" s="450"/>
      <c r="D18" s="450"/>
      <c r="E18" s="453"/>
    </row>
    <row r="19" spans="1:5" ht="30.75" thickBot="1">
      <c r="A19" s="220" t="s">
        <v>406</v>
      </c>
      <c r="B19" s="231" t="s">
        <v>68</v>
      </c>
      <c r="C19" s="451"/>
      <c r="D19" s="451"/>
      <c r="E19" s="454"/>
    </row>
    <row r="20" spans="1:5" ht="48.75" customHeight="1">
      <c r="A20" s="230" t="s">
        <v>407</v>
      </c>
      <c r="B20" s="455"/>
      <c r="C20" s="449">
        <f>C17*0.75</f>
        <v>306512899.6125</v>
      </c>
      <c r="D20" s="449">
        <f>D17*0.75</f>
        <v>293119387.68</v>
      </c>
      <c r="E20" s="449">
        <f>E17*0.75</f>
        <v>112580932.8375</v>
      </c>
    </row>
    <row r="21" spans="1:5" ht="45.75" thickBot="1">
      <c r="A21" s="220" t="s">
        <v>408</v>
      </c>
      <c r="B21" s="451"/>
      <c r="C21" s="451"/>
      <c r="D21" s="451"/>
      <c r="E21" s="451"/>
    </row>
    <row r="22" spans="1:5" ht="15">
      <c r="A22" s="230" t="s">
        <v>409</v>
      </c>
      <c r="B22" s="456">
        <f>B15</f>
        <v>217136822.70000002</v>
      </c>
      <c r="C22" s="458" t="s">
        <v>68</v>
      </c>
      <c r="D22" s="456">
        <f>D17</f>
        <v>390825850.24</v>
      </c>
      <c r="E22" s="456">
        <f>E17</f>
        <v>150107910.45000002</v>
      </c>
    </row>
    <row r="23" spans="1:5" ht="15.75" thickBot="1">
      <c r="A23" s="232" t="s">
        <v>410</v>
      </c>
      <c r="B23" s="457"/>
      <c r="C23" s="459"/>
      <c r="D23" s="457"/>
      <c r="E23" s="457"/>
    </row>
    <row r="24" ht="13.5" thickTop="1"/>
  </sheetData>
  <mergeCells count="16">
    <mergeCell ref="B22:B23"/>
    <mergeCell ref="C22:C23"/>
    <mergeCell ref="D22:D23"/>
    <mergeCell ref="E22:E23"/>
    <mergeCell ref="C17:C19"/>
    <mergeCell ref="D17:D19"/>
    <mergeCell ref="E17:E19"/>
    <mergeCell ref="B20:B21"/>
    <mergeCell ref="C20:C21"/>
    <mergeCell ref="D20:D21"/>
    <mergeCell ref="E20:E21"/>
    <mergeCell ref="A3:A6"/>
    <mergeCell ref="D3:E3"/>
    <mergeCell ref="D4:E4"/>
    <mergeCell ref="D5:E5"/>
    <mergeCell ref="D6:E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Cong ty Co phan Kiem toan va Tu van (A&amp;C)</dc:title>
  <dc:subject/>
  <dc:creator>Nguyen Chi Dung</dc:creator>
  <cp:keywords/>
  <dc:description/>
  <cp:lastModifiedBy>Cimaron</cp:lastModifiedBy>
  <cp:lastPrinted>2008-09-03T03:35:52Z</cp:lastPrinted>
  <dcterms:created xsi:type="dcterms:W3CDTF">2005-06-06T06:38:12Z</dcterms:created>
  <dcterms:modified xsi:type="dcterms:W3CDTF">2009-01-21T08:31:56Z</dcterms:modified>
  <cp:category/>
  <cp:version/>
  <cp:contentType/>
  <cp:contentStatus/>
</cp:coreProperties>
</file>