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560" windowHeight="8700" firstSheet="2" activeTab="2"/>
  </bookViews>
  <sheets>
    <sheet name="Ktra CDKT" sheetId="1" state="hidden" r:id="rId1"/>
    <sheet name="KTra SXKD" sheetId="2" state="hidden" r:id="rId2"/>
    <sheet name="CDKT" sheetId="3" r:id="rId3"/>
    <sheet name="KQHDSXD" sheetId="4" r:id="rId4"/>
    <sheet name="CTCB" sheetId="5" r:id="rId5"/>
    <sheet name="LCTT" sheetId="6" r:id="rId6"/>
  </sheets>
  <externalReferences>
    <externalReference r:id="rId9"/>
    <externalReference r:id="rId10"/>
    <externalReference r:id="rId11"/>
  </externalReferences>
  <definedNames>
    <definedName name="_xlnm.Print_Titles" localSheetId="5">'LCTT'!$6:$6</definedName>
  </definedNames>
  <calcPr fullCalcOnLoad="1"/>
</workbook>
</file>

<file path=xl/sharedStrings.xml><?xml version="1.0" encoding="utf-8"?>
<sst xmlns="http://schemas.openxmlformats.org/spreadsheetml/2006/main" count="480" uniqueCount="288">
  <si>
    <t>TẬP ĐOÀN CÔNG NGHIỆP THAN - KHOÁNG SẢN VIỆT NAM</t>
  </si>
  <si>
    <t>CỘNG HOÀ XÃ HỘI CHỦ NGHĨA VIỆT NAM</t>
  </si>
  <si>
    <t>CÔNG TY CỔ PHẦN THAN NÚI BÉO -TKV</t>
  </si>
  <si>
    <t>Độc lập - Tự do - Hạnh phúc</t>
  </si>
  <si>
    <t>BÁO CÁO TÀI CHÍNH TÓM TẮT</t>
  </si>
  <si>
    <t>A. BẢNG CÂN ĐỐI KẾ TOÁN</t>
  </si>
  <si>
    <t>STT</t>
  </si>
  <si>
    <t>Tài sản</t>
  </si>
  <si>
    <t>Mã số</t>
  </si>
  <si>
    <t>Số đầu năm</t>
  </si>
  <si>
    <t>Số cuối kỳ</t>
  </si>
  <si>
    <t>Ghi chú</t>
  </si>
  <si>
    <t>I</t>
  </si>
  <si>
    <t>Tài sản ngắn hạn</t>
  </si>
  <si>
    <t>100</t>
  </si>
  <si>
    <t>Tiền các khoản tương đương tiền</t>
  </si>
  <si>
    <t>110</t>
  </si>
  <si>
    <t>Các khoản đầu tư tài chính ngắn hạn</t>
  </si>
  <si>
    <t>120</t>
  </si>
  <si>
    <t>Các khoản phải thu ngắn hạn</t>
  </si>
  <si>
    <t>130</t>
  </si>
  <si>
    <t>Hàng tồn kho</t>
  </si>
  <si>
    <t>140</t>
  </si>
  <si>
    <t>Tài sản lưu động khác</t>
  </si>
  <si>
    <t>150</t>
  </si>
  <si>
    <t>II</t>
  </si>
  <si>
    <t>Tài sản dài hạn</t>
  </si>
  <si>
    <t>220</t>
  </si>
  <si>
    <t>Các khoản phải thu dài hạn</t>
  </si>
  <si>
    <t>210</t>
  </si>
  <si>
    <t>Tài sản cố định</t>
  </si>
  <si>
    <t xml:space="preserve">     + Tài sản cố định hữu hình</t>
  </si>
  <si>
    <t>221</t>
  </si>
  <si>
    <t xml:space="preserve">          Nguyên giá</t>
  </si>
  <si>
    <t>222</t>
  </si>
  <si>
    <t xml:space="preserve">          Giá trị hao mòn lũ kế (*)</t>
  </si>
  <si>
    <t>223</t>
  </si>
  <si>
    <t xml:space="preserve">     + Tài sản cố định thuê tài chính</t>
  </si>
  <si>
    <t>224</t>
  </si>
  <si>
    <t>225</t>
  </si>
  <si>
    <t>226</t>
  </si>
  <si>
    <t xml:space="preserve">     + Tài sản cố định vô hình</t>
  </si>
  <si>
    <t>227</t>
  </si>
  <si>
    <t>228</t>
  </si>
  <si>
    <t>229</t>
  </si>
  <si>
    <t xml:space="preserve">     + Chi phí XDCB dở dang</t>
  </si>
  <si>
    <t>230</t>
  </si>
  <si>
    <t>Bất động sản đầu tư</t>
  </si>
  <si>
    <t>240</t>
  </si>
  <si>
    <t>Các khoản đầu tư tài chính dài hạn</t>
  </si>
  <si>
    <t>250</t>
  </si>
  <si>
    <t>Tài sản dài hạn khác</t>
  </si>
  <si>
    <t>260</t>
  </si>
  <si>
    <t xml:space="preserve">      Chi phÝ tr¶ tr­íc dµi h¹n</t>
  </si>
  <si>
    <t>261</t>
  </si>
  <si>
    <t xml:space="preserve">      Tµi s¶n thuÕ thu nhËp ho·n l¹i</t>
  </si>
  <si>
    <t>262</t>
  </si>
  <si>
    <t xml:space="preserve">       Tµi s¶n dµi h¹n kh¸c </t>
  </si>
  <si>
    <t>268</t>
  </si>
  <si>
    <t>Tổng cộng tài sản</t>
  </si>
  <si>
    <t>270</t>
  </si>
  <si>
    <t>Nguồn vốn</t>
  </si>
  <si>
    <t>IV</t>
  </si>
  <si>
    <t>Nợ phải trả</t>
  </si>
  <si>
    <t>300</t>
  </si>
  <si>
    <t>Nợ ngắn hạn</t>
  </si>
  <si>
    <t>310</t>
  </si>
  <si>
    <t>Nợ dài hạn</t>
  </si>
  <si>
    <t>320</t>
  </si>
  <si>
    <t>V</t>
  </si>
  <si>
    <t>Vốn chủ sở hữu</t>
  </si>
  <si>
    <t>400</t>
  </si>
  <si>
    <t>410</t>
  </si>
  <si>
    <t xml:space="preserve">     + Vốn đầu tư của chủ sở hữu</t>
  </si>
  <si>
    <t>411</t>
  </si>
  <si>
    <t xml:space="preserve">     + Thặng dư cổ phần</t>
  </si>
  <si>
    <t>412</t>
  </si>
  <si>
    <t xml:space="preserve">     + Vốn khác của chủ sở hữu</t>
  </si>
  <si>
    <t>413</t>
  </si>
  <si>
    <t xml:space="preserve">      Cæ phiÕu quü (*)</t>
  </si>
  <si>
    <t>414</t>
  </si>
  <si>
    <t xml:space="preserve">      Chªnh lÖch ®¸nh gi¸ l¹i tµi s¶n </t>
  </si>
  <si>
    <t>415</t>
  </si>
  <si>
    <t xml:space="preserve">     + Chênh lệch tỉ giá hối đoái</t>
  </si>
  <si>
    <t>416</t>
  </si>
  <si>
    <t xml:space="preserve">     + Các quỹ </t>
  </si>
  <si>
    <t xml:space="preserve">     Quü ®Çu t­ ph¸t triÓn</t>
  </si>
  <si>
    <t xml:space="preserve">     Quü Kh¸c thuéc vèn chñ sì h÷u                   </t>
  </si>
  <si>
    <t>417</t>
  </si>
  <si>
    <t xml:space="preserve">     + Lợi nhuận chưa phân phối</t>
  </si>
  <si>
    <t>420</t>
  </si>
  <si>
    <t xml:space="preserve">     + Nguồn vốn đầu tư XDCB</t>
  </si>
  <si>
    <t>421</t>
  </si>
  <si>
    <t>Nguồn kinh phí và quỹ khác</t>
  </si>
  <si>
    <t>430</t>
  </si>
  <si>
    <t xml:space="preserve">     + Quỹ khen thưởng phúc lợi</t>
  </si>
  <si>
    <t>431</t>
  </si>
  <si>
    <t>Tổng công nguồn vốn</t>
  </si>
  <si>
    <t>440</t>
  </si>
  <si>
    <t>Đơn vị tính: Đồng</t>
  </si>
  <si>
    <t>Chỉ tiêu</t>
  </si>
  <si>
    <t>Kỳ báo cáo</t>
  </si>
  <si>
    <t>Luỹ kế</t>
  </si>
  <si>
    <t>A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</si>
  <si>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</si>
  <si>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</si>
  <si>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</si>
  <si>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</si>
  <si>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</si>
  <si>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</si>
  <si>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tài chính</t>
  </si>
  <si>
    <t>Chi phí bán hàng</t>
  </si>
  <si>
    <t>Chi phí quảng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</si>
  <si>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</si>
  <si>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</si>
  <si>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</si>
  <si>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</si>
  <si>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</si>
  <si>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</si>
  <si>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</si>
  <si>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</si>
  <si>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</si>
  <si>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>III</t>
  </si>
  <si>
    <t>Quý I</t>
  </si>
  <si>
    <t>Số kế toán</t>
  </si>
  <si>
    <t>Người lập biểu                                     Phòng KTTC                                          Giám đốc</t>
  </si>
  <si>
    <t xml:space="preserve">               Lưu Anh Đức                               Hoàng Thị Bích Liên                            Nguyễn Phúc Hưng</t>
  </si>
  <si>
    <t>B. BÁO CÁO KẾT QUẢ HOẠT ĐỘNG KINH DOANH QUÝ II NĂM 2008</t>
  </si>
  <si>
    <t>Số đầu kỳ</t>
  </si>
  <si>
    <t>Quý II năm 2008</t>
  </si>
  <si>
    <t>%</t>
  </si>
  <si>
    <t>Cơ cấu tài sản</t>
  </si>
  <si>
    <t>Tài sản dài hạn/Tổng tài sản</t>
  </si>
  <si>
    <t>Tài sản ngắn hạn/Tổng tài sản</t>
  </si>
  <si>
    <t>Cơ cấu nguồn vốn</t>
  </si>
  <si>
    <t>Nợ phải trả/Tổng nguồn vốn</t>
  </si>
  <si>
    <t>Nguồn vốn chủ sở hữu/Tổng nguồn vốn</t>
  </si>
  <si>
    <t>Khả năng thanh toán</t>
  </si>
  <si>
    <t>Khả năng thanh toán nhanh</t>
  </si>
  <si>
    <t>Khả năng thanh toán hiện hành</t>
  </si>
  <si>
    <t>Tỷ suất lợi nhuận</t>
  </si>
  <si>
    <t>Lần</t>
  </si>
  <si>
    <t>"</t>
  </si>
  <si>
    <t xml:space="preserve">Đơn vị </t>
  </si>
  <si>
    <t>Số đầu kỳ (1.1.08)</t>
  </si>
  <si>
    <t xml:space="preserve">      . Chi phí trả trước dài hạn</t>
  </si>
  <si>
    <t xml:space="preserve">      . Tài sản thuế thu nhập hoàn lại</t>
  </si>
  <si>
    <t xml:space="preserve">      . Tài sản dài hạn khác</t>
  </si>
  <si>
    <t>(Đã được Công ty TNHH Dịch vụ tư vấn Tài chính kế toán và kiểm toán (AASC) kiểm toán)</t>
  </si>
  <si>
    <t>Lợi nhuận từ hoạt động tài chính</t>
  </si>
  <si>
    <t>Chi phí quản lý doanh nghiệp</t>
  </si>
  <si>
    <t>Năm 2007</t>
  </si>
  <si>
    <t>Năm 2008</t>
  </si>
  <si>
    <t>Số đầu kỳ (1.1.09)</t>
  </si>
  <si>
    <t>Số cuối kỳ (31.12.09)</t>
  </si>
  <si>
    <t>Năm 2009</t>
  </si>
  <si>
    <t>Lợi nhuận sau thuế/tổng tài sản</t>
  </si>
  <si>
    <t>Lợi nhuận sau thuế/Doanh thu thuần</t>
  </si>
  <si>
    <t>Lợi nhuận sau thuế/Vốn đầu tư của chủ sở hữu</t>
  </si>
  <si>
    <t>Cơ sở lập</t>
  </si>
  <si>
    <t>01</t>
  </si>
  <si>
    <t>lãi (+), lỗ (-)</t>
  </si>
  <si>
    <t>lấy trên báo cáo KQKD (MS50-KQKD)</t>
  </si>
  <si>
    <t>02</t>
  </si>
  <si>
    <t>Khấu hao tài sản cố định</t>
  </si>
  <si>
    <t>(+)</t>
  </si>
  <si>
    <t>lấy trên thuyết minh khấu hao TSCĐ các loại</t>
  </si>
  <si>
    <t>03</t>
  </si>
  <si>
    <t>Các khoản dự phòng</t>
  </si>
  <si>
    <t>tăng(+), giảm(-)</t>
  </si>
  <si>
    <t>phát sinh (TK129,139,159,229)</t>
  </si>
  <si>
    <t>04</t>
  </si>
  <si>
    <t>Chênh lệch tỷ giá hối đoái chưa thực hiện</t>
  </si>
  <si>
    <t>lãi (-), lỗ (+)</t>
  </si>
  <si>
    <t>đánh giá CLTG cuối kỳ (TK515&amp;635)</t>
  </si>
  <si>
    <t>05</t>
  </si>
  <si>
    <t>Lãi lỗ từ hoạt động đầu tư</t>
  </si>
  <si>
    <t>thanh lý TS, lãi cho vay, lãi tiền gửi, cổ tức lợi nhuận được chia (TK515,711,635,811)</t>
  </si>
  <si>
    <t>06</t>
  </si>
  <si>
    <t xml:space="preserve">Chi phí lãi vay </t>
  </si>
  <si>
    <t>chi phí lãi vay (MS23-KQKD)</t>
  </si>
  <si>
    <t>08</t>
  </si>
  <si>
    <t>08 = 01 + 02 đến 06</t>
  </si>
  <si>
    <t>09</t>
  </si>
  <si>
    <t>(Tăng)/Giảm các khoản phải thu</t>
  </si>
  <si>
    <t>tăng(-), giảm(+)</t>
  </si>
  <si>
    <t>dư cuối kỳ và đầu kỳ (MS131,132,133,135,152-CĐKT) &amp; TK141 trong MS158-CĐKT</t>
  </si>
  <si>
    <t>10</t>
  </si>
  <si>
    <t>(Tăng)/Giảm hàng tồn kho</t>
  </si>
  <si>
    <t>dư cuối kỳ và đầu kỳ (MS141-CĐKT)</t>
  </si>
  <si>
    <t>11</t>
  </si>
  <si>
    <t>(Tăng)/Giảm các khoản phải trả</t>
  </si>
  <si>
    <t>dư cuối kỳ và đầu kỳ: MS312,313(không gồm trả mua TSCĐ),314(không thuế TNDN),315,316,317,318-CĐKT)</t>
  </si>
  <si>
    <t>(Tăng)/Giảm chi phí trả trước</t>
  </si>
  <si>
    <t>dư cuối kỳ và đầu kỳ (MS151,261-CĐKT) - không bao gồm chi phí lãi vay</t>
  </si>
  <si>
    <t>Tiền lãi vay đã trả</t>
  </si>
  <si>
    <t>(-)</t>
  </si>
  <si>
    <t>phần thực trả (TK11x,131)</t>
  </si>
  <si>
    <t>Thuế thu nhập doanh nghiệp đã nộp</t>
  </si>
  <si>
    <t>phần thực nộp thuế (đối ứng TK3334 với TK11)</t>
  </si>
  <si>
    <t>Tiền thu khác từ hoạt động kinh doanh</t>
  </si>
  <si>
    <t>phần thực thu (TK11x-khác)</t>
  </si>
  <si>
    <t>Tiền chi khác cho hoạt động kinh doanh</t>
  </si>
  <si>
    <t>phần thực chi (TK11x-khác)</t>
  </si>
  <si>
    <t>Lưu chuyển tiền thuần từ hoạt động kinh doanh</t>
  </si>
  <si>
    <t>20 = 08 + 09 đến 16</t>
  </si>
  <si>
    <t>21</t>
  </si>
  <si>
    <t>Mua sắm TSCĐ bằng tiền (lấy số liệu trên thuyết minh tăng TSCĐ do mua sắm và xây dựng mới trừ đi phần chưa trả nhà cung cấp)</t>
  </si>
  <si>
    <t>22</t>
  </si>
  <si>
    <t>23</t>
  </si>
  <si>
    <t>24</t>
  </si>
  <si>
    <t>25</t>
  </si>
  <si>
    <t>26</t>
  </si>
  <si>
    <t>27</t>
  </si>
  <si>
    <t>Lưu chuyển tiền thuần từ hoạt động đầu tư</t>
  </si>
  <si>
    <t>30</t>
  </si>
  <si>
    <t>31</t>
  </si>
  <si>
    <t>33</t>
  </si>
  <si>
    <t>35</t>
  </si>
  <si>
    <t>36</t>
  </si>
  <si>
    <t>Lưu chuyển tiền thuần từ hoạt động tài chính</t>
  </si>
  <si>
    <t>50</t>
  </si>
  <si>
    <t>Lưu chuyển tiền thuần trong kỳ (50 = 20+30+40)</t>
  </si>
  <si>
    <t>60</t>
  </si>
  <si>
    <t>Tiền tồn đầu kỳ</t>
  </si>
  <si>
    <t>Ảnh hưởng của thay đổi tỷ giá quy đổi ngoại tệ</t>
  </si>
  <si>
    <t>61</t>
  </si>
  <si>
    <t>phát sinh chênh lệch tỷ giá chưa thực hiện do đánh giá cuối năm đối với các khoản tiền (TK413 đối ứng TK11x)</t>
  </si>
  <si>
    <t>70</t>
  </si>
  <si>
    <t>Tiền tồn cuối kỳ</t>
  </si>
  <si>
    <t>Số dư tiền trên BCĐKT</t>
  </si>
  <si>
    <t>B/S</t>
  </si>
  <si>
    <t>Chênh lệch</t>
  </si>
  <si>
    <t>Kiểm tra (Đúng: TRUE, Sai: FALSE)</t>
  </si>
  <si>
    <t>1</t>
  </si>
  <si>
    <t>2</t>
  </si>
  <si>
    <t>Lợi nhuận trước thuế</t>
  </si>
  <si>
    <t>Điều chỉnh cho các khoản:</t>
  </si>
  <si>
    <t>Lợi nhuận từ hoạt động kinh doanh trước thay đổi vốn lưu động</t>
  </si>
  <si>
    <t>LƯU CHUYỂN TIỀN TỪ HOẠT ĐỘNG ĐẦU TƯ</t>
  </si>
  <si>
    <t>Tiền chi để mua sắm và xây dựng TSCĐ và các tài sản dài hạn khác</t>
  </si>
  <si>
    <t>Tiền thu từ thanh lý, nhượng bán TSCĐ và các tài sản dài hạn khác</t>
  </si>
  <si>
    <t>Tiền chi cho vay, mua các công cụ nợ của đơn vị khác</t>
  </si>
  <si>
    <t>Tiền thu hồi cho vay, bán lại các công cụ nợ của đơn vị khác</t>
  </si>
  <si>
    <t>Tiền chi đầu tư góp vốn vào đơn vị khác</t>
  </si>
  <si>
    <t>Tiền thu hồi đầu tư góp vốn vào đơn vị khác</t>
  </si>
  <si>
    <t>Tiền thu lãi cho vay, cổ tức và lợi nhuận được chia</t>
  </si>
  <si>
    <t>LƯU CHUYỂN TIỀN TỪ HOẠT ĐỘNG TÀI CHÍNH</t>
  </si>
  <si>
    <t>Tiền thu từ phát hành cổ phiếu, nhận vốn góp của chủ sở hữu đã phát hành</t>
  </si>
  <si>
    <t>Tiền vay ngắn hạn, dài hạn nhận được</t>
  </si>
  <si>
    <t>Tiền chi trả nợ gốc vay</t>
  </si>
  <si>
    <t>Tiền chi trả nợ thuê tài chính</t>
  </si>
  <si>
    <t>Cổ tức, lợi nhuận đã trả cho chủ sở hữu</t>
  </si>
  <si>
    <t>*</t>
  </si>
  <si>
    <t>CÔNG TY CỔ PHẦN THAN NÚI BÉO - TKV</t>
  </si>
  <si>
    <t>Mẫu số B 03 - DN</t>
  </si>
  <si>
    <t xml:space="preserve">Người lập biểu                                                              Kế toán trưởng                                                                    Giám đốc         </t>
  </si>
  <si>
    <t xml:space="preserve">Hoàng Thị Bích Liên                                                     Nguyễn Thị Tâm                                                                 Vũ Anh Tuấn         </t>
  </si>
  <si>
    <t>(lập theo phương pháp trực tiếp)</t>
  </si>
  <si>
    <t>I. LƯU CHUYỂN TIỀN TỪ HOẠT ĐỘNG SXKD</t>
  </si>
  <si>
    <t xml:space="preserve">        Lưu Anh Đức                               Hoàng Thị Bích Liên                                   Vũ Anh Tuấn</t>
  </si>
  <si>
    <t>Số đầu quý IV.09</t>
  </si>
  <si>
    <t>TẬP ĐOÀN CN THAN - KS VIỆT NAM</t>
  </si>
  <si>
    <t>C. CÁC CHỈ TIÊU TÀI CHÍNH CƠ BẢN NĂM 2009</t>
  </si>
  <si>
    <t>BÁO CÁO LƯU CHUYỂN TIỀN TỆ NĂM 2009 THEO PHƯƠNG PHÁP GIÁN TIẾP</t>
  </si>
  <si>
    <t>BÁO CÁO TÀI CHÍNH TÓM TẮT NĂM 2009</t>
  </si>
  <si>
    <t>B. BÁO CÁO KẾT QUẢ HOẠT ĐỘNG KINH DOANH QUÝ NĂM 2009</t>
  </si>
  <si>
    <t>I. LƯU CHUYỂN TIỀN TỪ HOẠT ĐỘNG SẢN XUẤT KINH DOANH</t>
  </si>
  <si>
    <t>1. Lợi nhuận trước thuế</t>
  </si>
  <si>
    <t>2. Điều chỉnh cho các khoản:</t>
  </si>
  <si>
    <t>3. Lợi nhuận từ hoạt động kinh doanh trước thay đổi vốn lưu động</t>
  </si>
  <si>
    <t>II. LƯU CHUYỂN TIỀN TỪ HOẠT ĐỘNG ĐẦU TƯ</t>
  </si>
  <si>
    <t>1. Tiền chi để mua sắm và xây dựng TSCĐ và các tài sản dài hạn khác</t>
  </si>
  <si>
    <t>2.Tiền thu từ thanh lý, nhượng bán TSCĐ và các tài sản dài hạn khác</t>
  </si>
  <si>
    <t>3. Tiền chi cho vay, mua các công cụ nợ của đơn vị khác</t>
  </si>
  <si>
    <t>4.Tiền thu hồi cho vay, bán lại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</si>
  <si>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</si>
  <si>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</si>
  <si>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</si>
  <si>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</si>
  <si>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</si>
  <si>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</si>
  <si>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</si>
  <si>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</si>
  <si>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</si>
  <si>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</si>
  <si>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Hạ Long, ngày 15 tháng 3 năm 2010</t>
  </si>
  <si>
    <t>Số: 923/BC-KTTC</t>
  </si>
</sst>
</file>

<file path=xl/styles.xml><?xml version="1.0" encoding="utf-8"?>
<styleSheet xmlns="http://schemas.openxmlformats.org/spreadsheetml/2006/main">
  <numFmts count="30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&quot;Rp&quot;* #,##0.00_);_(&quot;Rp&quot;* \(#,##0.00\);_(&quot;Rp&quot;* &quot;-&quot;??_);_(@_)"/>
    <numFmt numFmtId="176" formatCode="_(* #,##0_);_(* \(#,##0\);_(* &quot;-&quot;??_);_(@_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;[Red]\(#,##0\);_(* &quot;-&quot;??_);@"/>
    <numFmt numFmtId="184" formatCode="_(* #,##0.00_);_(* \(#,##0.00\);_(* &quot;-&quot;_);_(@_)"/>
    <numFmt numFmtId="185" formatCode="General_)"/>
  </numFmts>
  <fonts count="22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.VnTime"/>
      <family val="0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i/>
      <sz val="11"/>
      <name val="Times New Roman"/>
      <family val="1"/>
    </font>
    <font>
      <sz val="10"/>
      <name val="MS Sans Serif"/>
      <family val="2"/>
    </font>
    <font>
      <sz val="10"/>
      <name val="Arial"/>
      <family val="0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3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1" fontId="1" fillId="0" borderId="2" xfId="16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1" fontId="1" fillId="0" borderId="3" xfId="16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1" fontId="1" fillId="0" borderId="4" xfId="16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/>
    </xf>
    <xf numFmtId="41" fontId="4" fillId="0" borderId="3" xfId="16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41" fontId="5" fillId="0" borderId="2" xfId="16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41" fontId="5" fillId="0" borderId="3" xfId="16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41" fontId="5" fillId="0" borderId="4" xfId="16" applyFont="1" applyBorder="1" applyAlignment="1">
      <alignment/>
    </xf>
    <xf numFmtId="0" fontId="2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1" fontId="5" fillId="0" borderId="2" xfId="16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1" fontId="4" fillId="0" borderId="3" xfId="16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1" fontId="5" fillId="0" borderId="3" xfId="16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1" fontId="5" fillId="0" borderId="4" xfId="16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2" fontId="1" fillId="0" borderId="3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1" fontId="1" fillId="0" borderId="0" xfId="0" applyNumberFormat="1" applyFont="1" applyAlignment="1">
      <alignment vertical="center" wrapText="1"/>
    </xf>
    <xf numFmtId="1" fontId="1" fillId="0" borderId="4" xfId="0" applyNumberFormat="1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1" fontId="4" fillId="0" borderId="2" xfId="16" applyFont="1" applyBorder="1" applyAlignment="1">
      <alignment vertical="center" wrapText="1"/>
    </xf>
    <xf numFmtId="41" fontId="4" fillId="0" borderId="4" xfId="16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1" fontId="4" fillId="0" borderId="2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9" fontId="5" fillId="0" borderId="2" xfId="23" applyNumberFormat="1" applyFont="1" applyBorder="1" applyAlignment="1">
      <alignment horizontal="center" vertical="center" wrapText="1"/>
      <protection/>
    </xf>
    <xf numFmtId="49" fontId="5" fillId="0" borderId="2" xfId="23" applyNumberFormat="1" applyFont="1" applyBorder="1" applyAlignment="1">
      <alignment horizontal="left" vertical="center" wrapText="1"/>
      <protection/>
    </xf>
    <xf numFmtId="0" fontId="5" fillId="0" borderId="0" xfId="23" applyFont="1" applyAlignment="1">
      <alignment horizontal="center" vertical="center" wrapText="1"/>
      <protection/>
    </xf>
    <xf numFmtId="0" fontId="4" fillId="0" borderId="0" xfId="23" applyFont="1" applyAlignment="1">
      <alignment horizontal="center" vertical="center" wrapText="1"/>
      <protection/>
    </xf>
    <xf numFmtId="0" fontId="4" fillId="0" borderId="0" xfId="23" applyFont="1" applyAlignment="1">
      <alignment vertical="center" wrapText="1"/>
      <protection/>
    </xf>
    <xf numFmtId="176" fontId="4" fillId="0" borderId="0" xfId="17" applyNumberFormat="1" applyFont="1" applyAlignment="1">
      <alignment vertical="center" wrapText="1"/>
    </xf>
    <xf numFmtId="0" fontId="15" fillId="0" borderId="1" xfId="23" applyFont="1" applyBorder="1" applyAlignment="1">
      <alignment horizontal="center" vertical="center" wrapText="1"/>
      <protection/>
    </xf>
    <xf numFmtId="176" fontId="15" fillId="0" borderId="1" xfId="17" applyNumberFormat="1" applyFont="1" applyBorder="1" applyAlignment="1">
      <alignment horizontal="center" vertical="center" wrapText="1"/>
    </xf>
    <xf numFmtId="41" fontId="15" fillId="0" borderId="1" xfId="23" applyNumberFormat="1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vertical="center" wrapText="1"/>
      <protection/>
    </xf>
    <xf numFmtId="0" fontId="4" fillId="0" borderId="0" xfId="23" applyFont="1" applyBorder="1" applyAlignment="1">
      <alignment horizontal="right" vertical="center" wrapText="1"/>
      <protection/>
    </xf>
    <xf numFmtId="176" fontId="4" fillId="0" borderId="2" xfId="17" applyNumberFormat="1" applyFont="1" applyBorder="1" applyAlignment="1">
      <alignment vertical="center" wrapText="1"/>
    </xf>
    <xf numFmtId="183" fontId="4" fillId="0" borderId="2" xfId="23" applyNumberFormat="1" applyFont="1" applyBorder="1" applyAlignment="1">
      <alignment vertical="center" wrapText="1"/>
      <protection/>
    </xf>
    <xf numFmtId="0" fontId="4" fillId="0" borderId="2" xfId="23" applyFont="1" applyBorder="1" applyAlignment="1">
      <alignment vertical="center" wrapText="1"/>
      <protection/>
    </xf>
    <xf numFmtId="49" fontId="5" fillId="0" borderId="3" xfId="23" applyNumberFormat="1" applyFont="1" applyBorder="1" applyAlignment="1">
      <alignment horizontal="center" vertical="center" wrapText="1"/>
      <protection/>
    </xf>
    <xf numFmtId="49" fontId="5" fillId="0" borderId="3" xfId="23" applyNumberFormat="1" applyFont="1" applyBorder="1" applyAlignment="1">
      <alignment vertical="center" wrapText="1"/>
      <protection/>
    </xf>
    <xf numFmtId="49" fontId="4" fillId="0" borderId="3" xfId="23" applyNumberFormat="1" applyFont="1" applyBorder="1" applyAlignment="1" quotePrefix="1">
      <alignment horizontal="center" vertical="center" wrapText="1"/>
      <protection/>
    </xf>
    <xf numFmtId="176" fontId="5" fillId="0" borderId="3" xfId="17" applyNumberFormat="1" applyFont="1" applyBorder="1" applyAlignment="1">
      <alignment vertical="center" wrapText="1"/>
    </xf>
    <xf numFmtId="183" fontId="5" fillId="0" borderId="3" xfId="17" applyNumberFormat="1" applyFont="1" applyBorder="1" applyAlignment="1">
      <alignment vertical="center" wrapText="1"/>
    </xf>
    <xf numFmtId="0" fontId="4" fillId="0" borderId="3" xfId="23" applyFont="1" applyBorder="1" applyAlignment="1">
      <alignment vertical="center" wrapText="1"/>
      <protection/>
    </xf>
    <xf numFmtId="0" fontId="5" fillId="0" borderId="0" xfId="23" applyFont="1" applyAlignment="1">
      <alignment vertical="center" wrapText="1"/>
      <protection/>
    </xf>
    <xf numFmtId="176" fontId="4" fillId="0" borderId="3" xfId="17" applyNumberFormat="1" applyFont="1" applyBorder="1" applyAlignment="1">
      <alignment vertical="center" wrapText="1"/>
    </xf>
    <xf numFmtId="49" fontId="4" fillId="0" borderId="3" xfId="23" applyNumberFormat="1" applyFont="1" applyBorder="1" applyAlignment="1">
      <alignment horizontal="center" vertical="center" wrapText="1"/>
      <protection/>
    </xf>
    <xf numFmtId="49" fontId="4" fillId="0" borderId="3" xfId="23" applyNumberFormat="1" applyFont="1" applyBorder="1" applyAlignment="1">
      <alignment vertical="center" wrapText="1"/>
      <protection/>
    </xf>
    <xf numFmtId="183" fontId="4" fillId="0" borderId="3" xfId="17" applyNumberFormat="1" applyFont="1" applyBorder="1" applyAlignment="1">
      <alignment vertical="center" wrapText="1"/>
    </xf>
    <xf numFmtId="169" fontId="5" fillId="0" borderId="3" xfId="23" applyNumberFormat="1" applyFont="1" applyBorder="1" applyAlignment="1">
      <alignment vertical="center" wrapText="1"/>
      <protection/>
    </xf>
    <xf numFmtId="49" fontId="5" fillId="0" borderId="3" xfId="23" applyNumberFormat="1" applyFont="1" applyBorder="1" applyAlignment="1" quotePrefix="1">
      <alignment horizontal="center" vertical="center" wrapText="1"/>
      <protection/>
    </xf>
    <xf numFmtId="185" fontId="4" fillId="0" borderId="3" xfId="22" applyNumberFormat="1" applyFont="1" applyFill="1" applyBorder="1" applyAlignment="1" applyProtection="1">
      <alignment horizontal="center" vertical="center" wrapText="1"/>
      <protection/>
    </xf>
    <xf numFmtId="0" fontId="5" fillId="0" borderId="3" xfId="23" applyFont="1" applyBorder="1" applyAlignment="1">
      <alignment horizontal="center" vertical="center" wrapText="1"/>
      <protection/>
    </xf>
    <xf numFmtId="0" fontId="4" fillId="0" borderId="3" xfId="23" applyFont="1" applyBorder="1" applyAlignment="1">
      <alignment horizontal="center" vertical="center" wrapText="1"/>
      <protection/>
    </xf>
    <xf numFmtId="0" fontId="5" fillId="0" borderId="3" xfId="23" applyFont="1" applyBorder="1" applyAlignment="1">
      <alignment vertical="center" wrapText="1"/>
      <protection/>
    </xf>
    <xf numFmtId="41" fontId="5" fillId="0" borderId="3" xfId="23" applyNumberFormat="1" applyFont="1" applyBorder="1" applyAlignment="1">
      <alignment vertical="center" wrapText="1"/>
      <protection/>
    </xf>
    <xf numFmtId="49" fontId="5" fillId="0" borderId="4" xfId="23" applyNumberFormat="1" applyFont="1" applyBorder="1" applyAlignment="1">
      <alignment horizontal="center" vertical="center" wrapText="1"/>
      <protection/>
    </xf>
    <xf numFmtId="49" fontId="5" fillId="0" borderId="4" xfId="23" applyNumberFormat="1" applyFont="1" applyBorder="1" applyAlignment="1">
      <alignment vertical="center" wrapText="1"/>
      <protection/>
    </xf>
    <xf numFmtId="176" fontId="5" fillId="0" borderId="4" xfId="17" applyNumberFormat="1" applyFont="1" applyBorder="1" applyAlignment="1">
      <alignment vertical="center" wrapText="1"/>
    </xf>
    <xf numFmtId="0" fontId="4" fillId="0" borderId="4" xfId="23" applyFont="1" applyBorder="1" applyAlignment="1">
      <alignment vertical="center" wrapText="1"/>
      <protection/>
    </xf>
    <xf numFmtId="49" fontId="5" fillId="0" borderId="0" xfId="23" applyNumberFormat="1" applyFont="1" applyBorder="1" applyAlignment="1">
      <alignment vertical="center" wrapText="1"/>
      <protection/>
    </xf>
    <xf numFmtId="49" fontId="5" fillId="0" borderId="0" xfId="23" applyNumberFormat="1" applyFont="1" applyBorder="1" applyAlignment="1">
      <alignment horizontal="center" vertical="center" wrapText="1"/>
      <protection/>
    </xf>
    <xf numFmtId="176" fontId="5" fillId="0" borderId="0" xfId="17" applyNumberFormat="1" applyFont="1" applyBorder="1" applyAlignment="1">
      <alignment vertical="center" wrapText="1"/>
    </xf>
    <xf numFmtId="0" fontId="4" fillId="0" borderId="0" xfId="23" applyFont="1" applyBorder="1" applyAlignment="1">
      <alignment horizontal="center" vertical="center" wrapText="1"/>
      <protection/>
    </xf>
    <xf numFmtId="176" fontId="4" fillId="0" borderId="0" xfId="17" applyNumberFormat="1" applyFont="1" applyBorder="1" applyAlignment="1">
      <alignment vertical="center" wrapText="1"/>
    </xf>
    <xf numFmtId="0" fontId="5" fillId="2" borderId="5" xfId="23" applyFont="1" applyFill="1" applyBorder="1" applyAlignment="1">
      <alignment vertical="center" wrapText="1"/>
      <protection/>
    </xf>
    <xf numFmtId="0" fontId="5" fillId="2" borderId="6" xfId="23" applyFont="1" applyFill="1" applyBorder="1" applyAlignment="1">
      <alignment vertical="center" wrapText="1"/>
      <protection/>
    </xf>
    <xf numFmtId="176" fontId="5" fillId="2" borderId="6" xfId="17" applyNumberFormat="1" applyFont="1" applyFill="1" applyBorder="1" applyAlignment="1">
      <alignment vertical="center" wrapText="1"/>
    </xf>
    <xf numFmtId="176" fontId="5" fillId="2" borderId="7" xfId="17" applyNumberFormat="1" applyFont="1" applyFill="1" applyBorder="1" applyAlignment="1">
      <alignment vertical="center" wrapText="1"/>
    </xf>
    <xf numFmtId="0" fontId="16" fillId="0" borderId="0" xfId="23" applyFont="1" applyAlignment="1">
      <alignment horizontal="center" vertical="center" wrapText="1"/>
      <protection/>
    </xf>
    <xf numFmtId="0" fontId="17" fillId="2" borderId="8" xfId="23" applyFont="1" applyFill="1" applyBorder="1" applyAlignment="1">
      <alignment vertical="center" wrapText="1"/>
      <protection/>
    </xf>
    <xf numFmtId="0" fontId="17" fillId="2" borderId="0" xfId="23" applyFont="1" applyFill="1" applyBorder="1" applyAlignment="1">
      <alignment vertical="center" wrapText="1"/>
      <protection/>
    </xf>
    <xf numFmtId="176" fontId="17" fillId="2" borderId="0" xfId="17" applyNumberFormat="1" applyFont="1" applyFill="1" applyBorder="1" applyAlignment="1">
      <alignment vertical="center" wrapText="1"/>
    </xf>
    <xf numFmtId="176" fontId="17" fillId="2" borderId="9" xfId="23" applyNumberFormat="1" applyFont="1" applyFill="1" applyBorder="1" applyAlignment="1">
      <alignment vertical="center" wrapText="1"/>
      <protection/>
    </xf>
    <xf numFmtId="0" fontId="16" fillId="0" borderId="0" xfId="23" applyFont="1" applyBorder="1" applyAlignment="1">
      <alignment vertical="center" wrapText="1"/>
      <protection/>
    </xf>
    <xf numFmtId="0" fontId="16" fillId="0" borderId="0" xfId="23" applyFont="1" applyAlignment="1">
      <alignment vertical="center" wrapText="1"/>
      <protection/>
    </xf>
    <xf numFmtId="0" fontId="5" fillId="2" borderId="10" xfId="23" applyFont="1" applyFill="1" applyBorder="1" applyAlignment="1">
      <alignment vertical="center" wrapText="1"/>
      <protection/>
    </xf>
    <xf numFmtId="0" fontId="5" fillId="2" borderId="11" xfId="23" applyFont="1" applyFill="1" applyBorder="1" applyAlignment="1">
      <alignment vertical="center" wrapText="1"/>
      <protection/>
    </xf>
    <xf numFmtId="176" fontId="5" fillId="2" borderId="11" xfId="17" applyNumberFormat="1" applyFont="1" applyFill="1" applyBorder="1" applyAlignment="1">
      <alignment vertical="center" wrapText="1"/>
    </xf>
    <xf numFmtId="0" fontId="5" fillId="2" borderId="12" xfId="23" applyFont="1" applyFill="1" applyBorder="1" applyAlignment="1">
      <alignment vertical="center" wrapText="1"/>
      <protection/>
    </xf>
    <xf numFmtId="41" fontId="4" fillId="0" borderId="0" xfId="23" applyNumberFormat="1" applyFont="1" applyAlignment="1">
      <alignment horizontal="center" vertical="center" wrapText="1"/>
      <protection/>
    </xf>
    <xf numFmtId="41" fontId="4" fillId="0" borderId="2" xfId="23" applyNumberFormat="1" applyFont="1" applyBorder="1" applyAlignment="1">
      <alignment horizontal="center" vertical="center" wrapText="1"/>
      <protection/>
    </xf>
    <xf numFmtId="41" fontId="4" fillId="0" borderId="4" xfId="23" applyNumberFormat="1" applyFont="1" applyBorder="1" applyAlignment="1">
      <alignment horizontal="center" vertical="center" wrapText="1"/>
      <protection/>
    </xf>
    <xf numFmtId="41" fontId="4" fillId="0" borderId="0" xfId="23" applyNumberFormat="1" applyFont="1" applyBorder="1" applyAlignment="1">
      <alignment horizontal="center" vertical="center" wrapText="1"/>
      <protection/>
    </xf>
    <xf numFmtId="41" fontId="16" fillId="0" borderId="0" xfId="23" applyNumberFormat="1" applyFont="1" applyBorder="1" applyAlignment="1">
      <alignment horizontal="center" vertical="center" wrapText="1"/>
      <protection/>
    </xf>
    <xf numFmtId="49" fontId="1" fillId="0" borderId="13" xfId="23" applyNumberFormat="1" applyFont="1" applyBorder="1" applyAlignment="1">
      <alignment wrapText="1"/>
      <protection/>
    </xf>
    <xf numFmtId="169" fontId="8" fillId="0" borderId="13" xfId="23" applyNumberFormat="1" applyFont="1" applyBorder="1" applyAlignment="1">
      <alignment wrapText="1"/>
      <protection/>
    </xf>
    <xf numFmtId="49" fontId="2" fillId="0" borderId="13" xfId="23" applyNumberFormat="1" applyFont="1" applyBorder="1" applyAlignment="1">
      <alignment wrapText="1"/>
      <protection/>
    </xf>
    <xf numFmtId="0" fontId="1" fillId="0" borderId="13" xfId="23" applyFont="1" applyBorder="1" applyAlignment="1">
      <alignment wrapText="1"/>
      <protection/>
    </xf>
    <xf numFmtId="0" fontId="8" fillId="0" borderId="13" xfId="23" applyFont="1" applyBorder="1" applyAlignment="1">
      <alignment wrapText="1"/>
      <protection/>
    </xf>
    <xf numFmtId="41" fontId="20" fillId="0" borderId="3" xfId="23" applyNumberFormat="1" applyFont="1" applyBorder="1" applyAlignment="1">
      <alignment horizontal="center" vertical="center" wrapText="1"/>
      <protection/>
    </xf>
    <xf numFmtId="41" fontId="21" fillId="0" borderId="3" xfId="23" applyNumberFormat="1" applyFont="1" applyBorder="1" applyAlignment="1" quotePrefix="1">
      <alignment horizontal="center" vertical="center" wrapText="1"/>
      <protection/>
    </xf>
    <xf numFmtId="41" fontId="4" fillId="0" borderId="0" xfId="16" applyFont="1" applyAlignment="1">
      <alignment vertical="center" wrapText="1"/>
    </xf>
    <xf numFmtId="41" fontId="4" fillId="0" borderId="0" xfId="0" applyNumberFormat="1" applyFont="1" applyAlignment="1">
      <alignment vertical="center" wrapText="1"/>
    </xf>
    <xf numFmtId="49" fontId="5" fillId="0" borderId="13" xfId="23" applyNumberFormat="1" applyFont="1" applyBorder="1" applyAlignment="1">
      <alignment horizontal="left" wrapText="1"/>
      <protection/>
    </xf>
    <xf numFmtId="49" fontId="8" fillId="0" borderId="13" xfId="23" applyNumberFormat="1" applyFont="1" applyBorder="1" applyAlignment="1">
      <alignment wrapText="1"/>
      <protection/>
    </xf>
    <xf numFmtId="49" fontId="2" fillId="0" borderId="14" xfId="23" applyNumberFormat="1" applyFont="1" applyBorder="1" applyAlignment="1">
      <alignment wrapText="1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23" applyFont="1" applyAlignment="1">
      <alignment horizontal="center" vertical="center" wrapText="1"/>
      <protection/>
    </xf>
    <xf numFmtId="0" fontId="4" fillId="0" borderId="0" xfId="23" applyFont="1" applyAlignment="1">
      <alignment horizontal="center" vertical="center" wrapText="1"/>
      <protection/>
    </xf>
    <xf numFmtId="0" fontId="18" fillId="0" borderId="0" xfId="23" applyFont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Comma_Worksheet in 2231 Worksheet of report" xfId="17"/>
    <cellStyle name="Currency" xfId="18"/>
    <cellStyle name="Currency [0]" xfId="19"/>
    <cellStyle name="Followed Hyperlink" xfId="20"/>
    <cellStyle name="Hyperlink" xfId="21"/>
    <cellStyle name="Normal_CF WP" xfId="22"/>
    <cellStyle name="Normal_Worksheet in 2231 Worksheet of repor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o%20Cao%20Thong%20Tin%20HASTC.li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en\CDKT2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en\KQKD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KT"/>
      <sheetName val="KQHDSXD"/>
      <sheetName val="CTCB"/>
      <sheetName val="XXXXXXXX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CTTS "/>
      <sheetName val="00000000"/>
      <sheetName val="00000001"/>
      <sheetName val="10000000"/>
      <sheetName val="XXXXXXX0"/>
      <sheetName val="XXXXXXXX"/>
      <sheetName val="XL4Poppy"/>
    </sheetNames>
    <sheetDataSet>
      <sheetData sheetId="11">
        <row r="8">
          <cell r="D8">
            <v>149714357730</v>
          </cell>
        </row>
        <row r="9">
          <cell r="D9">
            <v>11307121644</v>
          </cell>
          <cell r="E9">
            <v>14977077211</v>
          </cell>
        </row>
        <row r="20">
          <cell r="D20">
            <v>25325888967</v>
          </cell>
          <cell r="E20">
            <v>125952421666</v>
          </cell>
        </row>
        <row r="31">
          <cell r="D31">
            <v>98603754387</v>
          </cell>
        </row>
        <row r="41">
          <cell r="D41">
            <v>14477592732</v>
          </cell>
        </row>
        <row r="54">
          <cell r="D54">
            <v>516656586466</v>
          </cell>
        </row>
        <row r="57">
          <cell r="D57">
            <v>39161027555</v>
          </cell>
        </row>
        <row r="60">
          <cell r="D60">
            <v>7720307131</v>
          </cell>
        </row>
        <row r="63">
          <cell r="D63">
            <v>30497234644</v>
          </cell>
        </row>
        <row r="70">
          <cell r="D70">
            <v>13260000000</v>
          </cell>
        </row>
        <row r="72">
          <cell r="D72">
            <v>4853592787</v>
          </cell>
        </row>
        <row r="76">
          <cell r="D76">
            <v>761863106313</v>
          </cell>
        </row>
        <row r="79">
          <cell r="D79">
            <v>315710353638.2648</v>
          </cell>
        </row>
        <row r="95">
          <cell r="D95">
            <v>172119918814</v>
          </cell>
        </row>
        <row r="106">
          <cell r="D106">
            <v>274032833861</v>
          </cell>
        </row>
        <row r="108">
          <cell r="D108">
            <v>60000000000</v>
          </cell>
        </row>
        <row r="110">
          <cell r="D110">
            <v>50692941740</v>
          </cell>
        </row>
        <row r="114">
          <cell r="D114">
            <v>84927605801</v>
          </cell>
        </row>
        <row r="116">
          <cell r="D116">
            <v>660000000</v>
          </cell>
        </row>
        <row r="118">
          <cell r="D118">
            <v>93891037</v>
          </cell>
        </row>
        <row r="119">
          <cell r="D119">
            <v>77658395283</v>
          </cell>
        </row>
        <row r="120">
          <cell r="D120">
            <v>77643310105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NB"/>
      <sheetName val="05NB"/>
      <sheetName val="KT"/>
      <sheetName val="00000000"/>
      <sheetName val="10000000"/>
      <sheetName val="00000001"/>
      <sheetName val="20000000"/>
      <sheetName val="XXXXXXX0"/>
      <sheetName val="XXXXXXXX"/>
      <sheetName val="XL4Poppy"/>
    </sheetNames>
    <sheetDataSet>
      <sheetData sheetId="0">
        <row r="12">
          <cell r="F12">
            <v>1797578407877</v>
          </cell>
        </row>
        <row r="21">
          <cell r="F21">
            <v>1602376770669</v>
          </cell>
        </row>
        <row r="24">
          <cell r="F24">
            <v>2405073127</v>
          </cell>
        </row>
        <row r="25">
          <cell r="F25">
            <v>36493864325</v>
          </cell>
        </row>
        <row r="27">
          <cell r="F27">
            <v>8189147446</v>
          </cell>
        </row>
        <row r="28">
          <cell r="F28">
            <v>75040980323</v>
          </cell>
        </row>
        <row r="31">
          <cell r="F31">
            <v>16858243165</v>
          </cell>
        </row>
        <row r="32">
          <cell r="F32">
            <v>11582508978</v>
          </cell>
        </row>
        <row r="35">
          <cell r="F35">
            <v>4627025119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4">
      <selection activeCell="B24" sqref="B24"/>
    </sheetView>
  </sheetViews>
  <sheetFormatPr defaultColWidth="8.796875" defaultRowHeight="20.25" customHeight="1" outlineLevelRow="1" outlineLevelCol="1"/>
  <cols>
    <col min="1" max="1" width="7.3984375" style="18" customWidth="1"/>
    <col min="2" max="2" width="30" style="14" customWidth="1"/>
    <col min="3" max="3" width="6.59765625" style="18" customWidth="1"/>
    <col min="4" max="4" width="15.5" style="14" hidden="1" customWidth="1" outlineLevel="1"/>
    <col min="5" max="5" width="16.3984375" style="14" hidden="1" customWidth="1" outlineLevel="1" collapsed="1"/>
    <col min="6" max="6" width="16.3984375" style="14" bestFit="1" customWidth="1" collapsed="1"/>
    <col min="7" max="7" width="16.3984375" style="14" customWidth="1"/>
    <col min="8" max="8" width="15" style="14" customWidth="1"/>
    <col min="9" max="16384" width="9" style="14" customWidth="1"/>
  </cols>
  <sheetData>
    <row r="1" spans="1:8" ht="20.25" customHeight="1">
      <c r="A1" s="140" t="s">
        <v>0</v>
      </c>
      <c r="B1" s="140"/>
      <c r="C1" s="140"/>
      <c r="E1" s="138" t="s">
        <v>1</v>
      </c>
      <c r="F1" s="138"/>
      <c r="G1" s="138"/>
      <c r="H1" s="138"/>
    </row>
    <row r="2" spans="1:8" ht="20.25" customHeight="1">
      <c r="A2" s="137" t="s">
        <v>2</v>
      </c>
      <c r="B2" s="137"/>
      <c r="C2" s="137"/>
      <c r="E2" s="137" t="s">
        <v>3</v>
      </c>
      <c r="F2" s="137"/>
      <c r="G2" s="137"/>
      <c r="H2" s="137"/>
    </row>
    <row r="4" spans="1:8" ht="20.25" customHeight="1">
      <c r="A4" s="137" t="s">
        <v>4</v>
      </c>
      <c r="B4" s="137"/>
      <c r="C4" s="137"/>
      <c r="D4" s="137"/>
      <c r="E4" s="137"/>
      <c r="F4" s="137"/>
      <c r="G4" s="137"/>
      <c r="H4" s="137"/>
    </row>
    <row r="5" spans="1:8" ht="20.25" customHeight="1">
      <c r="A5" s="138" t="s">
        <v>129</v>
      </c>
      <c r="B5" s="138"/>
      <c r="C5" s="138"/>
      <c r="D5" s="138"/>
      <c r="E5" s="138"/>
      <c r="F5" s="138"/>
      <c r="G5" s="138"/>
      <c r="H5" s="138"/>
    </row>
    <row r="6" spans="1:8" ht="20.25" customHeight="1">
      <c r="A6" s="139" t="s">
        <v>5</v>
      </c>
      <c r="B6" s="139"/>
      <c r="C6" s="139"/>
      <c r="D6" s="139"/>
      <c r="E6" s="139"/>
      <c r="F6" s="139"/>
      <c r="G6" s="139"/>
      <c r="H6" s="139"/>
    </row>
    <row r="8" spans="1:8" s="21" customFormat="1" ht="20.25" customHeight="1">
      <c r="A8" s="19" t="s">
        <v>6</v>
      </c>
      <c r="B8" s="19" t="s">
        <v>7</v>
      </c>
      <c r="C8" s="19" t="s">
        <v>8</v>
      </c>
      <c r="D8" s="19" t="s">
        <v>10</v>
      </c>
      <c r="E8" s="19" t="s">
        <v>9</v>
      </c>
      <c r="F8" s="19" t="s">
        <v>128</v>
      </c>
      <c r="G8" s="19" t="s">
        <v>10</v>
      </c>
      <c r="H8" s="19" t="s">
        <v>11</v>
      </c>
    </row>
    <row r="9" spans="1:8" s="15" customFormat="1" ht="20.25" customHeight="1">
      <c r="A9" s="22" t="s">
        <v>12</v>
      </c>
      <c r="B9" s="23" t="s">
        <v>13</v>
      </c>
      <c r="C9" s="22" t="s">
        <v>14</v>
      </c>
      <c r="D9" s="23">
        <v>236331811963</v>
      </c>
      <c r="E9" s="24">
        <f>+E10+E11+E12+E13+E14</f>
        <v>166913514351</v>
      </c>
      <c r="F9" s="24">
        <f>+F10+F11+F12+F13+F14</f>
        <v>236331811963</v>
      </c>
      <c r="G9" s="24">
        <v>214299084797</v>
      </c>
      <c r="H9" s="23"/>
    </row>
    <row r="10" spans="1:8" ht="20.25" customHeight="1">
      <c r="A10" s="20">
        <v>1</v>
      </c>
      <c r="B10" s="16" t="s">
        <v>15</v>
      </c>
      <c r="C10" s="20" t="s">
        <v>16</v>
      </c>
      <c r="D10" s="16">
        <v>40017430391</v>
      </c>
      <c r="E10" s="17">
        <v>10797829471</v>
      </c>
      <c r="F10" s="17">
        <f>+D10</f>
        <v>40017430391</v>
      </c>
      <c r="G10" s="17">
        <v>54378980574</v>
      </c>
      <c r="H10" s="16"/>
    </row>
    <row r="11" spans="1:8" ht="20.25" customHeight="1">
      <c r="A11" s="20">
        <v>2</v>
      </c>
      <c r="B11" s="16" t="s">
        <v>17</v>
      </c>
      <c r="C11" s="20" t="s">
        <v>18</v>
      </c>
      <c r="D11" s="16"/>
      <c r="E11" s="17">
        <v>0</v>
      </c>
      <c r="F11" s="17">
        <f aca="true" t="shared" si="0" ref="F11:F33">+D11</f>
        <v>0</v>
      </c>
      <c r="G11" s="17">
        <v>0</v>
      </c>
      <c r="H11" s="16"/>
    </row>
    <row r="12" spans="1:8" ht="20.25" customHeight="1">
      <c r="A12" s="20">
        <v>3</v>
      </c>
      <c r="B12" s="16" t="s">
        <v>19</v>
      </c>
      <c r="C12" s="20" t="s">
        <v>20</v>
      </c>
      <c r="D12" s="16">
        <v>86178255701</v>
      </c>
      <c r="E12" s="17">
        <v>79355152277</v>
      </c>
      <c r="F12" s="17">
        <f t="shared" si="0"/>
        <v>86178255701</v>
      </c>
      <c r="G12" s="17">
        <v>40518139865</v>
      </c>
      <c r="H12" s="16"/>
    </row>
    <row r="13" spans="1:8" ht="20.25" customHeight="1">
      <c r="A13" s="20">
        <v>4</v>
      </c>
      <c r="B13" s="16" t="s">
        <v>21</v>
      </c>
      <c r="C13" s="20" t="s">
        <v>22</v>
      </c>
      <c r="D13" s="16">
        <v>109672772751</v>
      </c>
      <c r="E13" s="17">
        <v>76548331559</v>
      </c>
      <c r="F13" s="17">
        <f t="shared" si="0"/>
        <v>109672772751</v>
      </c>
      <c r="G13" s="17">
        <v>116905332062</v>
      </c>
      <c r="H13" s="16"/>
    </row>
    <row r="14" spans="1:8" ht="20.25" customHeight="1">
      <c r="A14" s="20">
        <v>5</v>
      </c>
      <c r="B14" s="16" t="s">
        <v>23</v>
      </c>
      <c r="C14" s="20" t="s">
        <v>24</v>
      </c>
      <c r="D14" s="16">
        <v>463353120</v>
      </c>
      <c r="E14" s="17">
        <v>212201044</v>
      </c>
      <c r="F14" s="17">
        <f t="shared" si="0"/>
        <v>463353120</v>
      </c>
      <c r="G14" s="17">
        <v>2496632296</v>
      </c>
      <c r="H14" s="16"/>
    </row>
    <row r="15" spans="1:8" s="15" customFormat="1" ht="20.25" customHeight="1">
      <c r="A15" s="25" t="s">
        <v>25</v>
      </c>
      <c r="B15" s="26" t="s">
        <v>26</v>
      </c>
      <c r="C15" s="25" t="s">
        <v>27</v>
      </c>
      <c r="D15" s="26">
        <v>374397720875</v>
      </c>
      <c r="E15" s="27">
        <f>+E17+E29+E31</f>
        <v>394481022953</v>
      </c>
      <c r="F15" s="27">
        <f>+F17+F29+F31</f>
        <v>374397720875</v>
      </c>
      <c r="G15" s="27">
        <v>378955073056</v>
      </c>
      <c r="H15" s="26"/>
    </row>
    <row r="16" spans="1:8" ht="20.25" customHeight="1">
      <c r="A16" s="20">
        <v>1</v>
      </c>
      <c r="B16" s="16" t="s">
        <v>28</v>
      </c>
      <c r="C16" s="20" t="s">
        <v>29</v>
      </c>
      <c r="D16" s="16"/>
      <c r="E16" s="17"/>
      <c r="F16" s="17">
        <f t="shared" si="0"/>
        <v>0</v>
      </c>
      <c r="G16" s="17">
        <v>0</v>
      </c>
      <c r="H16" s="16"/>
    </row>
    <row r="17" spans="1:8" ht="20.25" customHeight="1">
      <c r="A17" s="20">
        <v>2</v>
      </c>
      <c r="B17" s="16" t="s">
        <v>30</v>
      </c>
      <c r="C17" s="20" t="s">
        <v>27</v>
      </c>
      <c r="D17" s="16">
        <v>367975057495</v>
      </c>
      <c r="E17" s="17">
        <f>+E18+E24+E21+E27</f>
        <v>388333777963</v>
      </c>
      <c r="F17" s="17">
        <f t="shared" si="0"/>
        <v>367975057495</v>
      </c>
      <c r="G17" s="17">
        <v>368462144311</v>
      </c>
      <c r="H17" s="16"/>
    </row>
    <row r="18" spans="1:8" ht="20.25" customHeight="1">
      <c r="A18" s="20"/>
      <c r="B18" s="16" t="s">
        <v>31</v>
      </c>
      <c r="C18" s="20" t="s">
        <v>32</v>
      </c>
      <c r="D18" s="16">
        <v>312039782456</v>
      </c>
      <c r="E18" s="17">
        <f>+E19+E20</f>
        <v>333974712763</v>
      </c>
      <c r="F18" s="17">
        <f t="shared" si="0"/>
        <v>312039782456</v>
      </c>
      <c r="G18" s="17">
        <v>317860758334</v>
      </c>
      <c r="H18" s="16"/>
    </row>
    <row r="19" spans="1:8" ht="20.25" customHeight="1" hidden="1" outlineLevel="1">
      <c r="A19" s="20"/>
      <c r="B19" s="16" t="s">
        <v>33</v>
      </c>
      <c r="C19" s="20" t="s">
        <v>34</v>
      </c>
      <c r="D19" s="16">
        <v>656393127904</v>
      </c>
      <c r="E19" s="17">
        <v>655394469356</v>
      </c>
      <c r="F19" s="17">
        <f t="shared" si="0"/>
        <v>656393127904</v>
      </c>
      <c r="G19" s="17">
        <v>683847399268</v>
      </c>
      <c r="H19" s="16"/>
    </row>
    <row r="20" spans="1:8" ht="20.25" customHeight="1" hidden="1" outlineLevel="1">
      <c r="A20" s="20"/>
      <c r="B20" s="16" t="s">
        <v>35</v>
      </c>
      <c r="C20" s="20" t="s">
        <v>36</v>
      </c>
      <c r="D20" s="16">
        <v>-344353345448</v>
      </c>
      <c r="E20" s="17">
        <v>-321419756593</v>
      </c>
      <c r="F20" s="17">
        <f t="shared" si="0"/>
        <v>-344353345448</v>
      </c>
      <c r="G20" s="17">
        <v>-365986640934</v>
      </c>
      <c r="H20" s="16"/>
    </row>
    <row r="21" spans="1:8" ht="20.25" customHeight="1" collapsed="1">
      <c r="A21" s="20"/>
      <c r="B21" s="16" t="s">
        <v>37</v>
      </c>
      <c r="C21" s="20" t="s">
        <v>38</v>
      </c>
      <c r="D21" s="16">
        <v>24401777764</v>
      </c>
      <c r="E21" s="17">
        <f>+E22+E23</f>
        <v>25875699873</v>
      </c>
      <c r="F21" s="17">
        <f t="shared" si="0"/>
        <v>24401777764</v>
      </c>
      <c r="G21" s="17">
        <v>18302404561</v>
      </c>
      <c r="H21" s="16"/>
    </row>
    <row r="22" spans="1:8" ht="20.25" customHeight="1" hidden="1" outlineLevel="1">
      <c r="A22" s="20"/>
      <c r="B22" s="16" t="s">
        <v>33</v>
      </c>
      <c r="C22" s="20" t="s">
        <v>39</v>
      </c>
      <c r="D22" s="16">
        <v>51429147112</v>
      </c>
      <c r="E22" s="17">
        <v>51429147112</v>
      </c>
      <c r="F22" s="17">
        <f t="shared" si="0"/>
        <v>51429147112</v>
      </c>
      <c r="G22" s="17">
        <v>46618010112</v>
      </c>
      <c r="H22" s="16"/>
    </row>
    <row r="23" spans="1:8" ht="20.25" customHeight="1" hidden="1" outlineLevel="1">
      <c r="A23" s="20"/>
      <c r="B23" s="16" t="s">
        <v>35</v>
      </c>
      <c r="C23" s="20" t="s">
        <v>40</v>
      </c>
      <c r="D23" s="16">
        <v>-27027369348</v>
      </c>
      <c r="E23" s="17">
        <v>-25553447239</v>
      </c>
      <c r="F23" s="17">
        <f t="shared" si="0"/>
        <v>-27027369348</v>
      </c>
      <c r="G23" s="17">
        <v>-28315605551</v>
      </c>
      <c r="H23" s="16"/>
    </row>
    <row r="24" spans="1:8" ht="20.25" customHeight="1" collapsed="1">
      <c r="A24" s="20"/>
      <c r="B24" s="16" t="s">
        <v>41</v>
      </c>
      <c r="C24" s="20" t="s">
        <v>42</v>
      </c>
      <c r="D24" s="16">
        <v>13888119194</v>
      </c>
      <c r="E24" s="17">
        <f>SUM(E25:E26)</f>
        <v>15718671142</v>
      </c>
      <c r="F24" s="17">
        <f t="shared" si="0"/>
        <v>13888119194</v>
      </c>
      <c r="G24" s="17">
        <v>13114845396</v>
      </c>
      <c r="H24" s="16"/>
    </row>
    <row r="25" spans="1:8" ht="20.25" customHeight="1" hidden="1" outlineLevel="1">
      <c r="A25" s="20"/>
      <c r="B25" s="16" t="s">
        <v>33</v>
      </c>
      <c r="C25" s="20" t="s">
        <v>43</v>
      </c>
      <c r="D25" s="16">
        <v>69876564838</v>
      </c>
      <c r="E25" s="17">
        <v>69466749417</v>
      </c>
      <c r="F25" s="17">
        <f t="shared" si="0"/>
        <v>69876564838</v>
      </c>
      <c r="G25" s="17">
        <v>71308065344</v>
      </c>
      <c r="H25" s="16"/>
    </row>
    <row r="26" spans="1:8" ht="20.25" customHeight="1" hidden="1" outlineLevel="1">
      <c r="A26" s="20"/>
      <c r="B26" s="16" t="s">
        <v>35</v>
      </c>
      <c r="C26" s="20" t="s">
        <v>44</v>
      </c>
      <c r="D26" s="16">
        <v>-55988445644</v>
      </c>
      <c r="E26" s="17">
        <v>-53748078275</v>
      </c>
      <c r="F26" s="17">
        <f t="shared" si="0"/>
        <v>-55988445644</v>
      </c>
      <c r="G26" s="17">
        <v>-58193219948</v>
      </c>
      <c r="H26" s="16"/>
    </row>
    <row r="27" spans="1:8" ht="20.25" customHeight="1" collapsed="1">
      <c r="A27" s="20"/>
      <c r="B27" s="16" t="s">
        <v>45</v>
      </c>
      <c r="C27" s="20" t="s">
        <v>46</v>
      </c>
      <c r="D27" s="16">
        <v>17645378081</v>
      </c>
      <c r="E27" s="17">
        <v>12764694185</v>
      </c>
      <c r="F27" s="17">
        <f t="shared" si="0"/>
        <v>17645378081</v>
      </c>
      <c r="G27" s="17">
        <v>19184136020</v>
      </c>
      <c r="H27" s="16"/>
    </row>
    <row r="28" spans="1:8" ht="20.25" customHeight="1">
      <c r="A28" s="20">
        <v>3</v>
      </c>
      <c r="B28" s="16" t="s">
        <v>47</v>
      </c>
      <c r="C28" s="20" t="s">
        <v>48</v>
      </c>
      <c r="D28" s="16"/>
      <c r="E28" s="17"/>
      <c r="F28" s="17"/>
      <c r="G28" s="17"/>
      <c r="H28" s="16"/>
    </row>
    <row r="29" spans="1:8" ht="20.25" customHeight="1">
      <c r="A29" s="20">
        <v>4</v>
      </c>
      <c r="B29" s="16" t="s">
        <v>49</v>
      </c>
      <c r="C29" s="20" t="s">
        <v>50</v>
      </c>
      <c r="D29" s="16">
        <v>5000000000</v>
      </c>
      <c r="E29" s="17">
        <v>4400000000</v>
      </c>
      <c r="F29" s="17">
        <f t="shared" si="0"/>
        <v>5000000000</v>
      </c>
      <c r="G29" s="17">
        <v>7800000000</v>
      </c>
      <c r="H29" s="16"/>
    </row>
    <row r="30" spans="1:8" ht="20.25" customHeight="1">
      <c r="A30" s="20">
        <v>5</v>
      </c>
      <c r="B30" s="16" t="s">
        <v>51</v>
      </c>
      <c r="C30" s="20" t="s">
        <v>52</v>
      </c>
      <c r="D30" s="16">
        <v>1422663380</v>
      </c>
      <c r="E30" s="17">
        <f>SUM(E31:E33)</f>
        <v>1747244990</v>
      </c>
      <c r="F30" s="17">
        <f>SUM(F31:F33)</f>
        <v>1422663380</v>
      </c>
      <c r="G30" s="17">
        <v>2692928745</v>
      </c>
      <c r="H30" s="16"/>
    </row>
    <row r="31" spans="1:8" ht="20.25" customHeight="1" hidden="1" outlineLevel="1">
      <c r="A31" s="20"/>
      <c r="B31" s="16" t="s">
        <v>53</v>
      </c>
      <c r="C31" s="20" t="s">
        <v>54</v>
      </c>
      <c r="D31" s="16">
        <v>1422663380</v>
      </c>
      <c r="E31" s="17">
        <v>1747244990</v>
      </c>
      <c r="F31" s="17">
        <f t="shared" si="0"/>
        <v>1422663380</v>
      </c>
      <c r="G31" s="17">
        <v>2692928745</v>
      </c>
      <c r="H31" s="16"/>
    </row>
    <row r="32" spans="1:8" ht="20.25" customHeight="1" hidden="1" outlineLevel="1">
      <c r="A32" s="20"/>
      <c r="B32" s="16" t="s">
        <v>55</v>
      </c>
      <c r="C32" s="20" t="s">
        <v>56</v>
      </c>
      <c r="D32" s="16">
        <v>0</v>
      </c>
      <c r="E32" s="17"/>
      <c r="F32" s="17">
        <f t="shared" si="0"/>
        <v>0</v>
      </c>
      <c r="G32" s="17">
        <v>0</v>
      </c>
      <c r="H32" s="16"/>
    </row>
    <row r="33" spans="1:8" ht="20.25" customHeight="1" hidden="1" outlineLevel="1">
      <c r="A33" s="20"/>
      <c r="B33" s="16" t="s">
        <v>57</v>
      </c>
      <c r="C33" s="20" t="s">
        <v>58</v>
      </c>
      <c r="D33" s="16">
        <v>0</v>
      </c>
      <c r="E33" s="17"/>
      <c r="F33" s="17">
        <f t="shared" si="0"/>
        <v>0</v>
      </c>
      <c r="G33" s="17">
        <v>0</v>
      </c>
      <c r="H33" s="16"/>
    </row>
    <row r="34" spans="1:8" s="15" customFormat="1" ht="20.25" customHeight="1" collapsed="1">
      <c r="A34" s="25" t="s">
        <v>122</v>
      </c>
      <c r="B34" s="26" t="s">
        <v>59</v>
      </c>
      <c r="C34" s="25" t="s">
        <v>60</v>
      </c>
      <c r="D34" s="26">
        <v>610729532838</v>
      </c>
      <c r="E34" s="27">
        <f>+E15+E9</f>
        <v>561394537304</v>
      </c>
      <c r="F34" s="27">
        <f>+F15+F9</f>
        <v>610729532838</v>
      </c>
      <c r="G34" s="27">
        <v>593254157853</v>
      </c>
      <c r="H34" s="26"/>
    </row>
    <row r="35" spans="1:8" ht="20.25" customHeight="1">
      <c r="A35" s="20"/>
      <c r="B35" s="25" t="s">
        <v>61</v>
      </c>
      <c r="C35" s="20"/>
      <c r="D35" s="16"/>
      <c r="E35" s="17"/>
      <c r="F35" s="17"/>
      <c r="G35" s="17"/>
      <c r="H35" s="16"/>
    </row>
    <row r="36" spans="1:8" s="15" customFormat="1" ht="20.25" customHeight="1">
      <c r="A36" s="25" t="s">
        <v>62</v>
      </c>
      <c r="B36" s="26" t="s">
        <v>63</v>
      </c>
      <c r="C36" s="25" t="s">
        <v>64</v>
      </c>
      <c r="D36" s="26">
        <v>452502353270.2648</v>
      </c>
      <c r="E36" s="27">
        <f>+E37+E38</f>
        <v>415019108639</v>
      </c>
      <c r="F36" s="27">
        <f>+F37+F38</f>
        <v>452502353270.2648</v>
      </c>
      <c r="G36" s="27">
        <v>422739834320.2648</v>
      </c>
      <c r="H36" s="26"/>
    </row>
    <row r="37" spans="1:8" ht="20.25" customHeight="1">
      <c r="A37" s="20">
        <v>1</v>
      </c>
      <c r="B37" s="16" t="s">
        <v>65</v>
      </c>
      <c r="C37" s="20" t="s">
        <v>66</v>
      </c>
      <c r="D37" s="16">
        <v>227750242342.2648</v>
      </c>
      <c r="E37" s="17">
        <v>210912481072</v>
      </c>
      <c r="F37" s="17">
        <f aca="true" t="shared" si="1" ref="F37:F53">+D37</f>
        <v>227750242342.2648</v>
      </c>
      <c r="G37" s="17">
        <v>198188905312.2648</v>
      </c>
      <c r="H37" s="16"/>
    </row>
    <row r="38" spans="1:8" ht="20.25" customHeight="1">
      <c r="A38" s="20">
        <v>2</v>
      </c>
      <c r="B38" s="16" t="s">
        <v>67</v>
      </c>
      <c r="C38" s="20" t="s">
        <v>68</v>
      </c>
      <c r="D38" s="16">
        <v>224752110928</v>
      </c>
      <c r="E38" s="17">
        <v>204106627567</v>
      </c>
      <c r="F38" s="17">
        <f t="shared" si="1"/>
        <v>224752110928</v>
      </c>
      <c r="G38" s="17">
        <v>224550929008</v>
      </c>
      <c r="H38" s="16"/>
    </row>
    <row r="39" spans="1:8" s="15" customFormat="1" ht="20.25" customHeight="1">
      <c r="A39" s="25" t="s">
        <v>69</v>
      </c>
      <c r="B39" s="26" t="s">
        <v>70</v>
      </c>
      <c r="C39" s="25" t="s">
        <v>71</v>
      </c>
      <c r="D39" s="26">
        <v>158227179568</v>
      </c>
      <c r="E39" s="27">
        <f>+E40+E53</f>
        <v>146375428665</v>
      </c>
      <c r="F39" s="27">
        <f>+F40+F53</f>
        <v>158227179568</v>
      </c>
      <c r="G39" s="27">
        <v>170514323533</v>
      </c>
      <c r="H39" s="26"/>
    </row>
    <row r="40" spans="1:8" ht="20.25" customHeight="1">
      <c r="A40" s="20">
        <v>1</v>
      </c>
      <c r="B40" s="16" t="s">
        <v>70</v>
      </c>
      <c r="C40" s="20" t="s">
        <v>72</v>
      </c>
      <c r="D40" s="16">
        <v>122572193241</v>
      </c>
      <c r="E40" s="17">
        <f>+E41+E42+E43+E44+E46+E47+E48+E51+E52</f>
        <v>110479679538</v>
      </c>
      <c r="F40" s="17">
        <f>+F41+F42+F43+F44+F46+F47+F48+F51+F52</f>
        <v>122572193241</v>
      </c>
      <c r="G40" s="17">
        <v>135612068726</v>
      </c>
      <c r="H40" s="16"/>
    </row>
    <row r="41" spans="1:8" ht="20.25" customHeight="1">
      <c r="A41" s="20"/>
      <c r="B41" s="16" t="s">
        <v>73</v>
      </c>
      <c r="C41" s="20" t="s">
        <v>74</v>
      </c>
      <c r="D41" s="16">
        <v>60000000000</v>
      </c>
      <c r="E41" s="17">
        <v>60000000000</v>
      </c>
      <c r="F41" s="17">
        <f t="shared" si="1"/>
        <v>60000000000</v>
      </c>
      <c r="G41" s="17">
        <v>60000000000</v>
      </c>
      <c r="H41" s="16"/>
    </row>
    <row r="42" spans="1:8" ht="20.25" customHeight="1">
      <c r="A42" s="20"/>
      <c r="B42" s="16" t="s">
        <v>75</v>
      </c>
      <c r="C42" s="20" t="s">
        <v>76</v>
      </c>
      <c r="D42" s="16">
        <v>0</v>
      </c>
      <c r="E42" s="17"/>
      <c r="F42" s="17">
        <f t="shared" si="1"/>
        <v>0</v>
      </c>
      <c r="G42" s="17">
        <v>0</v>
      </c>
      <c r="H42" s="16"/>
    </row>
    <row r="43" spans="1:8" ht="20.25" customHeight="1">
      <c r="A43" s="20"/>
      <c r="B43" s="16" t="s">
        <v>77</v>
      </c>
      <c r="C43" s="20" t="s">
        <v>78</v>
      </c>
      <c r="D43" s="16">
        <v>26221833980</v>
      </c>
      <c r="E43" s="17">
        <v>25219172192</v>
      </c>
      <c r="F43" s="17">
        <f t="shared" si="1"/>
        <v>26221833980</v>
      </c>
      <c r="G43" s="17">
        <v>34874683658</v>
      </c>
      <c r="H43" s="16"/>
    </row>
    <row r="44" spans="1:8" ht="20.25" customHeight="1" hidden="1" outlineLevel="1">
      <c r="A44" s="20"/>
      <c r="B44" s="16" t="s">
        <v>79</v>
      </c>
      <c r="C44" s="20" t="s">
        <v>80</v>
      </c>
      <c r="D44" s="16"/>
      <c r="E44" s="17"/>
      <c r="F44" s="17"/>
      <c r="G44" s="17"/>
      <c r="H44" s="16"/>
    </row>
    <row r="45" spans="1:8" ht="20.25" customHeight="1" hidden="1" outlineLevel="1">
      <c r="A45" s="20"/>
      <c r="B45" s="16"/>
      <c r="C45" s="20" t="s">
        <v>80</v>
      </c>
      <c r="D45" s="16"/>
      <c r="E45" s="17"/>
      <c r="F45" s="17"/>
      <c r="G45" s="17"/>
      <c r="H45" s="16"/>
    </row>
    <row r="46" spans="1:8" ht="20.25" customHeight="1" hidden="1" outlineLevel="1">
      <c r="A46" s="20"/>
      <c r="B46" s="16" t="s">
        <v>81</v>
      </c>
      <c r="C46" s="20" t="s">
        <v>82</v>
      </c>
      <c r="D46" s="16"/>
      <c r="E46" s="17"/>
      <c r="F46" s="17"/>
      <c r="G46" s="17"/>
      <c r="H46" s="16"/>
    </row>
    <row r="47" spans="1:8" ht="20.25" customHeight="1" hidden="1" outlineLevel="1">
      <c r="A47" s="20"/>
      <c r="B47" s="16" t="s">
        <v>83</v>
      </c>
      <c r="C47" s="20" t="s">
        <v>84</v>
      </c>
      <c r="D47" s="16"/>
      <c r="E47" s="17"/>
      <c r="F47" s="17"/>
      <c r="G47" s="17"/>
      <c r="H47" s="16"/>
    </row>
    <row r="48" spans="1:8" ht="20.25" customHeight="1" collapsed="1">
      <c r="A48" s="20"/>
      <c r="B48" s="16" t="s">
        <v>85</v>
      </c>
      <c r="C48" s="20"/>
      <c r="D48" s="16">
        <v>23954884638</v>
      </c>
      <c r="E48" s="17">
        <f>SUM(E49:E50)</f>
        <v>25137546426</v>
      </c>
      <c r="F48" s="17">
        <f>+F49+F50</f>
        <v>23954884638</v>
      </c>
      <c r="G48" s="17">
        <v>15331104843</v>
      </c>
      <c r="H48" s="16"/>
    </row>
    <row r="49" spans="1:8" ht="20.25" customHeight="1" hidden="1" outlineLevel="1">
      <c r="A49" s="20"/>
      <c r="B49" s="16" t="s">
        <v>86</v>
      </c>
      <c r="C49" s="20" t="s">
        <v>84</v>
      </c>
      <c r="D49" s="16">
        <v>23714884638</v>
      </c>
      <c r="E49" s="17">
        <v>24717546426</v>
      </c>
      <c r="F49" s="17">
        <f>+D49</f>
        <v>23714884638</v>
      </c>
      <c r="G49" s="17">
        <v>15091104843</v>
      </c>
      <c r="H49" s="16"/>
    </row>
    <row r="50" spans="1:8" ht="20.25" customHeight="1" hidden="1" outlineLevel="1">
      <c r="A50" s="20"/>
      <c r="B50" s="16" t="s">
        <v>87</v>
      </c>
      <c r="C50" s="20" t="s">
        <v>88</v>
      </c>
      <c r="D50" s="16">
        <v>240000000</v>
      </c>
      <c r="E50" s="17">
        <v>420000000</v>
      </c>
      <c r="F50" s="17">
        <f t="shared" si="1"/>
        <v>240000000</v>
      </c>
      <c r="G50" s="17">
        <v>240000000</v>
      </c>
      <c r="H50" s="16"/>
    </row>
    <row r="51" spans="1:8" ht="20.25" customHeight="1" collapsed="1">
      <c r="A51" s="20"/>
      <c r="B51" s="16" t="s">
        <v>89</v>
      </c>
      <c r="C51" s="20" t="s">
        <v>90</v>
      </c>
      <c r="D51" s="16">
        <v>12272513703</v>
      </c>
      <c r="E51" s="17">
        <v>0</v>
      </c>
      <c r="F51" s="17">
        <f t="shared" si="1"/>
        <v>12272513703</v>
      </c>
      <c r="G51" s="17">
        <v>25312389188</v>
      </c>
      <c r="H51" s="16"/>
    </row>
    <row r="52" spans="1:8" ht="20.25" customHeight="1">
      <c r="A52" s="20"/>
      <c r="B52" s="16" t="s">
        <v>91</v>
      </c>
      <c r="C52" s="20" t="s">
        <v>92</v>
      </c>
      <c r="D52" s="16">
        <v>122960920</v>
      </c>
      <c r="E52" s="17">
        <v>122960920</v>
      </c>
      <c r="F52" s="17">
        <f t="shared" si="1"/>
        <v>122960920</v>
      </c>
      <c r="G52" s="17">
        <v>93891037</v>
      </c>
      <c r="H52" s="16"/>
    </row>
    <row r="53" spans="1:8" ht="20.25" customHeight="1">
      <c r="A53" s="20">
        <v>2</v>
      </c>
      <c r="B53" s="16" t="s">
        <v>93</v>
      </c>
      <c r="C53" s="20" t="s">
        <v>94</v>
      </c>
      <c r="D53" s="16">
        <v>35654986327</v>
      </c>
      <c r="E53" s="17">
        <v>35895749127</v>
      </c>
      <c r="F53" s="17">
        <f t="shared" si="1"/>
        <v>35654986327</v>
      </c>
      <c r="G53" s="17">
        <v>34902254807</v>
      </c>
      <c r="H53" s="16"/>
    </row>
    <row r="54" spans="1:8" ht="20.25" customHeight="1">
      <c r="A54" s="20"/>
      <c r="B54" s="16" t="s">
        <v>95</v>
      </c>
      <c r="C54" s="20" t="s">
        <v>96</v>
      </c>
      <c r="D54" s="16">
        <v>35654986327</v>
      </c>
      <c r="E54" s="17">
        <v>35895749127</v>
      </c>
      <c r="F54" s="17">
        <f>+F53</f>
        <v>35654986327</v>
      </c>
      <c r="G54" s="17">
        <v>34902254807</v>
      </c>
      <c r="H54" s="16"/>
    </row>
    <row r="55" spans="1:8" s="15" customFormat="1" ht="20.25" customHeight="1">
      <c r="A55" s="28" t="s">
        <v>62</v>
      </c>
      <c r="B55" s="29" t="s">
        <v>97</v>
      </c>
      <c r="C55" s="28" t="s">
        <v>98</v>
      </c>
      <c r="D55" s="29">
        <v>610729532838.2648</v>
      </c>
      <c r="E55" s="30">
        <f>+E39+E36</f>
        <v>561394537304</v>
      </c>
      <c r="F55" s="30">
        <f>+F39+F36</f>
        <v>610729532838.2648</v>
      </c>
      <c r="G55" s="30">
        <v>593254157853.2648</v>
      </c>
      <c r="H55" s="29"/>
    </row>
  </sheetData>
  <mergeCells count="7">
    <mergeCell ref="A4:H4"/>
    <mergeCell ref="A5:H5"/>
    <mergeCell ref="A6:H6"/>
    <mergeCell ref="A1:C1"/>
    <mergeCell ref="A2:C2"/>
    <mergeCell ref="E2:H2"/>
    <mergeCell ref="E1:H1"/>
  </mergeCells>
  <printOptions/>
  <pageMargins left="0.3" right="0.23" top="0.38" bottom="0.38" header="0.33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7">
      <selection activeCell="F19" sqref="F19"/>
    </sheetView>
  </sheetViews>
  <sheetFormatPr defaultColWidth="8.796875" defaultRowHeight="27" customHeight="1" outlineLevelRow="1" outlineLevelCol="1"/>
  <cols>
    <col min="1" max="1" width="6.3984375" style="2" customWidth="1"/>
    <col min="2" max="2" width="41" style="1" customWidth="1"/>
    <col min="3" max="3" width="15.69921875" style="1" customWidth="1" outlineLevel="1"/>
    <col min="4" max="4" width="15.69921875" style="1" customWidth="1"/>
    <col min="5" max="5" width="15.69921875" style="1" bestFit="1" customWidth="1"/>
    <col min="6" max="6" width="15.69921875" style="1" customWidth="1" outlineLevel="1"/>
    <col min="7" max="7" width="14.09765625" style="1" customWidth="1"/>
    <col min="8" max="9" width="9" style="1" customWidth="1"/>
    <col min="10" max="10" width="10.8984375" style="1" bestFit="1" customWidth="1"/>
    <col min="11" max="16384" width="9" style="1" customWidth="1"/>
  </cols>
  <sheetData>
    <row r="1" spans="1:7" ht="27" customHeight="1">
      <c r="A1" s="141" t="s">
        <v>127</v>
      </c>
      <c r="B1" s="141"/>
      <c r="C1" s="141"/>
      <c r="D1" s="141"/>
      <c r="E1" s="141"/>
      <c r="F1" s="141"/>
      <c r="G1" s="141"/>
    </row>
    <row r="2" spans="5:7" ht="27" customHeight="1">
      <c r="E2" s="142" t="s">
        <v>99</v>
      </c>
      <c r="F2" s="142"/>
      <c r="G2" s="142"/>
    </row>
    <row r="3" spans="1:7" s="4" customFormat="1" ht="27" customHeight="1">
      <c r="A3" s="3" t="s">
        <v>6</v>
      </c>
      <c r="B3" s="3" t="s">
        <v>100</v>
      </c>
      <c r="C3" s="3" t="s">
        <v>123</v>
      </c>
      <c r="D3" s="3" t="s">
        <v>101</v>
      </c>
      <c r="E3" s="3" t="s">
        <v>102</v>
      </c>
      <c r="F3" s="3" t="s">
        <v>124</v>
      </c>
      <c r="G3" s="3" t="s">
        <v>11</v>
      </c>
    </row>
    <row r="4" spans="1:7" s="4" customFormat="1" ht="27" customHeight="1">
      <c r="A4" s="3" t="s">
        <v>103</v>
      </c>
      <c r="B4" s="3">
        <v>1</v>
      </c>
      <c r="C4" s="3"/>
      <c r="D4" s="3">
        <v>2</v>
      </c>
      <c r="E4" s="3">
        <v>3</v>
      </c>
      <c r="F4" s="3"/>
      <c r="G4" s="3">
        <v>4</v>
      </c>
    </row>
    <row r="5" spans="1:7" ht="27" customHeight="1">
      <c r="A5" s="5">
        <v>1</v>
      </c>
      <c r="B5" s="6" t="s">
        <v>104</v>
      </c>
      <c r="C5" s="7">
        <v>325927914527</v>
      </c>
      <c r="D5" s="7">
        <f>374927119918-249928488</f>
        <v>374677191430</v>
      </c>
      <c r="E5" s="7">
        <f>C5+D5</f>
        <v>700605105957</v>
      </c>
      <c r="F5" s="32">
        <v>700605105957</v>
      </c>
      <c r="G5" s="32"/>
    </row>
    <row r="6" spans="1:7" ht="27" customHeight="1">
      <c r="A6" s="8">
        <v>2</v>
      </c>
      <c r="B6" s="9" t="s">
        <v>105</v>
      </c>
      <c r="C6" s="10">
        <v>0</v>
      </c>
      <c r="D6" s="10"/>
      <c r="E6" s="10">
        <v>0</v>
      </c>
      <c r="F6" s="9"/>
      <c r="G6" s="32"/>
    </row>
    <row r="7" spans="1:7" ht="27" customHeight="1">
      <c r="A7" s="8">
        <v>3</v>
      </c>
      <c r="B7" s="9" t="s">
        <v>106</v>
      </c>
      <c r="C7" s="10">
        <f>+C5-C6</f>
        <v>325927914527</v>
      </c>
      <c r="D7" s="7">
        <v>374927119918</v>
      </c>
      <c r="E7" s="10">
        <f>+E5-E6</f>
        <v>700605105957</v>
      </c>
      <c r="F7" s="32">
        <v>700605105957</v>
      </c>
      <c r="G7" s="32"/>
    </row>
    <row r="8" spans="1:7" ht="27" customHeight="1">
      <c r="A8" s="8">
        <v>4</v>
      </c>
      <c r="B8" s="9" t="s">
        <v>107</v>
      </c>
      <c r="C8" s="10">
        <v>282244511840</v>
      </c>
      <c r="D8" s="10">
        <f>328268304480-249928488</f>
        <v>328018375992</v>
      </c>
      <c r="E8" s="7">
        <f aca="true" t="shared" si="0" ref="E8:E23">C8+D8</f>
        <v>610262887832</v>
      </c>
      <c r="F8" s="32">
        <v>610262887832</v>
      </c>
      <c r="G8" s="32"/>
    </row>
    <row r="9" spans="1:7" ht="27" customHeight="1">
      <c r="A9" s="8">
        <v>5</v>
      </c>
      <c r="B9" s="9" t="s">
        <v>108</v>
      </c>
      <c r="C9" s="10">
        <f>+C7-C8</f>
        <v>43683402687</v>
      </c>
      <c r="D9" s="10">
        <v>46658815438</v>
      </c>
      <c r="E9" s="7">
        <f t="shared" si="0"/>
        <v>90342218125</v>
      </c>
      <c r="F9" s="10">
        <v>90342218125</v>
      </c>
      <c r="G9" s="32"/>
    </row>
    <row r="10" spans="1:7" ht="27" customHeight="1">
      <c r="A10" s="8">
        <v>6</v>
      </c>
      <c r="B10" s="9" t="s">
        <v>109</v>
      </c>
      <c r="C10" s="10">
        <v>192839770</v>
      </c>
      <c r="D10" s="10">
        <v>723726239</v>
      </c>
      <c r="E10" s="7">
        <f t="shared" si="0"/>
        <v>916566009</v>
      </c>
      <c r="F10" s="10">
        <v>916566009</v>
      </c>
      <c r="G10" s="10"/>
    </row>
    <row r="11" spans="1:7" ht="27" customHeight="1">
      <c r="A11" s="8">
        <v>7</v>
      </c>
      <c r="B11" s="9" t="s">
        <v>110</v>
      </c>
      <c r="C11" s="10">
        <v>5933937914</v>
      </c>
      <c r="D11" s="10">
        <v>6649906105</v>
      </c>
      <c r="E11" s="7">
        <f t="shared" si="0"/>
        <v>12583844019</v>
      </c>
      <c r="F11" s="10">
        <v>12583844018</v>
      </c>
      <c r="G11" s="10"/>
    </row>
    <row r="12" spans="1:7" ht="27" customHeight="1" hidden="1" outlineLevel="1">
      <c r="A12" s="8"/>
      <c r="B12" s="9"/>
      <c r="C12" s="10"/>
      <c r="D12" s="10"/>
      <c r="E12" s="7"/>
      <c r="F12" s="10"/>
      <c r="G12" s="10"/>
    </row>
    <row r="13" spans="1:7" ht="27" customHeight="1" collapsed="1">
      <c r="A13" s="8">
        <v>8</v>
      </c>
      <c r="B13" s="9" t="s">
        <v>111</v>
      </c>
      <c r="C13" s="10">
        <v>7204669670</v>
      </c>
      <c r="D13" s="10">
        <v>6577500283</v>
      </c>
      <c r="E13" s="7">
        <f t="shared" si="0"/>
        <v>13782169953</v>
      </c>
      <c r="F13" s="10">
        <v>13782169953</v>
      </c>
      <c r="G13" s="10"/>
    </row>
    <row r="14" spans="1:7" ht="27" customHeight="1">
      <c r="A14" s="8">
        <v>9</v>
      </c>
      <c r="B14" s="9" t="s">
        <v>112</v>
      </c>
      <c r="C14" s="10">
        <v>18800587643</v>
      </c>
      <c r="D14" s="10">
        <v>20954483047</v>
      </c>
      <c r="E14" s="7">
        <f t="shared" si="0"/>
        <v>39755070690</v>
      </c>
      <c r="F14" s="10">
        <v>39755070690</v>
      </c>
      <c r="G14" s="10"/>
    </row>
    <row r="15" spans="1:7" ht="27" customHeight="1">
      <c r="A15" s="8">
        <v>10</v>
      </c>
      <c r="B15" s="9" t="s">
        <v>113</v>
      </c>
      <c r="C15" s="10">
        <f>+C9+C10-C11-C13-C14</f>
        <v>11937047230</v>
      </c>
      <c r="D15" s="10">
        <v>13200652242</v>
      </c>
      <c r="E15" s="7">
        <f t="shared" si="0"/>
        <v>25137699472</v>
      </c>
      <c r="F15" s="10">
        <v>25137699473</v>
      </c>
      <c r="G15" s="10"/>
    </row>
    <row r="16" spans="1:7" ht="27" customHeight="1">
      <c r="A16" s="8">
        <v>11</v>
      </c>
      <c r="B16" s="9" t="s">
        <v>114</v>
      </c>
      <c r="C16" s="10">
        <v>3871617613</v>
      </c>
      <c r="D16" s="10">
        <v>5388917129</v>
      </c>
      <c r="E16" s="7">
        <f t="shared" si="0"/>
        <v>9260534742</v>
      </c>
      <c r="F16" s="10">
        <v>9260534742</v>
      </c>
      <c r="G16" s="10"/>
    </row>
    <row r="17" spans="1:7" ht="27" customHeight="1">
      <c r="A17" s="8">
        <v>12</v>
      </c>
      <c r="B17" s="9" t="s">
        <v>115</v>
      </c>
      <c r="C17" s="10">
        <v>3536151140</v>
      </c>
      <c r="D17" s="10">
        <v>5549693887</v>
      </c>
      <c r="E17" s="7">
        <f t="shared" si="0"/>
        <v>9085845027</v>
      </c>
      <c r="F17" s="10">
        <v>9085845027</v>
      </c>
      <c r="G17" s="10"/>
    </row>
    <row r="18" spans="1:7" ht="27" customHeight="1">
      <c r="A18" s="8">
        <v>13</v>
      </c>
      <c r="B18" s="9" t="s">
        <v>116</v>
      </c>
      <c r="C18" s="10">
        <f>+C16-C17</f>
        <v>335466473</v>
      </c>
      <c r="D18" s="10">
        <v>-160776758</v>
      </c>
      <c r="E18" s="7">
        <f t="shared" si="0"/>
        <v>174689715</v>
      </c>
      <c r="F18" s="10">
        <v>174689715</v>
      </c>
      <c r="G18" s="10"/>
    </row>
    <row r="19" spans="1:7" ht="27" customHeight="1">
      <c r="A19" s="8">
        <v>14</v>
      </c>
      <c r="B19" s="9" t="s">
        <v>117</v>
      </c>
      <c r="C19" s="10">
        <v>12272513703</v>
      </c>
      <c r="D19" s="10">
        <v>13039875484</v>
      </c>
      <c r="E19" s="7">
        <f t="shared" si="0"/>
        <v>25312389187</v>
      </c>
      <c r="F19" s="10">
        <v>25312389188</v>
      </c>
      <c r="G19" s="10"/>
    </row>
    <row r="20" spans="1:7" ht="27" customHeight="1">
      <c r="A20" s="8">
        <v>15</v>
      </c>
      <c r="B20" s="9" t="s">
        <v>118</v>
      </c>
      <c r="C20" s="10"/>
      <c r="D20" s="10"/>
      <c r="E20" s="7">
        <f t="shared" si="0"/>
        <v>0</v>
      </c>
      <c r="F20" s="10"/>
      <c r="G20" s="10"/>
    </row>
    <row r="21" spans="1:7" ht="27" customHeight="1">
      <c r="A21" s="8">
        <v>16</v>
      </c>
      <c r="B21" s="9" t="s">
        <v>119</v>
      </c>
      <c r="C21" s="10">
        <f>+C19-C20</f>
        <v>12272513703</v>
      </c>
      <c r="D21" s="10">
        <v>13039875484</v>
      </c>
      <c r="E21" s="7">
        <f t="shared" si="0"/>
        <v>25312389187</v>
      </c>
      <c r="F21" s="10">
        <v>25312389188</v>
      </c>
      <c r="G21" s="10"/>
    </row>
    <row r="22" spans="1:7" ht="27" customHeight="1">
      <c r="A22" s="8">
        <v>17</v>
      </c>
      <c r="B22" s="9" t="s">
        <v>120</v>
      </c>
      <c r="C22" s="10">
        <v>2045.4189505</v>
      </c>
      <c r="D22" s="10">
        <v>2173.3125806666667</v>
      </c>
      <c r="E22" s="7">
        <f t="shared" si="0"/>
        <v>4218.731531166666</v>
      </c>
      <c r="F22" s="10">
        <v>4218.731531333333</v>
      </c>
      <c r="G22" s="10"/>
    </row>
    <row r="23" spans="1:7" ht="27" customHeight="1">
      <c r="A23" s="11">
        <v>18</v>
      </c>
      <c r="B23" s="12" t="s">
        <v>121</v>
      </c>
      <c r="C23" s="13">
        <v>375</v>
      </c>
      <c r="D23" s="13">
        <v>375</v>
      </c>
      <c r="E23" s="13">
        <f t="shared" si="0"/>
        <v>750</v>
      </c>
      <c r="F23" s="13">
        <v>750</v>
      </c>
      <c r="G23" s="13"/>
    </row>
    <row r="26" spans="1:7" s="31" customFormat="1" ht="27" customHeight="1">
      <c r="A26" s="143" t="s">
        <v>125</v>
      </c>
      <c r="B26" s="143"/>
      <c r="C26" s="143"/>
      <c r="D26" s="143"/>
      <c r="E26" s="143"/>
      <c r="F26" s="143"/>
      <c r="G26" s="143"/>
    </row>
    <row r="29" spans="1:7" s="31" customFormat="1" ht="27" customHeight="1">
      <c r="A29" s="143" t="s">
        <v>126</v>
      </c>
      <c r="B29" s="143"/>
      <c r="C29" s="143"/>
      <c r="D29" s="143"/>
      <c r="E29" s="143"/>
      <c r="F29" s="143"/>
      <c r="G29" s="143"/>
    </row>
  </sheetData>
  <mergeCells count="4">
    <mergeCell ref="A1:G1"/>
    <mergeCell ref="E2:G2"/>
    <mergeCell ref="A26:G26"/>
    <mergeCell ref="A29:G29"/>
  </mergeCells>
  <printOptions/>
  <pageMargins left="0.26" right="0.23" top="0.26" bottom="0.39" header="0.24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5" sqref="A5"/>
    </sheetView>
  </sheetViews>
  <sheetFormatPr defaultColWidth="8.796875" defaultRowHeight="20.25" customHeight="1" outlineLevelRow="1" outlineLevelCol="1"/>
  <cols>
    <col min="1" max="1" width="5.8984375" style="33" customWidth="1"/>
    <col min="2" max="2" width="27.8984375" style="34" customWidth="1"/>
    <col min="3" max="3" width="6.19921875" style="33" customWidth="1"/>
    <col min="4" max="4" width="16.3984375" style="34" hidden="1" customWidth="1" outlineLevel="1"/>
    <col min="5" max="5" width="15.8984375" style="34" customWidth="1" collapsed="1"/>
    <col min="6" max="6" width="17.19921875" style="34" hidden="1" customWidth="1"/>
    <col min="7" max="7" width="17.69921875" style="34" customWidth="1"/>
    <col min="8" max="8" width="16.59765625" style="34" customWidth="1"/>
    <col min="9" max="9" width="24.19921875" style="34" customWidth="1"/>
    <col min="10" max="16384" width="9" style="34" customWidth="1"/>
  </cols>
  <sheetData>
    <row r="1" spans="1:8" ht="20.25" customHeight="1">
      <c r="A1" s="147" t="s">
        <v>262</v>
      </c>
      <c r="B1" s="147"/>
      <c r="C1" s="147"/>
      <c r="D1" s="147" t="s">
        <v>1</v>
      </c>
      <c r="E1" s="147"/>
      <c r="F1" s="147"/>
      <c r="G1" s="147"/>
      <c r="H1" s="147"/>
    </row>
    <row r="2" spans="1:8" ht="20.25" customHeight="1">
      <c r="A2" s="148" t="s">
        <v>2</v>
      </c>
      <c r="B2" s="148"/>
      <c r="C2" s="148"/>
      <c r="D2" s="148" t="s">
        <v>3</v>
      </c>
      <c r="E2" s="148"/>
      <c r="F2" s="148"/>
      <c r="G2" s="148"/>
      <c r="H2" s="148"/>
    </row>
    <row r="3" ht="12.75" customHeight="1"/>
    <row r="4" spans="1:8" ht="20.25" customHeight="1">
      <c r="A4" s="147" t="s">
        <v>287</v>
      </c>
      <c r="B4" s="147"/>
      <c r="C4" s="147"/>
      <c r="G4" s="149" t="s">
        <v>286</v>
      </c>
      <c r="H4" s="149"/>
    </row>
    <row r="5" spans="2:8" ht="8.25" customHeight="1">
      <c r="B5" s="33"/>
      <c r="G5" s="56"/>
      <c r="H5" s="56"/>
    </row>
    <row r="6" spans="1:8" ht="20.25" customHeight="1">
      <c r="A6" s="144" t="s">
        <v>265</v>
      </c>
      <c r="B6" s="144"/>
      <c r="C6" s="144"/>
      <c r="D6" s="144"/>
      <c r="E6" s="144"/>
      <c r="F6" s="144"/>
      <c r="G6" s="144"/>
      <c r="H6" s="144"/>
    </row>
    <row r="7" spans="1:8" ht="20.25" customHeight="1" outlineLevel="1">
      <c r="A7" s="145" t="s">
        <v>148</v>
      </c>
      <c r="B7" s="145"/>
      <c r="C7" s="145"/>
      <c r="D7" s="145"/>
      <c r="E7" s="145"/>
      <c r="F7" s="145"/>
      <c r="G7" s="145"/>
      <c r="H7" s="145"/>
    </row>
    <row r="8" spans="1:8" ht="9" customHeight="1">
      <c r="A8" s="53"/>
      <c r="B8" s="53"/>
      <c r="C8" s="53"/>
      <c r="D8" s="53"/>
      <c r="E8" s="53"/>
      <c r="F8" s="53"/>
      <c r="G8" s="53"/>
      <c r="H8" s="56"/>
    </row>
    <row r="9" spans="1:8" ht="20.25" customHeight="1">
      <c r="A9" s="146" t="s">
        <v>5</v>
      </c>
      <c r="B9" s="146"/>
      <c r="C9" s="146"/>
      <c r="D9" s="146"/>
      <c r="E9" s="146"/>
      <c r="F9" s="146"/>
      <c r="G9" s="146"/>
      <c r="H9" s="146"/>
    </row>
    <row r="10" ht="10.5" customHeight="1"/>
    <row r="11" spans="1:8" s="35" customFormat="1" ht="20.25" customHeight="1">
      <c r="A11" s="36" t="s">
        <v>6</v>
      </c>
      <c r="B11" s="36" t="s">
        <v>7</v>
      </c>
      <c r="C11" s="36" t="s">
        <v>8</v>
      </c>
      <c r="D11" s="36" t="s">
        <v>144</v>
      </c>
      <c r="E11" s="36" t="s">
        <v>153</v>
      </c>
      <c r="F11" s="36" t="s">
        <v>261</v>
      </c>
      <c r="G11" s="36" t="s">
        <v>154</v>
      </c>
      <c r="H11" s="36" t="s">
        <v>11</v>
      </c>
    </row>
    <row r="12" spans="1:9" s="40" customFormat="1" ht="20.25" customHeight="1">
      <c r="A12" s="37" t="s">
        <v>12</v>
      </c>
      <c r="B12" s="38" t="s">
        <v>13</v>
      </c>
      <c r="C12" s="37" t="s">
        <v>14</v>
      </c>
      <c r="D12" s="39">
        <f>SUM(D13:D17)</f>
        <v>166913514351</v>
      </c>
      <c r="E12" s="39">
        <f>SUM(E13:E17)</f>
        <v>262852702540</v>
      </c>
      <c r="F12" s="39">
        <f>SUM(F13:F17)</f>
        <v>176023955441</v>
      </c>
      <c r="G12" s="39">
        <f>SUM(G13:G17)</f>
        <v>149714357730</v>
      </c>
      <c r="H12" s="39"/>
      <c r="I12" s="132">
        <f>'[2]12'!$D$8</f>
        <v>149714357730</v>
      </c>
    </row>
    <row r="13" spans="1:9" ht="20.25" customHeight="1">
      <c r="A13" s="41">
        <v>1</v>
      </c>
      <c r="B13" s="42" t="s">
        <v>15</v>
      </c>
      <c r="C13" s="41" t="s">
        <v>16</v>
      </c>
      <c r="D13" s="43">
        <v>10797829471</v>
      </c>
      <c r="E13" s="43">
        <v>14977077211</v>
      </c>
      <c r="F13" s="57">
        <v>27129846733</v>
      </c>
      <c r="G13" s="43">
        <f>'[2]12'!$D$9</f>
        <v>11307121644</v>
      </c>
      <c r="H13" s="43"/>
      <c r="I13" s="132">
        <f>'[2]12'!$E$9</f>
        <v>14977077211</v>
      </c>
    </row>
    <row r="14" spans="1:8" ht="20.25" customHeight="1">
      <c r="A14" s="41">
        <v>2</v>
      </c>
      <c r="B14" s="42" t="s">
        <v>17</v>
      </c>
      <c r="C14" s="41" t="s">
        <v>18</v>
      </c>
      <c r="D14" s="43">
        <v>0</v>
      </c>
      <c r="E14" s="43">
        <v>0</v>
      </c>
      <c r="F14" s="57">
        <v>0</v>
      </c>
      <c r="G14" s="43">
        <v>0</v>
      </c>
      <c r="H14" s="43"/>
    </row>
    <row r="15" spans="1:9" ht="20.25" customHeight="1">
      <c r="A15" s="41">
        <v>3</v>
      </c>
      <c r="B15" s="42" t="s">
        <v>19</v>
      </c>
      <c r="C15" s="41" t="s">
        <v>20</v>
      </c>
      <c r="D15" s="43">
        <v>79355152277</v>
      </c>
      <c r="E15" s="43">
        <f>112391495041+13560926625</f>
        <v>125952421666</v>
      </c>
      <c r="F15" s="57">
        <v>89220603788</v>
      </c>
      <c r="G15" s="43">
        <f>'[2]12'!$D$20</f>
        <v>25325888967</v>
      </c>
      <c r="H15" s="43"/>
      <c r="I15" s="34">
        <f>'[2]12'!$E$20</f>
        <v>125952421666</v>
      </c>
    </row>
    <row r="16" spans="1:8" ht="20.25" customHeight="1">
      <c r="A16" s="41">
        <v>4</v>
      </c>
      <c r="B16" s="42" t="s">
        <v>21</v>
      </c>
      <c r="C16" s="41" t="s">
        <v>22</v>
      </c>
      <c r="D16" s="43">
        <v>76548331559</v>
      </c>
      <c r="E16" s="43">
        <v>115778364331</v>
      </c>
      <c r="F16" s="57">
        <v>52355745290</v>
      </c>
      <c r="G16" s="43">
        <f>'[2]12'!$D$31</f>
        <v>98603754387</v>
      </c>
      <c r="H16" s="43"/>
    </row>
    <row r="17" spans="1:8" ht="20.25" customHeight="1">
      <c r="A17" s="41">
        <v>5</v>
      </c>
      <c r="B17" s="42" t="s">
        <v>23</v>
      </c>
      <c r="C17" s="41" t="s">
        <v>24</v>
      </c>
      <c r="D17" s="43">
        <v>212201044</v>
      </c>
      <c r="E17" s="43">
        <v>6144839332</v>
      </c>
      <c r="F17" s="57">
        <v>7317759630</v>
      </c>
      <c r="G17" s="43">
        <f>'[2]12'!$D$41</f>
        <v>14477592732</v>
      </c>
      <c r="H17" s="43"/>
    </row>
    <row r="18" spans="1:8" s="40" customFormat="1" ht="20.25" customHeight="1">
      <c r="A18" s="44" t="s">
        <v>25</v>
      </c>
      <c r="B18" s="45" t="s">
        <v>26</v>
      </c>
      <c r="C18" s="44" t="s">
        <v>27</v>
      </c>
      <c r="D18" s="46">
        <f>D19+D20+D25+D26+D27</f>
        <v>394481022953</v>
      </c>
      <c r="E18" s="46">
        <f>E19+E20+E25+E26+E27</f>
        <v>517089565524</v>
      </c>
      <c r="F18" s="46">
        <f>F19+F20+F25+F26+F27</f>
        <v>596026857811</v>
      </c>
      <c r="G18" s="46">
        <f>G19+G20+G25+G26+G27</f>
        <v>612148748583</v>
      </c>
      <c r="H18" s="46"/>
    </row>
    <row r="19" spans="1:8" ht="20.25" customHeight="1">
      <c r="A19" s="41">
        <v>1</v>
      </c>
      <c r="B19" s="42" t="s">
        <v>28</v>
      </c>
      <c r="C19" s="41" t="s">
        <v>29</v>
      </c>
      <c r="D19" s="43"/>
      <c r="E19" s="43"/>
      <c r="F19" s="57">
        <v>0</v>
      </c>
      <c r="G19" s="43"/>
      <c r="H19" s="43"/>
    </row>
    <row r="20" spans="1:8" ht="20.25" customHeight="1">
      <c r="A20" s="41">
        <v>2</v>
      </c>
      <c r="B20" s="42" t="s">
        <v>30</v>
      </c>
      <c r="C20" s="41" t="s">
        <v>27</v>
      </c>
      <c r="D20" s="43">
        <f>D21+D22+D23+D24</f>
        <v>388333777963</v>
      </c>
      <c r="E20" s="43">
        <f>E21+E22+E23+E24</f>
        <v>498596862255</v>
      </c>
      <c r="F20" s="43">
        <f>F21+F22+F23+F24</f>
        <v>579744981625</v>
      </c>
      <c r="G20" s="43">
        <f>G21+G22+G23+G24</f>
        <v>594035155796</v>
      </c>
      <c r="H20" s="43"/>
    </row>
    <row r="21" spans="1:8" ht="20.25" customHeight="1">
      <c r="A21" s="41"/>
      <c r="B21" s="42" t="s">
        <v>31</v>
      </c>
      <c r="C21" s="41" t="s">
        <v>32</v>
      </c>
      <c r="D21" s="43">
        <v>333974712763</v>
      </c>
      <c r="E21" s="43">
        <v>397473746259</v>
      </c>
      <c r="F21" s="57">
        <v>464829854914</v>
      </c>
      <c r="G21" s="43">
        <f>'[2]12'!$D$54</f>
        <v>516656586466</v>
      </c>
      <c r="H21" s="43"/>
    </row>
    <row r="22" spans="1:8" ht="20.25" customHeight="1">
      <c r="A22" s="41"/>
      <c r="B22" s="42" t="s">
        <v>37</v>
      </c>
      <c r="C22" s="41" t="s">
        <v>38</v>
      </c>
      <c r="D22" s="43">
        <v>25875699873</v>
      </c>
      <c r="E22" s="43">
        <v>60963433885</v>
      </c>
      <c r="F22" s="57">
        <v>52830241377</v>
      </c>
      <c r="G22" s="43">
        <f>'[2]12'!$D$57</f>
        <v>39161027555</v>
      </c>
      <c r="H22" s="43"/>
    </row>
    <row r="23" spans="1:8" ht="20.25" customHeight="1">
      <c r="A23" s="41"/>
      <c r="B23" s="42" t="s">
        <v>41</v>
      </c>
      <c r="C23" s="41" t="s">
        <v>42</v>
      </c>
      <c r="D23" s="43">
        <v>15718671142</v>
      </c>
      <c r="E23" s="43">
        <v>9402529307</v>
      </c>
      <c r="F23" s="57">
        <v>8651412163</v>
      </c>
      <c r="G23" s="43">
        <f>'[2]12'!$D$60</f>
        <v>7720307131</v>
      </c>
      <c r="H23" s="43"/>
    </row>
    <row r="24" spans="1:8" ht="20.25" customHeight="1">
      <c r="A24" s="41"/>
      <c r="B24" s="42" t="s">
        <v>45</v>
      </c>
      <c r="C24" s="41" t="s">
        <v>46</v>
      </c>
      <c r="D24" s="43">
        <v>12764694185</v>
      </c>
      <c r="E24" s="43">
        <v>30757152804</v>
      </c>
      <c r="F24" s="57">
        <v>53433473171</v>
      </c>
      <c r="G24" s="43">
        <f>'[2]12'!$D$63</f>
        <v>30497234644</v>
      </c>
      <c r="H24" s="43"/>
    </row>
    <row r="25" spans="1:8" ht="20.25" customHeight="1">
      <c r="A25" s="41">
        <v>3</v>
      </c>
      <c r="B25" s="42" t="s">
        <v>47</v>
      </c>
      <c r="C25" s="41" t="s">
        <v>48</v>
      </c>
      <c r="D25" s="43"/>
      <c r="E25" s="43"/>
      <c r="F25" s="57">
        <v>0</v>
      </c>
      <c r="G25" s="43"/>
      <c r="H25" s="43"/>
    </row>
    <row r="26" spans="1:8" ht="20.25" customHeight="1">
      <c r="A26" s="41">
        <v>4</v>
      </c>
      <c r="B26" s="42" t="s">
        <v>49</v>
      </c>
      <c r="C26" s="41" t="s">
        <v>50</v>
      </c>
      <c r="D26" s="43">
        <v>4400000000</v>
      </c>
      <c r="E26" s="43">
        <v>10800000000</v>
      </c>
      <c r="F26" s="57">
        <v>11960000000</v>
      </c>
      <c r="G26" s="43">
        <f>'[2]12'!$D$70</f>
        <v>13260000000</v>
      </c>
      <c r="H26" s="43"/>
    </row>
    <row r="27" spans="1:8" ht="20.25" customHeight="1">
      <c r="A27" s="41">
        <v>5</v>
      </c>
      <c r="B27" s="42" t="s">
        <v>51</v>
      </c>
      <c r="C27" s="41" t="s">
        <v>52</v>
      </c>
      <c r="D27" s="43">
        <v>1747244990</v>
      </c>
      <c r="E27" s="43">
        <v>7692703269</v>
      </c>
      <c r="F27" s="57">
        <v>4321876186</v>
      </c>
      <c r="G27" s="43">
        <f>'[2]12'!$D$72</f>
        <v>4853592787</v>
      </c>
      <c r="H27" s="43"/>
    </row>
    <row r="28" spans="1:8" ht="20.25" customHeight="1" hidden="1" outlineLevel="1">
      <c r="A28" s="41"/>
      <c r="B28" s="42" t="s">
        <v>145</v>
      </c>
      <c r="C28" s="41" t="s">
        <v>54</v>
      </c>
      <c r="D28" s="43">
        <v>1747244990</v>
      </c>
      <c r="E28" s="43">
        <v>7692703269</v>
      </c>
      <c r="F28" s="57">
        <v>7461955279</v>
      </c>
      <c r="G28" s="43"/>
      <c r="H28" s="57"/>
    </row>
    <row r="29" spans="1:8" ht="20.25" customHeight="1" hidden="1" outlineLevel="1">
      <c r="A29" s="41"/>
      <c r="B29" s="42" t="s">
        <v>146</v>
      </c>
      <c r="C29" s="41" t="s">
        <v>56</v>
      </c>
      <c r="D29" s="43"/>
      <c r="E29" s="43">
        <v>0</v>
      </c>
      <c r="F29" s="57">
        <v>0</v>
      </c>
      <c r="G29" s="43">
        <v>0</v>
      </c>
      <c r="H29" s="57"/>
    </row>
    <row r="30" spans="1:8" ht="20.25" customHeight="1" hidden="1" outlineLevel="1">
      <c r="A30" s="41"/>
      <c r="B30" s="42" t="s">
        <v>147</v>
      </c>
      <c r="C30" s="41" t="s">
        <v>58</v>
      </c>
      <c r="D30" s="43"/>
      <c r="E30" s="43">
        <v>0</v>
      </c>
      <c r="F30" s="57">
        <v>0</v>
      </c>
      <c r="G30" s="43">
        <v>0</v>
      </c>
      <c r="H30" s="57"/>
    </row>
    <row r="31" spans="1:9" s="40" customFormat="1" ht="20.25" customHeight="1" collapsed="1">
      <c r="A31" s="44" t="s">
        <v>122</v>
      </c>
      <c r="B31" s="45" t="s">
        <v>59</v>
      </c>
      <c r="C31" s="44" t="s">
        <v>60</v>
      </c>
      <c r="D31" s="46">
        <f>D12+D18</f>
        <v>561394537304</v>
      </c>
      <c r="E31" s="46">
        <f>E12+E18</f>
        <v>779942268064</v>
      </c>
      <c r="F31" s="46">
        <f>F12+F18</f>
        <v>772050813252</v>
      </c>
      <c r="G31" s="46">
        <f>G12+G18</f>
        <v>761863106313</v>
      </c>
      <c r="H31" s="57"/>
      <c r="I31" s="132">
        <f>'[2]12'!$D$76</f>
        <v>761863106313</v>
      </c>
    </row>
    <row r="32" spans="1:8" ht="20.25" customHeight="1">
      <c r="A32" s="41"/>
      <c r="B32" s="44" t="s">
        <v>61</v>
      </c>
      <c r="C32" s="41"/>
      <c r="D32" s="43"/>
      <c r="E32" s="43"/>
      <c r="F32" s="57">
        <v>0</v>
      </c>
      <c r="G32" s="43">
        <f>'[1]CDKT'!E29</f>
        <v>0</v>
      </c>
      <c r="H32" s="57"/>
    </row>
    <row r="33" spans="1:8" s="40" customFormat="1" ht="20.25" customHeight="1">
      <c r="A33" s="44" t="s">
        <v>62</v>
      </c>
      <c r="B33" s="45" t="s">
        <v>63</v>
      </c>
      <c r="C33" s="44" t="s">
        <v>64</v>
      </c>
      <c r="D33" s="46">
        <f>SUM(D34:D35)</f>
        <v>415019108639</v>
      </c>
      <c r="E33" s="46">
        <f>SUM(E34:E35)</f>
        <v>568205940864.2648</v>
      </c>
      <c r="F33" s="46">
        <f>SUM(F34:F35)</f>
        <v>540292328420.2648</v>
      </c>
      <c r="G33" s="46">
        <f>SUM(G34:G35)</f>
        <v>487830272452.2648</v>
      </c>
      <c r="H33" s="57"/>
    </row>
    <row r="34" spans="1:8" ht="20.25" customHeight="1">
      <c r="A34" s="41">
        <v>1</v>
      </c>
      <c r="B34" s="42" t="s">
        <v>65</v>
      </c>
      <c r="C34" s="41" t="s">
        <v>66</v>
      </c>
      <c r="D34" s="43">
        <v>210912481072</v>
      </c>
      <c r="E34" s="43">
        <v>319979411495.2648</v>
      </c>
      <c r="F34" s="57">
        <v>236093184564.2648</v>
      </c>
      <c r="G34" s="43">
        <f>'[2]12'!$D$79</f>
        <v>315710353638.2648</v>
      </c>
      <c r="H34" s="57"/>
    </row>
    <row r="35" spans="1:8" ht="20.25" customHeight="1">
      <c r="A35" s="41">
        <v>2</v>
      </c>
      <c r="B35" s="42" t="s">
        <v>67</v>
      </c>
      <c r="C35" s="41" t="s">
        <v>68</v>
      </c>
      <c r="D35" s="43">
        <v>204106627567</v>
      </c>
      <c r="E35" s="43">
        <v>248226529369</v>
      </c>
      <c r="F35" s="57">
        <v>304199143856</v>
      </c>
      <c r="G35" s="43">
        <f>'[2]12'!$D$95</f>
        <v>172119918814</v>
      </c>
      <c r="H35" s="57"/>
    </row>
    <row r="36" spans="1:9" s="40" customFormat="1" ht="20.25" customHeight="1">
      <c r="A36" s="44" t="s">
        <v>69</v>
      </c>
      <c r="B36" s="45" t="s">
        <v>70</v>
      </c>
      <c r="C36" s="44" t="s">
        <v>71</v>
      </c>
      <c r="D36" s="46">
        <f>D37+D50</f>
        <v>146375428665</v>
      </c>
      <c r="E36" s="46">
        <f>E37+E50</f>
        <v>211736327200</v>
      </c>
      <c r="F36" s="46">
        <f>F37+F50</f>
        <v>231758484832</v>
      </c>
      <c r="G36" s="46">
        <f>G37+G50</f>
        <v>274032833861</v>
      </c>
      <c r="H36" s="57"/>
      <c r="I36" s="132">
        <f>'[2]12'!$D$106</f>
        <v>274032833861</v>
      </c>
    </row>
    <row r="37" spans="1:8" ht="20.25" customHeight="1">
      <c r="A37" s="41">
        <v>1</v>
      </c>
      <c r="B37" s="42" t="s">
        <v>70</v>
      </c>
      <c r="C37" s="41" t="s">
        <v>72</v>
      </c>
      <c r="D37" s="43">
        <f>D38+D39+D40+D44+D45+D48+D49</f>
        <v>110479679538</v>
      </c>
      <c r="E37" s="43">
        <f>E38+E39+E40+E44+E45+E48+E49</f>
        <v>154523908691</v>
      </c>
      <c r="F37" s="43">
        <f>F38+F39+F40+F44+F45+F48+F49</f>
        <v>178817114883</v>
      </c>
      <c r="G37" s="43">
        <f>G38+G39+G40+G44+G45+G48+G49</f>
        <v>196374438578</v>
      </c>
      <c r="H37" s="57"/>
    </row>
    <row r="38" spans="1:8" ht="20.25" customHeight="1">
      <c r="A38" s="41"/>
      <c r="B38" s="42" t="s">
        <v>73</v>
      </c>
      <c r="C38" s="41" t="s">
        <v>74</v>
      </c>
      <c r="D38" s="43">
        <v>60000000000</v>
      </c>
      <c r="E38" s="43">
        <v>60000000000</v>
      </c>
      <c r="F38" s="57">
        <v>60000000000</v>
      </c>
      <c r="G38" s="43">
        <f>'[2]12'!$D$108</f>
        <v>60000000000</v>
      </c>
      <c r="H38" s="57"/>
    </row>
    <row r="39" spans="1:8" ht="20.25" customHeight="1">
      <c r="A39" s="41"/>
      <c r="B39" s="42" t="s">
        <v>75</v>
      </c>
      <c r="C39" s="41" t="s">
        <v>76</v>
      </c>
      <c r="D39" s="43"/>
      <c r="E39" s="43">
        <v>0</v>
      </c>
      <c r="F39" s="57">
        <v>0</v>
      </c>
      <c r="G39" s="43">
        <v>0</v>
      </c>
      <c r="H39" s="57"/>
    </row>
    <row r="40" spans="1:8" ht="20.25" customHeight="1">
      <c r="A40" s="41"/>
      <c r="B40" s="42" t="s">
        <v>77</v>
      </c>
      <c r="C40" s="41" t="s">
        <v>78</v>
      </c>
      <c r="D40" s="43">
        <v>25219172192</v>
      </c>
      <c r="E40" s="43">
        <v>38367546642</v>
      </c>
      <c r="F40" s="57">
        <v>38367546642</v>
      </c>
      <c r="G40" s="43">
        <f>'[2]12'!$D$110</f>
        <v>50692941740</v>
      </c>
      <c r="H40" s="57"/>
    </row>
    <row r="41" spans="1:8" ht="20.25" customHeight="1" hidden="1" outlineLevel="1">
      <c r="A41" s="41"/>
      <c r="B41" s="42"/>
      <c r="C41" s="41" t="s">
        <v>80</v>
      </c>
      <c r="D41" s="43"/>
      <c r="E41" s="43"/>
      <c r="F41" s="57">
        <v>0</v>
      </c>
      <c r="G41" s="43"/>
      <c r="H41" s="57"/>
    </row>
    <row r="42" spans="1:8" ht="20.25" customHeight="1" hidden="1" outlineLevel="1">
      <c r="A42" s="41"/>
      <c r="B42" s="42"/>
      <c r="C42" s="41" t="s">
        <v>80</v>
      </c>
      <c r="D42" s="43"/>
      <c r="E42" s="43"/>
      <c r="F42" s="57">
        <v>0</v>
      </c>
      <c r="G42" s="43"/>
      <c r="H42" s="57"/>
    </row>
    <row r="43" spans="1:8" ht="20.25" customHeight="1" hidden="1" outlineLevel="1">
      <c r="A43" s="41"/>
      <c r="B43" s="42"/>
      <c r="C43" s="41" t="s">
        <v>82</v>
      </c>
      <c r="D43" s="43"/>
      <c r="E43" s="43"/>
      <c r="F43" s="57">
        <v>0</v>
      </c>
      <c r="G43" s="43"/>
      <c r="H43" s="57"/>
    </row>
    <row r="44" spans="1:8" ht="20.25" customHeight="1" hidden="1" outlineLevel="1">
      <c r="A44" s="41"/>
      <c r="B44" s="42" t="s">
        <v>83</v>
      </c>
      <c r="C44" s="41" t="s">
        <v>84</v>
      </c>
      <c r="D44" s="43"/>
      <c r="E44" s="43"/>
      <c r="F44" s="57">
        <v>0</v>
      </c>
      <c r="G44" s="43"/>
      <c r="H44" s="57"/>
    </row>
    <row r="45" spans="1:8" ht="20.25" customHeight="1" collapsed="1">
      <c r="A45" s="41"/>
      <c r="B45" s="42" t="s">
        <v>85</v>
      </c>
      <c r="C45" s="41"/>
      <c r="D45" s="43">
        <v>25137546426</v>
      </c>
      <c r="E45" s="43">
        <v>56062471012</v>
      </c>
      <c r="F45" s="57">
        <v>56062471012</v>
      </c>
      <c r="G45" s="43">
        <f>'[2]12'!$D$114+'[2]12'!$D$116</f>
        <v>85587605801</v>
      </c>
      <c r="H45" s="57"/>
    </row>
    <row r="46" spans="1:8" ht="20.25" customHeight="1" hidden="1" outlineLevel="1">
      <c r="A46" s="41"/>
      <c r="B46" s="42"/>
      <c r="C46" s="41" t="s">
        <v>84</v>
      </c>
      <c r="D46" s="43">
        <v>24717546426</v>
      </c>
      <c r="E46" s="43">
        <v>55702471012</v>
      </c>
      <c r="F46" s="57">
        <v>55702471012</v>
      </c>
      <c r="G46" s="43">
        <v>55702471012</v>
      </c>
      <c r="H46" s="57"/>
    </row>
    <row r="47" spans="1:8" ht="20.25" customHeight="1" hidden="1" outlineLevel="1">
      <c r="A47" s="41"/>
      <c r="B47" s="42"/>
      <c r="C47" s="41" t="s">
        <v>88</v>
      </c>
      <c r="D47" s="43">
        <v>420000000</v>
      </c>
      <c r="E47" s="43">
        <v>360000000</v>
      </c>
      <c r="F47" s="57">
        <v>360000000</v>
      </c>
      <c r="G47" s="43">
        <v>360000000</v>
      </c>
      <c r="H47" s="57"/>
    </row>
    <row r="48" spans="1:8" ht="20.25" customHeight="1" collapsed="1">
      <c r="A48" s="41"/>
      <c r="B48" s="42" t="s">
        <v>89</v>
      </c>
      <c r="C48" s="41" t="s">
        <v>90</v>
      </c>
      <c r="D48" s="43">
        <v>0</v>
      </c>
      <c r="E48" s="43">
        <v>0</v>
      </c>
      <c r="F48" s="57">
        <v>24293206192</v>
      </c>
      <c r="G48" s="43">
        <v>0</v>
      </c>
      <c r="H48" s="57"/>
    </row>
    <row r="49" spans="1:8" ht="20.25" customHeight="1">
      <c r="A49" s="41"/>
      <c r="B49" s="42" t="s">
        <v>91</v>
      </c>
      <c r="C49" s="41" t="s">
        <v>92</v>
      </c>
      <c r="D49" s="43">
        <v>122960920</v>
      </c>
      <c r="E49" s="43">
        <v>93891037</v>
      </c>
      <c r="F49" s="57">
        <v>93891037</v>
      </c>
      <c r="G49" s="43">
        <f>'[2]12'!$D$118</f>
        <v>93891037</v>
      </c>
      <c r="H49" s="57"/>
    </row>
    <row r="50" spans="1:8" ht="20.25" customHeight="1">
      <c r="A50" s="41">
        <v>2</v>
      </c>
      <c r="B50" s="42" t="s">
        <v>93</v>
      </c>
      <c r="C50" s="41" t="s">
        <v>94</v>
      </c>
      <c r="D50" s="43">
        <v>35895749127</v>
      </c>
      <c r="E50" s="43">
        <v>57212418509</v>
      </c>
      <c r="F50" s="57">
        <v>52941369949</v>
      </c>
      <c r="G50" s="43">
        <f>'[2]12'!$D$119</f>
        <v>77658395283</v>
      </c>
      <c r="H50" s="57"/>
    </row>
    <row r="51" spans="1:8" ht="20.25" customHeight="1">
      <c r="A51" s="41"/>
      <c r="B51" s="42" t="s">
        <v>95</v>
      </c>
      <c r="C51" s="41" t="s">
        <v>96</v>
      </c>
      <c r="D51" s="43">
        <v>35895749127</v>
      </c>
      <c r="E51" s="43">
        <v>55943896771</v>
      </c>
      <c r="F51" s="57">
        <v>52926284771</v>
      </c>
      <c r="G51" s="43">
        <f>'[2]12'!$D$120</f>
        <v>77643310105</v>
      </c>
      <c r="H51" s="57"/>
    </row>
    <row r="52" spans="1:8" s="40" customFormat="1" ht="20.25" customHeight="1">
      <c r="A52" s="47" t="s">
        <v>62</v>
      </c>
      <c r="B52" s="48" t="s">
        <v>97</v>
      </c>
      <c r="C52" s="47" t="s">
        <v>98</v>
      </c>
      <c r="D52" s="49">
        <f>D33+D36</f>
        <v>561394537304</v>
      </c>
      <c r="E52" s="49">
        <f>E33+E36</f>
        <v>779942268064.2648</v>
      </c>
      <c r="F52" s="49">
        <f>F33+F36</f>
        <v>772050813252.2648</v>
      </c>
      <c r="G52" s="49">
        <f>G33+G36</f>
        <v>761863106313.2648</v>
      </c>
      <c r="H52" s="58"/>
    </row>
  </sheetData>
  <mergeCells count="9">
    <mergeCell ref="A6:H6"/>
    <mergeCell ref="A7:H7"/>
    <mergeCell ref="A9:H9"/>
    <mergeCell ref="A1:C1"/>
    <mergeCell ref="A2:C2"/>
    <mergeCell ref="D2:H2"/>
    <mergeCell ref="D1:H1"/>
    <mergeCell ref="A4:C4"/>
    <mergeCell ref="G4:H4"/>
  </mergeCells>
  <printOptions/>
  <pageMargins left="0.3" right="0.23" top="0.25" bottom="0.38" header="0.23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pane xSplit="2" ySplit="5" topLeftCell="D1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18" sqref="B18:D18"/>
    </sheetView>
  </sheetViews>
  <sheetFormatPr defaultColWidth="8.796875" defaultRowHeight="27" customHeight="1" outlineLevelRow="1" outlineLevelCol="1"/>
  <cols>
    <col min="1" max="1" width="6.3984375" style="2" customWidth="1"/>
    <col min="2" max="2" width="39.09765625" style="1" customWidth="1"/>
    <col min="3" max="3" width="19.19921875" style="1" hidden="1" customWidth="1" outlineLevel="1"/>
    <col min="4" max="4" width="15.69921875" style="1" customWidth="1" collapsed="1"/>
    <col min="5" max="5" width="15.59765625" style="1" customWidth="1"/>
    <col min="6" max="6" width="15.69921875" style="1" customWidth="1"/>
    <col min="7" max="7" width="10.5" style="1" bestFit="1" customWidth="1"/>
    <col min="8" max="16384" width="9" style="1" customWidth="1"/>
  </cols>
  <sheetData>
    <row r="1" spans="1:6" ht="27" customHeight="1">
      <c r="A1" s="141" t="s">
        <v>266</v>
      </c>
      <c r="B1" s="141"/>
      <c r="C1" s="141"/>
      <c r="D1" s="141"/>
      <c r="E1" s="141"/>
      <c r="F1" s="141"/>
    </row>
    <row r="2" spans="3:6" ht="27" customHeight="1">
      <c r="C2" s="142"/>
      <c r="D2" s="142"/>
      <c r="E2" s="142"/>
      <c r="F2" s="142"/>
    </row>
    <row r="3" spans="1:6" s="35" customFormat="1" ht="25.5" customHeight="1">
      <c r="A3" s="150" t="s">
        <v>6</v>
      </c>
      <c r="B3" s="150" t="s">
        <v>100</v>
      </c>
      <c r="C3" s="150" t="s">
        <v>151</v>
      </c>
      <c r="D3" s="150" t="s">
        <v>152</v>
      </c>
      <c r="E3" s="150" t="s">
        <v>155</v>
      </c>
      <c r="F3" s="150" t="s">
        <v>11</v>
      </c>
    </row>
    <row r="4" spans="1:6" s="35" customFormat="1" ht="25.5" customHeight="1" hidden="1">
      <c r="A4" s="151"/>
      <c r="B4" s="151"/>
      <c r="C4" s="151"/>
      <c r="D4" s="151"/>
      <c r="E4" s="151"/>
      <c r="F4" s="151"/>
    </row>
    <row r="5" spans="1:6" s="35" customFormat="1" ht="25.5" customHeight="1">
      <c r="A5" s="36" t="s">
        <v>103</v>
      </c>
      <c r="B5" s="36">
        <v>1</v>
      </c>
      <c r="C5" s="36">
        <v>3</v>
      </c>
      <c r="D5" s="36">
        <v>2</v>
      </c>
      <c r="E5" s="36">
        <v>3</v>
      </c>
      <c r="F5" s="36">
        <v>4</v>
      </c>
    </row>
    <row r="6" spans="1:6" s="34" customFormat="1" ht="25.5" customHeight="1">
      <c r="A6" s="59">
        <v>1</v>
      </c>
      <c r="B6" s="60" t="s">
        <v>104</v>
      </c>
      <c r="C6" s="57">
        <v>1187275899165</v>
      </c>
      <c r="D6" s="57">
        <v>1479570816953</v>
      </c>
      <c r="E6" s="57">
        <f>'[3]KDNB'!$F$12</f>
        <v>1797578407877</v>
      </c>
      <c r="F6" s="61"/>
    </row>
    <row r="7" spans="1:6" s="34" customFormat="1" ht="25.5" customHeight="1">
      <c r="A7" s="41">
        <v>2</v>
      </c>
      <c r="B7" s="42" t="s">
        <v>105</v>
      </c>
      <c r="C7" s="57"/>
      <c r="D7" s="57">
        <v>0</v>
      </c>
      <c r="E7" s="57"/>
      <c r="F7" s="61"/>
    </row>
    <row r="8" spans="1:6" s="34" customFormat="1" ht="31.5" customHeight="1">
      <c r="A8" s="41">
        <v>3</v>
      </c>
      <c r="B8" s="42" t="s">
        <v>106</v>
      </c>
      <c r="C8" s="57">
        <v>1187275899165</v>
      </c>
      <c r="D8" s="57">
        <f>D6-D7</f>
        <v>1479570816953</v>
      </c>
      <c r="E8" s="57">
        <f>E6-E7</f>
        <v>1797578407877</v>
      </c>
      <c r="F8" s="61"/>
    </row>
    <row r="9" spans="1:6" s="34" customFormat="1" ht="25.5" customHeight="1">
      <c r="A9" s="41">
        <v>4</v>
      </c>
      <c r="B9" s="42" t="s">
        <v>107</v>
      </c>
      <c r="C9" s="57">
        <v>1015333118474</v>
      </c>
      <c r="D9" s="57">
        <v>1242225145033</v>
      </c>
      <c r="E9" s="57">
        <f>'[3]KDNB'!$F$21</f>
        <v>1602376770669</v>
      </c>
      <c r="F9" s="61"/>
    </row>
    <row r="10" spans="1:6" s="34" customFormat="1" ht="29.25" customHeight="1">
      <c r="A10" s="41">
        <v>5</v>
      </c>
      <c r="B10" s="42" t="s">
        <v>108</v>
      </c>
      <c r="C10" s="57">
        <f>C8-C9</f>
        <v>171942780691</v>
      </c>
      <c r="D10" s="57">
        <f>D8-D9</f>
        <v>237345671920</v>
      </c>
      <c r="E10" s="57">
        <f>E8-E9</f>
        <v>195201637208</v>
      </c>
      <c r="F10" s="61"/>
    </row>
    <row r="11" spans="1:6" s="34" customFormat="1" ht="25.5" customHeight="1">
      <c r="A11" s="41">
        <v>6</v>
      </c>
      <c r="B11" s="42" t="s">
        <v>109</v>
      </c>
      <c r="C11" s="57">
        <v>1328277978</v>
      </c>
      <c r="D11" s="57">
        <v>2259394660</v>
      </c>
      <c r="E11" s="57">
        <f>'[3]KDNB'!$F$24</f>
        <v>2405073127</v>
      </c>
      <c r="F11" s="61"/>
    </row>
    <row r="12" spans="1:6" s="34" customFormat="1" ht="25.5" customHeight="1">
      <c r="A12" s="41">
        <v>7</v>
      </c>
      <c r="B12" s="42" t="s">
        <v>110</v>
      </c>
      <c r="C12" s="57">
        <v>27846938720</v>
      </c>
      <c r="D12" s="57">
        <v>36298031252</v>
      </c>
      <c r="E12" s="57">
        <f>'[3]KDNB'!$F$25</f>
        <v>36493864325</v>
      </c>
      <c r="F12" s="61"/>
    </row>
    <row r="13" spans="1:6" s="34" customFormat="1" ht="25.5" customHeight="1" hidden="1" outlineLevel="1">
      <c r="A13" s="41"/>
      <c r="B13" s="42" t="s">
        <v>149</v>
      </c>
      <c r="C13" s="57">
        <f>C11-C12</f>
        <v>-26518660742</v>
      </c>
      <c r="D13" s="57">
        <f>D11-D12</f>
        <v>-34038636592</v>
      </c>
      <c r="E13" s="57">
        <f>E11-E12</f>
        <v>-34088791198</v>
      </c>
      <c r="F13" s="61"/>
    </row>
    <row r="14" spans="1:6" s="34" customFormat="1" ht="25.5" customHeight="1" collapsed="1">
      <c r="A14" s="41">
        <v>8</v>
      </c>
      <c r="B14" s="42" t="s">
        <v>111</v>
      </c>
      <c r="C14" s="57">
        <v>30660464578</v>
      </c>
      <c r="D14" s="57">
        <v>15984496581</v>
      </c>
      <c r="E14" s="57">
        <f>'[3]KDNB'!$F$27</f>
        <v>8189147446</v>
      </c>
      <c r="F14" s="61"/>
    </row>
    <row r="15" spans="1:6" s="34" customFormat="1" ht="25.5" customHeight="1">
      <c r="A15" s="41">
        <v>9</v>
      </c>
      <c r="B15" s="42" t="s">
        <v>150</v>
      </c>
      <c r="C15" s="57">
        <v>63330385183</v>
      </c>
      <c r="D15" s="57">
        <v>111158032071</v>
      </c>
      <c r="E15" s="57">
        <f>'[3]KDNB'!$F$28</f>
        <v>75040980323</v>
      </c>
      <c r="F15" s="61"/>
    </row>
    <row r="16" spans="1:6" s="34" customFormat="1" ht="25.5" customHeight="1">
      <c r="A16" s="41">
        <v>10</v>
      </c>
      <c r="B16" s="42" t="s">
        <v>113</v>
      </c>
      <c r="C16" s="43">
        <f>C10+C13-C14-C15</f>
        <v>51433270188</v>
      </c>
      <c r="D16" s="43">
        <f>D10+D13-D14-D15</f>
        <v>76164506676</v>
      </c>
      <c r="E16" s="43">
        <f>E10+E13-E14-E15</f>
        <v>77882718241</v>
      </c>
      <c r="F16" s="61"/>
    </row>
    <row r="17" spans="1:6" s="34" customFormat="1" ht="25.5" customHeight="1">
      <c r="A17" s="41">
        <v>11</v>
      </c>
      <c r="B17" s="42" t="s">
        <v>114</v>
      </c>
      <c r="C17" s="57">
        <v>14229574283</v>
      </c>
      <c r="D17" s="57">
        <v>43146720686</v>
      </c>
      <c r="E17" s="57">
        <f>'[3]KDNB'!$F$31</f>
        <v>16858243165</v>
      </c>
      <c r="F17" s="61"/>
    </row>
    <row r="18" spans="1:6" s="34" customFormat="1" ht="25.5" customHeight="1">
      <c r="A18" s="41">
        <v>12</v>
      </c>
      <c r="B18" s="42" t="s">
        <v>115</v>
      </c>
      <c r="C18" s="57">
        <v>8880986388</v>
      </c>
      <c r="D18" s="57">
        <v>40879601423</v>
      </c>
      <c r="E18" s="57">
        <f>'[3]KDNB'!$F$32</f>
        <v>11582508978</v>
      </c>
      <c r="F18" s="61"/>
    </row>
    <row r="19" spans="1:6" s="34" customFormat="1" ht="25.5" customHeight="1">
      <c r="A19" s="41">
        <v>13</v>
      </c>
      <c r="B19" s="42" t="s">
        <v>116</v>
      </c>
      <c r="C19" s="57">
        <f>C17-C18</f>
        <v>5348587895</v>
      </c>
      <c r="D19" s="57">
        <f>D17-D18</f>
        <v>2267119263</v>
      </c>
      <c r="E19" s="57">
        <f>E17-E18</f>
        <v>5275734187</v>
      </c>
      <c r="F19" s="61"/>
    </row>
    <row r="20" spans="1:6" s="34" customFormat="1" ht="25.5" customHeight="1">
      <c r="A20" s="41">
        <v>14</v>
      </c>
      <c r="B20" s="42" t="s">
        <v>117</v>
      </c>
      <c r="C20" s="43">
        <f>C16+C19</f>
        <v>56781858083</v>
      </c>
      <c r="D20" s="43">
        <f>D16+D19</f>
        <v>78431625939</v>
      </c>
      <c r="E20" s="43">
        <f>E16+E19</f>
        <v>83158452428</v>
      </c>
      <c r="F20" s="61"/>
    </row>
    <row r="21" spans="1:6" s="34" customFormat="1" ht="25.5" customHeight="1">
      <c r="A21" s="41">
        <v>15</v>
      </c>
      <c r="B21" s="42" t="s">
        <v>118</v>
      </c>
      <c r="C21" s="57"/>
      <c r="D21" s="57"/>
      <c r="E21" s="57">
        <f>'[3]KDNB'!$F$35</f>
        <v>4627025119</v>
      </c>
      <c r="F21" s="61"/>
    </row>
    <row r="22" spans="1:7" s="34" customFormat="1" ht="25.5" customHeight="1">
      <c r="A22" s="41">
        <v>16</v>
      </c>
      <c r="B22" s="42" t="s">
        <v>119</v>
      </c>
      <c r="C22" s="43">
        <f>C20-C21</f>
        <v>56781858083</v>
      </c>
      <c r="D22" s="43">
        <f>D20-D21</f>
        <v>78431625939</v>
      </c>
      <c r="E22" s="43">
        <f>E20-E21</f>
        <v>78531427309</v>
      </c>
      <c r="F22" s="61"/>
      <c r="G22" s="133"/>
    </row>
    <row r="23" spans="1:6" s="34" customFormat="1" ht="25.5" customHeight="1">
      <c r="A23" s="41">
        <v>17</v>
      </c>
      <c r="B23" s="42" t="s">
        <v>120</v>
      </c>
      <c r="C23" s="57">
        <f>C22/6000000</f>
        <v>9463.643013833333</v>
      </c>
      <c r="D23" s="57">
        <f>D22/6000000</f>
        <v>13071.9376565</v>
      </c>
      <c r="E23" s="57">
        <f>E22/6000000</f>
        <v>13088.571218166666</v>
      </c>
      <c r="F23" s="61"/>
    </row>
    <row r="24" spans="1:6" s="34" customFormat="1" ht="25.5" customHeight="1">
      <c r="A24" s="62">
        <v>18</v>
      </c>
      <c r="B24" s="63" t="s">
        <v>121</v>
      </c>
      <c r="C24" s="58">
        <f>10000*15%</f>
        <v>1500</v>
      </c>
      <c r="D24" s="58">
        <f>10000*18%</f>
        <v>1800</v>
      </c>
      <c r="E24" s="58">
        <f>15%*60000000000/6000000</f>
        <v>1500</v>
      </c>
      <c r="F24" s="58"/>
    </row>
    <row r="25" ht="16.5" customHeight="1"/>
    <row r="26" spans="1:6" ht="16.5" customHeight="1">
      <c r="A26" s="50"/>
      <c r="B26" s="50"/>
      <c r="C26" s="50"/>
      <c r="D26" s="50"/>
      <c r="E26" s="50"/>
      <c r="F26" s="50"/>
    </row>
    <row r="27" spans="1:6" s="31" customFormat="1" ht="27" customHeight="1" hidden="1">
      <c r="A27" s="143" t="s">
        <v>125</v>
      </c>
      <c r="B27" s="143"/>
      <c r="C27" s="143"/>
      <c r="D27" s="143"/>
      <c r="E27" s="143"/>
      <c r="F27" s="143"/>
    </row>
    <row r="28" ht="27" customHeight="1" hidden="1"/>
    <row r="29" ht="27" customHeight="1" hidden="1"/>
    <row r="30" spans="1:6" s="31" customFormat="1" ht="27" customHeight="1" hidden="1">
      <c r="A30" s="143" t="s">
        <v>126</v>
      </c>
      <c r="B30" s="143"/>
      <c r="C30" s="143"/>
      <c r="D30" s="143"/>
      <c r="E30" s="143"/>
      <c r="F30" s="143"/>
    </row>
  </sheetData>
  <mergeCells count="10">
    <mergeCell ref="A1:F1"/>
    <mergeCell ref="C2:F2"/>
    <mergeCell ref="A27:F27"/>
    <mergeCell ref="A30:F30"/>
    <mergeCell ref="D3:D4"/>
    <mergeCell ref="B3:B4"/>
    <mergeCell ref="A3:A4"/>
    <mergeCell ref="F3:F4"/>
    <mergeCell ref="E3:E4"/>
    <mergeCell ref="C3:C4"/>
  </mergeCells>
  <printOptions/>
  <pageMargins left="0.2" right="0.2" top="0.26" bottom="0.19" header="0.24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3">
      <selection activeCell="B23" sqref="B23"/>
    </sheetView>
  </sheetViews>
  <sheetFormatPr defaultColWidth="8.796875" defaultRowHeight="27" customHeight="1"/>
  <cols>
    <col min="1" max="1" width="6.8984375" style="2" customWidth="1"/>
    <col min="2" max="2" width="43.8984375" style="1" customWidth="1"/>
    <col min="3" max="3" width="7.8984375" style="2" customWidth="1"/>
    <col min="4" max="4" width="10" style="1" customWidth="1"/>
    <col min="5" max="6" width="10.69921875" style="1" customWidth="1"/>
    <col min="7" max="7" width="13.19921875" style="1" hidden="1" customWidth="1"/>
    <col min="8" max="8" width="11.3984375" style="1" bestFit="1" customWidth="1"/>
    <col min="9" max="16384" width="9" style="1" customWidth="1"/>
  </cols>
  <sheetData>
    <row r="1" spans="1:7" ht="27" customHeight="1">
      <c r="A1" s="141" t="s">
        <v>263</v>
      </c>
      <c r="B1" s="141"/>
      <c r="C1" s="141"/>
      <c r="D1" s="141"/>
      <c r="E1" s="141"/>
      <c r="F1" s="141"/>
      <c r="G1" s="141"/>
    </row>
    <row r="3" spans="1:7" ht="27" customHeight="1">
      <c r="A3" s="3" t="s">
        <v>6</v>
      </c>
      <c r="B3" s="3" t="s">
        <v>100</v>
      </c>
      <c r="C3" s="3" t="s">
        <v>143</v>
      </c>
      <c r="D3" s="3" t="s">
        <v>151</v>
      </c>
      <c r="E3" s="3" t="s">
        <v>152</v>
      </c>
      <c r="F3" s="3" t="s">
        <v>155</v>
      </c>
      <c r="G3" s="3" t="s">
        <v>11</v>
      </c>
    </row>
    <row r="4" spans="1:7" ht="27" customHeight="1">
      <c r="A4" s="5">
        <v>1</v>
      </c>
      <c r="B4" s="6" t="s">
        <v>131</v>
      </c>
      <c r="C4" s="5" t="s">
        <v>130</v>
      </c>
      <c r="D4" s="6"/>
      <c r="E4" s="6"/>
      <c r="F4" s="6"/>
      <c r="G4" s="6"/>
    </row>
    <row r="5" spans="1:7" ht="27" customHeight="1">
      <c r="A5" s="8"/>
      <c r="B5" s="9" t="s">
        <v>132</v>
      </c>
      <c r="C5" s="8" t="s">
        <v>142</v>
      </c>
      <c r="D5" s="51">
        <v>70.26805512704608</v>
      </c>
      <c r="E5" s="51">
        <v>66.3</v>
      </c>
      <c r="F5" s="51">
        <f>CDKT!G18/CDKT!G31*100</f>
        <v>80.34891616493474</v>
      </c>
      <c r="G5" s="9"/>
    </row>
    <row r="6" spans="1:7" ht="27" customHeight="1">
      <c r="A6" s="8"/>
      <c r="B6" s="9" t="s">
        <v>133</v>
      </c>
      <c r="C6" s="8" t="s">
        <v>142</v>
      </c>
      <c r="D6" s="51">
        <v>29.731944872953918</v>
      </c>
      <c r="E6" s="51">
        <v>33.7</v>
      </c>
      <c r="F6" s="51">
        <f>100-F5</f>
        <v>19.651083835065265</v>
      </c>
      <c r="G6" s="9"/>
    </row>
    <row r="7" spans="1:7" ht="27" customHeight="1">
      <c r="A7" s="8">
        <v>2</v>
      </c>
      <c r="B7" s="9" t="s">
        <v>134</v>
      </c>
      <c r="C7" s="8" t="s">
        <v>130</v>
      </c>
      <c r="D7" s="51"/>
      <c r="E7" s="51"/>
      <c r="F7" s="51"/>
      <c r="G7" s="9"/>
    </row>
    <row r="8" spans="1:7" ht="27" customHeight="1">
      <c r="A8" s="8"/>
      <c r="B8" s="9" t="s">
        <v>135</v>
      </c>
      <c r="C8" s="8" t="s">
        <v>142</v>
      </c>
      <c r="D8" s="51">
        <v>73.9264601027394</v>
      </c>
      <c r="E8" s="51">
        <v>72.85</v>
      </c>
      <c r="F8" s="51">
        <f>CDKT!G33/CDKT!G52*100</f>
        <v>64.0312240361561</v>
      </c>
      <c r="G8" s="9"/>
    </row>
    <row r="9" spans="1:7" ht="27" customHeight="1">
      <c r="A9" s="8"/>
      <c r="B9" s="9" t="s">
        <v>136</v>
      </c>
      <c r="C9" s="8" t="s">
        <v>142</v>
      </c>
      <c r="D9" s="51">
        <v>26.073539897260606</v>
      </c>
      <c r="E9" s="51">
        <v>27.15</v>
      </c>
      <c r="F9" s="51">
        <f>100-F8</f>
        <v>35.968775963843896</v>
      </c>
      <c r="G9" s="9"/>
    </row>
    <row r="10" spans="1:7" ht="27" customHeight="1">
      <c r="A10" s="8">
        <v>3</v>
      </c>
      <c r="B10" s="9" t="s">
        <v>137</v>
      </c>
      <c r="C10" s="8" t="s">
        <v>141</v>
      </c>
      <c r="D10" s="51"/>
      <c r="E10" s="51"/>
      <c r="F10" s="51"/>
      <c r="G10" s="9"/>
    </row>
    <row r="11" spans="1:7" ht="27" customHeight="1">
      <c r="A11" s="8"/>
      <c r="B11" s="9" t="s">
        <v>138</v>
      </c>
      <c r="C11" s="8" t="s">
        <v>142</v>
      </c>
      <c r="D11" s="51">
        <v>0.05119578232695439</v>
      </c>
      <c r="E11" s="51">
        <v>0.04699779449600355</v>
      </c>
      <c r="F11" s="51">
        <f>CDKT!G13/CDKT!G34</f>
        <v>0.03581485850462635</v>
      </c>
      <c r="G11" s="9"/>
    </row>
    <row r="12" spans="1:7" ht="27" customHeight="1">
      <c r="A12" s="8"/>
      <c r="B12" s="9" t="s">
        <v>139</v>
      </c>
      <c r="C12" s="8" t="s">
        <v>142</v>
      </c>
      <c r="D12" s="51">
        <v>1.3526956364612193</v>
      </c>
      <c r="E12" s="51">
        <v>1.3709860567094614</v>
      </c>
      <c r="F12" s="51">
        <f>CDKT!G31/CDKT!G33</f>
        <v>1.561738066158143</v>
      </c>
      <c r="G12" s="9"/>
    </row>
    <row r="13" spans="1:7" ht="27" customHeight="1">
      <c r="A13" s="8">
        <v>4</v>
      </c>
      <c r="B13" s="9" t="s">
        <v>140</v>
      </c>
      <c r="C13" s="8" t="s">
        <v>130</v>
      </c>
      <c r="D13" s="51"/>
      <c r="E13" s="51"/>
      <c r="F13" s="51"/>
      <c r="G13" s="9"/>
    </row>
    <row r="14" spans="1:7" ht="27" customHeight="1">
      <c r="A14" s="8"/>
      <c r="B14" s="9" t="s">
        <v>156</v>
      </c>
      <c r="C14" s="8" t="s">
        <v>142</v>
      </c>
      <c r="D14" s="51">
        <v>10.114430103948827</v>
      </c>
      <c r="E14" s="51">
        <v>10.06</v>
      </c>
      <c r="F14" s="51">
        <f>KQHDSXD!E22/CDKT!G31*100</f>
        <v>10.307813393018737</v>
      </c>
      <c r="G14" s="9"/>
    </row>
    <row r="15" spans="1:7" ht="27" customHeight="1">
      <c r="A15" s="8"/>
      <c r="B15" s="9" t="s">
        <v>157</v>
      </c>
      <c r="C15" s="8" t="s">
        <v>142</v>
      </c>
      <c r="D15" s="51">
        <v>4.782532697154398</v>
      </c>
      <c r="E15" s="51">
        <v>5.3</v>
      </c>
      <c r="F15" s="51">
        <f>KQHDSXD!E22/KQHDSXD!E8*100</f>
        <v>4.368734457694573</v>
      </c>
      <c r="G15" s="9"/>
    </row>
    <row r="16" spans="1:8" ht="27" customHeight="1">
      <c r="A16" s="11"/>
      <c r="B16" s="12" t="s">
        <v>158</v>
      </c>
      <c r="C16" s="11" t="s">
        <v>142</v>
      </c>
      <c r="D16" s="52">
        <f>KQHDSXD!C22/CDKT!D38*100</f>
        <v>94.63643013833334</v>
      </c>
      <c r="E16" s="55">
        <f>KQHDSXD!D22/CDKT!E38*100</f>
        <v>130.71937656499998</v>
      </c>
      <c r="F16" s="55">
        <f>KQHDSXD!E22/CDKT!G38*100</f>
        <v>130.88571218166666</v>
      </c>
      <c r="G16" s="12"/>
      <c r="H16" s="54"/>
    </row>
    <row r="18" spans="1:7" ht="27" customHeight="1">
      <c r="A18" s="143" t="s">
        <v>125</v>
      </c>
      <c r="B18" s="143"/>
      <c r="C18" s="143"/>
      <c r="D18" s="143"/>
      <c r="E18" s="143"/>
      <c r="F18" s="143"/>
      <c r="G18" s="143"/>
    </row>
    <row r="19" ht="27" customHeight="1">
      <c r="C19" s="1"/>
    </row>
    <row r="20" ht="27" customHeight="1">
      <c r="C20" s="1"/>
    </row>
    <row r="21" spans="1:7" ht="27" customHeight="1">
      <c r="A21" s="143" t="s">
        <v>260</v>
      </c>
      <c r="B21" s="143"/>
      <c r="C21" s="143"/>
      <c r="D21" s="143"/>
      <c r="E21" s="143"/>
      <c r="F21" s="143"/>
      <c r="G21" s="143"/>
    </row>
  </sheetData>
  <mergeCells count="3">
    <mergeCell ref="A1:G1"/>
    <mergeCell ref="A18:G18"/>
    <mergeCell ref="A21:G21"/>
  </mergeCells>
  <printOptions/>
  <pageMargins left="0.27" right="0.2" top="0.36" bottom="1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4">
      <selection activeCell="B10" sqref="B10"/>
    </sheetView>
  </sheetViews>
  <sheetFormatPr defaultColWidth="8.796875" defaultRowHeight="19.5" customHeight="1" outlineLevelRow="1" outlineLevelCol="1"/>
  <cols>
    <col min="1" max="1" width="5.8984375" style="67" customWidth="1"/>
    <col min="2" max="2" width="57.09765625" style="68" customWidth="1"/>
    <col min="3" max="3" width="5.69921875" style="68" customWidth="1"/>
    <col min="4" max="4" width="16.09765625" style="69" customWidth="1"/>
    <col min="5" max="5" width="16.69921875" style="68" customWidth="1"/>
    <col min="6" max="6" width="27.3984375" style="120" customWidth="1"/>
    <col min="7" max="7" width="90.19921875" style="68" customWidth="1" outlineLevel="1"/>
    <col min="8" max="8" width="8.69921875" style="68" customWidth="1"/>
    <col min="9" max="9" width="43.19921875" style="68" customWidth="1"/>
    <col min="10" max="10" width="12.19921875" style="68" customWidth="1"/>
    <col min="11" max="16384" width="9" style="68" customWidth="1"/>
  </cols>
  <sheetData>
    <row r="1" spans="1:6" ht="19.5" customHeight="1">
      <c r="A1" s="153" t="s">
        <v>0</v>
      </c>
      <c r="B1" s="153"/>
      <c r="E1" s="67"/>
      <c r="F1" s="120" t="s">
        <v>255</v>
      </c>
    </row>
    <row r="2" spans="1:2" ht="19.5" customHeight="1">
      <c r="A2" s="152" t="s">
        <v>254</v>
      </c>
      <c r="B2" s="152"/>
    </row>
    <row r="3" ht="19.5" customHeight="1">
      <c r="B3" s="66"/>
    </row>
    <row r="4" spans="1:6" ht="19.5" customHeight="1">
      <c r="A4" s="154" t="s">
        <v>264</v>
      </c>
      <c r="B4" s="154"/>
      <c r="C4" s="154"/>
      <c r="D4" s="154"/>
      <c r="E4" s="154"/>
      <c r="F4" s="154"/>
    </row>
    <row r="6" spans="1:10" s="73" customFormat="1" ht="21" customHeight="1">
      <c r="A6" s="70" t="s">
        <v>6</v>
      </c>
      <c r="B6" s="70" t="s">
        <v>100</v>
      </c>
      <c r="C6" s="70" t="s">
        <v>8</v>
      </c>
      <c r="D6" s="71" t="s">
        <v>155</v>
      </c>
      <c r="E6" s="71" t="s">
        <v>152</v>
      </c>
      <c r="F6" s="72" t="s">
        <v>11</v>
      </c>
      <c r="G6" s="70" t="s">
        <v>159</v>
      </c>
      <c r="I6" s="74"/>
      <c r="J6" s="74"/>
    </row>
    <row r="7" spans="1:9" ht="21" customHeight="1">
      <c r="A7" s="64" t="s">
        <v>12</v>
      </c>
      <c r="B7" s="65" t="s">
        <v>259</v>
      </c>
      <c r="C7" s="65"/>
      <c r="D7" s="75"/>
      <c r="E7" s="76"/>
      <c r="F7" s="121"/>
      <c r="G7" s="77"/>
      <c r="I7" s="134" t="s">
        <v>267</v>
      </c>
    </row>
    <row r="8" spans="1:9" s="84" customFormat="1" ht="21" customHeight="1">
      <c r="A8" s="78" t="s">
        <v>234</v>
      </c>
      <c r="B8" s="79" t="s">
        <v>236</v>
      </c>
      <c r="C8" s="80" t="s">
        <v>160</v>
      </c>
      <c r="D8" s="81">
        <v>83158452428</v>
      </c>
      <c r="E8" s="82">
        <v>78431625939</v>
      </c>
      <c r="F8" s="130" t="s">
        <v>161</v>
      </c>
      <c r="G8" s="83" t="s">
        <v>162</v>
      </c>
      <c r="I8" s="135" t="s">
        <v>268</v>
      </c>
    </row>
    <row r="9" spans="1:9" ht="21" customHeight="1">
      <c r="A9" s="78" t="s">
        <v>235</v>
      </c>
      <c r="B9" s="79" t="s">
        <v>237</v>
      </c>
      <c r="C9" s="83"/>
      <c r="D9" s="85"/>
      <c r="E9" s="82"/>
      <c r="F9" s="130"/>
      <c r="G9" s="83"/>
      <c r="I9" s="135" t="s">
        <v>269</v>
      </c>
    </row>
    <row r="10" spans="1:9" ht="21" customHeight="1">
      <c r="A10" s="86"/>
      <c r="B10" s="87" t="s">
        <v>164</v>
      </c>
      <c r="C10" s="80" t="s">
        <v>163</v>
      </c>
      <c r="D10" s="85">
        <v>127000240959</v>
      </c>
      <c r="E10" s="88">
        <v>113138574514</v>
      </c>
      <c r="F10" s="130" t="s">
        <v>165</v>
      </c>
      <c r="G10" s="83" t="s">
        <v>166</v>
      </c>
      <c r="I10" s="125" t="s">
        <v>164</v>
      </c>
    </row>
    <row r="11" spans="1:9" ht="21" customHeight="1">
      <c r="A11" s="86"/>
      <c r="B11" s="87" t="s">
        <v>168</v>
      </c>
      <c r="C11" s="80" t="s">
        <v>167</v>
      </c>
      <c r="D11" s="85">
        <v>-9821027108</v>
      </c>
      <c r="E11" s="88">
        <v>9821027108</v>
      </c>
      <c r="F11" s="130" t="s">
        <v>169</v>
      </c>
      <c r="G11" s="83" t="s">
        <v>170</v>
      </c>
      <c r="I11" s="125" t="s">
        <v>168</v>
      </c>
    </row>
    <row r="12" spans="1:9" ht="21" customHeight="1">
      <c r="A12" s="86"/>
      <c r="B12" s="87" t="s">
        <v>172</v>
      </c>
      <c r="C12" s="86" t="s">
        <v>171</v>
      </c>
      <c r="D12" s="85">
        <v>0</v>
      </c>
      <c r="E12" s="88">
        <v>6397195143</v>
      </c>
      <c r="F12" s="130" t="s">
        <v>173</v>
      </c>
      <c r="G12" s="83" t="s">
        <v>174</v>
      </c>
      <c r="I12" s="125" t="s">
        <v>172</v>
      </c>
    </row>
    <row r="13" spans="1:9" ht="21" customHeight="1">
      <c r="A13" s="86"/>
      <c r="B13" s="87" t="s">
        <v>176</v>
      </c>
      <c r="C13" s="80" t="s">
        <v>175</v>
      </c>
      <c r="D13" s="85">
        <v>-3246750531</v>
      </c>
      <c r="E13" s="85">
        <v>-2891244217</v>
      </c>
      <c r="F13" s="130" t="s">
        <v>173</v>
      </c>
      <c r="G13" s="83" t="s">
        <v>177</v>
      </c>
      <c r="I13" s="125" t="s">
        <v>176</v>
      </c>
    </row>
    <row r="14" spans="1:9" ht="21" customHeight="1">
      <c r="A14" s="86"/>
      <c r="B14" s="87" t="s">
        <v>179</v>
      </c>
      <c r="C14" s="80" t="s">
        <v>178</v>
      </c>
      <c r="D14" s="85">
        <v>32054922142</v>
      </c>
      <c r="E14" s="88">
        <v>26524551704</v>
      </c>
      <c r="F14" s="130" t="s">
        <v>165</v>
      </c>
      <c r="G14" s="83" t="s">
        <v>180</v>
      </c>
      <c r="I14" s="125" t="s">
        <v>179</v>
      </c>
    </row>
    <row r="15" spans="1:9" ht="21" customHeight="1">
      <c r="A15" s="78">
        <v>3</v>
      </c>
      <c r="B15" s="89" t="s">
        <v>238</v>
      </c>
      <c r="C15" s="90" t="s">
        <v>181</v>
      </c>
      <c r="D15" s="81">
        <v>229145837890</v>
      </c>
      <c r="E15" s="82">
        <v>231421730191</v>
      </c>
      <c r="F15" s="131" t="s">
        <v>182</v>
      </c>
      <c r="G15" s="83"/>
      <c r="I15" s="126" t="s">
        <v>270</v>
      </c>
    </row>
    <row r="16" spans="1:9" ht="21" customHeight="1">
      <c r="A16" s="86"/>
      <c r="B16" s="87" t="s">
        <v>184</v>
      </c>
      <c r="C16" s="80" t="s">
        <v>183</v>
      </c>
      <c r="D16" s="85">
        <v>93058066727</v>
      </c>
      <c r="E16" s="85">
        <v>-29638582709</v>
      </c>
      <c r="F16" s="130" t="s">
        <v>185</v>
      </c>
      <c r="G16" s="83" t="s">
        <v>186</v>
      </c>
      <c r="I16" s="125" t="s">
        <v>184</v>
      </c>
    </row>
    <row r="17" spans="1:9" ht="21" customHeight="1">
      <c r="A17" s="86"/>
      <c r="B17" s="87" t="s">
        <v>188</v>
      </c>
      <c r="C17" s="86" t="s">
        <v>187</v>
      </c>
      <c r="D17" s="85">
        <v>27968388417</v>
      </c>
      <c r="E17" s="85">
        <v>-48167544163</v>
      </c>
      <c r="F17" s="130" t="s">
        <v>185</v>
      </c>
      <c r="G17" s="83" t="s">
        <v>189</v>
      </c>
      <c r="I17" s="125" t="s">
        <v>188</v>
      </c>
    </row>
    <row r="18" spans="1:9" ht="21" customHeight="1">
      <c r="A18" s="86"/>
      <c r="B18" s="87" t="s">
        <v>191</v>
      </c>
      <c r="C18" s="86" t="s">
        <v>190</v>
      </c>
      <c r="D18" s="85">
        <v>64961294742</v>
      </c>
      <c r="E18" s="88">
        <v>50574254306</v>
      </c>
      <c r="F18" s="130" t="s">
        <v>169</v>
      </c>
      <c r="G18" s="83" t="s">
        <v>192</v>
      </c>
      <c r="I18" s="125" t="s">
        <v>191</v>
      </c>
    </row>
    <row r="19" spans="1:9" ht="21" customHeight="1">
      <c r="A19" s="86"/>
      <c r="B19" s="87" t="s">
        <v>193</v>
      </c>
      <c r="C19" s="91">
        <v>12</v>
      </c>
      <c r="D19" s="85">
        <v>2633272657</v>
      </c>
      <c r="E19" s="88">
        <v>1366384950</v>
      </c>
      <c r="F19" s="130" t="s">
        <v>185</v>
      </c>
      <c r="G19" s="83" t="s">
        <v>194</v>
      </c>
      <c r="I19" s="125" t="s">
        <v>193</v>
      </c>
    </row>
    <row r="20" spans="1:9" ht="21" customHeight="1">
      <c r="A20" s="86"/>
      <c r="B20" s="87" t="s">
        <v>195</v>
      </c>
      <c r="C20" s="91">
        <v>13</v>
      </c>
      <c r="D20" s="85">
        <v>-32792887845</v>
      </c>
      <c r="E20" s="85">
        <v>-31320005957</v>
      </c>
      <c r="F20" s="130" t="s">
        <v>196</v>
      </c>
      <c r="G20" s="83" t="s">
        <v>197</v>
      </c>
      <c r="I20" s="125" t="s">
        <v>195</v>
      </c>
    </row>
    <row r="21" spans="1:9" ht="21" customHeight="1">
      <c r="A21" s="86"/>
      <c r="B21" s="87" t="s">
        <v>198</v>
      </c>
      <c r="C21" s="91">
        <v>14</v>
      </c>
      <c r="D21" s="85">
        <v>-797416528</v>
      </c>
      <c r="E21" s="88"/>
      <c r="F21" s="130" t="s">
        <v>196</v>
      </c>
      <c r="G21" s="83" t="s">
        <v>199</v>
      </c>
      <c r="I21" s="125" t="s">
        <v>198</v>
      </c>
    </row>
    <row r="22" spans="1:9" ht="21" customHeight="1">
      <c r="A22" s="86"/>
      <c r="B22" s="87" t="s">
        <v>200</v>
      </c>
      <c r="C22" s="91">
        <v>15</v>
      </c>
      <c r="D22" s="85">
        <v>1084500000</v>
      </c>
      <c r="E22" s="88">
        <v>581353240</v>
      </c>
      <c r="F22" s="130" t="s">
        <v>165</v>
      </c>
      <c r="G22" s="83" t="s">
        <v>201</v>
      </c>
      <c r="I22" s="125" t="s">
        <v>200</v>
      </c>
    </row>
    <row r="23" spans="1:9" ht="21" customHeight="1">
      <c r="A23" s="86"/>
      <c r="B23" s="87" t="s">
        <v>202</v>
      </c>
      <c r="C23" s="91">
        <v>16</v>
      </c>
      <c r="D23" s="85">
        <v>-8319420648</v>
      </c>
      <c r="E23" s="85">
        <v>-6662373188</v>
      </c>
      <c r="F23" s="130" t="s">
        <v>196</v>
      </c>
      <c r="G23" s="83" t="s">
        <v>203</v>
      </c>
      <c r="I23" s="125" t="s">
        <v>202</v>
      </c>
    </row>
    <row r="24" spans="1:9" s="84" customFormat="1" ht="21" customHeight="1">
      <c r="A24" s="78"/>
      <c r="B24" s="79" t="s">
        <v>204</v>
      </c>
      <c r="C24" s="92">
        <v>20</v>
      </c>
      <c r="D24" s="81">
        <v>376941635412</v>
      </c>
      <c r="E24" s="81">
        <v>168155216670</v>
      </c>
      <c r="F24" s="131" t="s">
        <v>205</v>
      </c>
      <c r="G24" s="83"/>
      <c r="I24" s="135" t="s">
        <v>204</v>
      </c>
    </row>
    <row r="25" spans="1:9" ht="21" customHeight="1">
      <c r="A25" s="78" t="s">
        <v>25</v>
      </c>
      <c r="B25" s="79" t="s">
        <v>239</v>
      </c>
      <c r="C25" s="93"/>
      <c r="D25" s="81"/>
      <c r="E25" s="81"/>
      <c r="F25" s="130" t="s">
        <v>258</v>
      </c>
      <c r="G25" s="83"/>
      <c r="I25" s="127" t="s">
        <v>271</v>
      </c>
    </row>
    <row r="26" spans="1:9" ht="21" customHeight="1">
      <c r="A26" s="86" t="s">
        <v>234</v>
      </c>
      <c r="B26" s="87" t="s">
        <v>240</v>
      </c>
      <c r="C26" s="86" t="s">
        <v>206</v>
      </c>
      <c r="D26" s="85">
        <v>-223450276730</v>
      </c>
      <c r="E26" s="85">
        <v>-251010578537</v>
      </c>
      <c r="F26" s="130" t="s">
        <v>196</v>
      </c>
      <c r="G26" s="83" t="s">
        <v>207</v>
      </c>
      <c r="I26" s="125" t="s">
        <v>272</v>
      </c>
    </row>
    <row r="27" spans="1:9" ht="21" customHeight="1">
      <c r="A27" s="93">
        <v>2</v>
      </c>
      <c r="B27" s="83" t="s">
        <v>241</v>
      </c>
      <c r="C27" s="86" t="s">
        <v>208</v>
      </c>
      <c r="D27" s="85">
        <v>881726822</v>
      </c>
      <c r="E27" s="85">
        <v>631849557</v>
      </c>
      <c r="F27" s="130" t="s">
        <v>165</v>
      </c>
      <c r="G27" s="83"/>
      <c r="I27" s="128" t="s">
        <v>273</v>
      </c>
    </row>
    <row r="28" spans="1:9" ht="21" customHeight="1">
      <c r="A28" s="93">
        <v>3</v>
      </c>
      <c r="B28" s="83" t="s">
        <v>242</v>
      </c>
      <c r="C28" s="86" t="s">
        <v>209</v>
      </c>
      <c r="D28" s="85">
        <v>0</v>
      </c>
      <c r="E28" s="85"/>
      <c r="F28" s="130" t="s">
        <v>196</v>
      </c>
      <c r="G28" s="83"/>
      <c r="I28" s="128" t="s">
        <v>274</v>
      </c>
    </row>
    <row r="29" spans="1:9" ht="21" customHeight="1">
      <c r="A29" s="93">
        <v>4</v>
      </c>
      <c r="B29" s="83" t="s">
        <v>243</v>
      </c>
      <c r="C29" s="86" t="s">
        <v>210</v>
      </c>
      <c r="D29" s="85">
        <v>0</v>
      </c>
      <c r="E29" s="85">
        <v>0</v>
      </c>
      <c r="F29" s="130" t="s">
        <v>165</v>
      </c>
      <c r="G29" s="83"/>
      <c r="I29" s="128" t="s">
        <v>275</v>
      </c>
    </row>
    <row r="30" spans="1:9" ht="21" customHeight="1">
      <c r="A30" s="93">
        <v>5</v>
      </c>
      <c r="B30" s="83" t="s">
        <v>244</v>
      </c>
      <c r="C30" s="86" t="s">
        <v>211</v>
      </c>
      <c r="D30" s="85">
        <v>-2460000000</v>
      </c>
      <c r="E30" s="85">
        <v>-6400000000</v>
      </c>
      <c r="F30" s="130" t="s">
        <v>196</v>
      </c>
      <c r="G30" s="83"/>
      <c r="I30" s="128" t="s">
        <v>276</v>
      </c>
    </row>
    <row r="31" spans="1:9" ht="21" customHeight="1">
      <c r="A31" s="93">
        <v>6</v>
      </c>
      <c r="B31" s="83" t="s">
        <v>245</v>
      </c>
      <c r="C31" s="86" t="s">
        <v>212</v>
      </c>
      <c r="D31" s="85">
        <v>0</v>
      </c>
      <c r="E31" s="85">
        <v>0</v>
      </c>
      <c r="F31" s="130" t="s">
        <v>165</v>
      </c>
      <c r="G31" s="83"/>
      <c r="I31" s="128" t="s">
        <v>277</v>
      </c>
    </row>
    <row r="32" spans="1:9" ht="21" customHeight="1">
      <c r="A32" s="93">
        <v>7</v>
      </c>
      <c r="B32" s="83" t="s">
        <v>246</v>
      </c>
      <c r="C32" s="86" t="s">
        <v>213</v>
      </c>
      <c r="D32" s="85">
        <v>2365023709</v>
      </c>
      <c r="E32" s="85">
        <v>2259394660</v>
      </c>
      <c r="F32" s="130" t="s">
        <v>165</v>
      </c>
      <c r="G32" s="83"/>
      <c r="I32" s="128" t="s">
        <v>278</v>
      </c>
    </row>
    <row r="33" spans="1:9" ht="21" customHeight="1">
      <c r="A33" s="78"/>
      <c r="B33" s="79" t="s">
        <v>214</v>
      </c>
      <c r="C33" s="90" t="s">
        <v>215</v>
      </c>
      <c r="D33" s="81">
        <v>-222663526199</v>
      </c>
      <c r="E33" s="81">
        <v>-254519334320</v>
      </c>
      <c r="F33" s="130"/>
      <c r="G33" s="83"/>
      <c r="I33" s="135" t="s">
        <v>214</v>
      </c>
    </row>
    <row r="34" spans="1:9" ht="21" customHeight="1">
      <c r="A34" s="78" t="s">
        <v>122</v>
      </c>
      <c r="B34" s="79" t="s">
        <v>247</v>
      </c>
      <c r="C34" s="83"/>
      <c r="D34" s="85"/>
      <c r="E34" s="85"/>
      <c r="F34" s="130" t="s">
        <v>258</v>
      </c>
      <c r="G34" s="83"/>
      <c r="I34" s="127" t="s">
        <v>279</v>
      </c>
    </row>
    <row r="35" spans="1:9" ht="21" customHeight="1">
      <c r="A35" s="93">
        <v>1</v>
      </c>
      <c r="B35" s="83" t="s">
        <v>248</v>
      </c>
      <c r="C35" s="80" t="s">
        <v>216</v>
      </c>
      <c r="D35" s="85">
        <v>0</v>
      </c>
      <c r="E35" s="85">
        <v>0</v>
      </c>
      <c r="F35" s="130" t="s">
        <v>165</v>
      </c>
      <c r="G35" s="83"/>
      <c r="I35" s="128" t="s">
        <v>280</v>
      </c>
    </row>
    <row r="36" spans="1:9" ht="21" customHeight="1">
      <c r="A36" s="93">
        <v>2</v>
      </c>
      <c r="B36" s="83" t="s">
        <v>249</v>
      </c>
      <c r="C36" s="86" t="s">
        <v>217</v>
      </c>
      <c r="D36" s="85">
        <v>0</v>
      </c>
      <c r="E36" s="85"/>
      <c r="F36" s="130" t="s">
        <v>165</v>
      </c>
      <c r="G36" s="83"/>
      <c r="I36" s="128" t="s">
        <v>281</v>
      </c>
    </row>
    <row r="37" spans="1:9" ht="21" customHeight="1">
      <c r="A37" s="93">
        <v>3</v>
      </c>
      <c r="B37" s="83" t="s">
        <v>250</v>
      </c>
      <c r="C37" s="93">
        <v>34</v>
      </c>
      <c r="D37" s="85">
        <v>373175406041</v>
      </c>
      <c r="E37" s="85">
        <v>205867961594</v>
      </c>
      <c r="F37" s="130" t="s">
        <v>196</v>
      </c>
      <c r="G37" s="83"/>
      <c r="I37" s="128" t="s">
        <v>282</v>
      </c>
    </row>
    <row r="38" spans="1:9" ht="21" customHeight="1">
      <c r="A38" s="93">
        <v>4</v>
      </c>
      <c r="B38" s="83" t="s">
        <v>251</v>
      </c>
      <c r="C38" s="86" t="s">
        <v>218</v>
      </c>
      <c r="D38" s="85">
        <v>-502612023882</v>
      </c>
      <c r="E38" s="85">
        <v>-89608171763</v>
      </c>
      <c r="F38" s="130" t="s">
        <v>196</v>
      </c>
      <c r="G38" s="83"/>
      <c r="I38" s="128" t="s">
        <v>283</v>
      </c>
    </row>
    <row r="39" spans="1:9" ht="21" customHeight="1">
      <c r="A39" s="93">
        <v>5</v>
      </c>
      <c r="B39" s="83" t="s">
        <v>252</v>
      </c>
      <c r="C39" s="86" t="s">
        <v>219</v>
      </c>
      <c r="D39" s="85">
        <v>-17711446937</v>
      </c>
      <c r="E39" s="85">
        <v>-18455672191</v>
      </c>
      <c r="F39" s="130" t="s">
        <v>196</v>
      </c>
      <c r="G39" s="83"/>
      <c r="I39" s="128" t="s">
        <v>284</v>
      </c>
    </row>
    <row r="40" spans="1:9" ht="21" customHeight="1">
      <c r="A40" s="93">
        <v>6</v>
      </c>
      <c r="B40" s="83" t="s">
        <v>252</v>
      </c>
      <c r="C40" s="86"/>
      <c r="D40" s="85">
        <v>-10800000000</v>
      </c>
      <c r="E40" s="85">
        <v>-7260752250</v>
      </c>
      <c r="F40" s="130"/>
      <c r="G40" s="83"/>
      <c r="I40" s="128" t="s">
        <v>285</v>
      </c>
    </row>
    <row r="41" spans="1:9" s="84" customFormat="1" ht="21" customHeight="1">
      <c r="A41" s="92"/>
      <c r="B41" s="94" t="s">
        <v>220</v>
      </c>
      <c r="C41" s="92">
        <v>40</v>
      </c>
      <c r="D41" s="81">
        <v>-157948064778</v>
      </c>
      <c r="E41" s="81">
        <v>90543365390</v>
      </c>
      <c r="F41" s="130"/>
      <c r="G41" s="83"/>
      <c r="I41" s="129" t="s">
        <v>220</v>
      </c>
    </row>
    <row r="42" spans="1:9" ht="21" customHeight="1">
      <c r="A42" s="78" t="s">
        <v>253</v>
      </c>
      <c r="B42" s="79" t="s">
        <v>222</v>
      </c>
      <c r="C42" s="78" t="s">
        <v>221</v>
      </c>
      <c r="D42" s="95">
        <v>-3669955567</v>
      </c>
      <c r="E42" s="81">
        <v>4179247740</v>
      </c>
      <c r="F42" s="130"/>
      <c r="G42" s="83"/>
      <c r="I42" s="127" t="s">
        <v>222</v>
      </c>
    </row>
    <row r="43" spans="1:9" ht="21" customHeight="1">
      <c r="A43" s="78"/>
      <c r="B43" s="79" t="s">
        <v>224</v>
      </c>
      <c r="C43" s="78" t="s">
        <v>223</v>
      </c>
      <c r="D43" s="81">
        <v>14977077211</v>
      </c>
      <c r="E43" s="81">
        <v>10797829471</v>
      </c>
      <c r="F43" s="130"/>
      <c r="G43" s="83"/>
      <c r="I43" s="127" t="s">
        <v>224</v>
      </c>
    </row>
    <row r="44" spans="1:9" ht="21" customHeight="1">
      <c r="A44" s="86"/>
      <c r="B44" s="87" t="s">
        <v>225</v>
      </c>
      <c r="C44" s="78" t="s">
        <v>226</v>
      </c>
      <c r="D44" s="81">
        <v>0</v>
      </c>
      <c r="E44" s="81"/>
      <c r="F44" s="130" t="s">
        <v>169</v>
      </c>
      <c r="G44" s="83" t="s">
        <v>227</v>
      </c>
      <c r="I44" s="125" t="s">
        <v>225</v>
      </c>
    </row>
    <row r="45" spans="1:9" ht="21" customHeight="1">
      <c r="A45" s="96"/>
      <c r="B45" s="97" t="s">
        <v>229</v>
      </c>
      <c r="C45" s="96" t="s">
        <v>228</v>
      </c>
      <c r="D45" s="98">
        <v>11307121644</v>
      </c>
      <c r="E45" s="98">
        <v>14977077211</v>
      </c>
      <c r="F45" s="122"/>
      <c r="G45" s="99"/>
      <c r="I45" s="136" t="s">
        <v>229</v>
      </c>
    </row>
    <row r="46" spans="2:7" ht="19.5" customHeight="1">
      <c r="B46" s="100"/>
      <c r="C46" s="101"/>
      <c r="D46" s="102"/>
      <c r="E46" s="102"/>
      <c r="F46" s="123"/>
      <c r="G46" s="73"/>
    </row>
    <row r="47" spans="1:6" s="73" customFormat="1" ht="19.5" customHeight="1" hidden="1" outlineLevel="1">
      <c r="A47" s="103"/>
      <c r="D47" s="104"/>
      <c r="E47" s="104"/>
      <c r="F47" s="123"/>
    </row>
    <row r="48" spans="2:7" ht="19.5" customHeight="1" hidden="1" outlineLevel="1">
      <c r="B48" s="105" t="s">
        <v>230</v>
      </c>
      <c r="C48" s="106" t="s">
        <v>231</v>
      </c>
      <c r="D48" s="107">
        <v>11307121644</v>
      </c>
      <c r="E48" s="108">
        <v>14977077211</v>
      </c>
      <c r="F48" s="123"/>
      <c r="G48" s="73"/>
    </row>
    <row r="49" spans="1:7" s="115" customFormat="1" ht="19.5" customHeight="1" hidden="1" outlineLevel="1">
      <c r="A49" s="109"/>
      <c r="B49" s="110" t="s">
        <v>232</v>
      </c>
      <c r="C49" s="111"/>
      <c r="D49" s="112">
        <v>0</v>
      </c>
      <c r="E49" s="113">
        <v>0</v>
      </c>
      <c r="F49" s="124"/>
      <c r="G49" s="114"/>
    </row>
    <row r="50" spans="2:5" ht="19.5" customHeight="1" hidden="1" outlineLevel="1">
      <c r="B50" s="116" t="s">
        <v>233</v>
      </c>
      <c r="C50" s="117"/>
      <c r="D50" s="118" t="b">
        <v>1</v>
      </c>
      <c r="E50" s="119"/>
    </row>
    <row r="51" ht="19.5" customHeight="1" collapsed="1"/>
    <row r="52" spans="1:6" ht="19.5" customHeight="1">
      <c r="A52" s="152" t="s">
        <v>256</v>
      </c>
      <c r="B52" s="152"/>
      <c r="C52" s="152"/>
      <c r="D52" s="152"/>
      <c r="E52" s="152"/>
      <c r="F52" s="152"/>
    </row>
    <row r="56" spans="1:6" ht="19.5" customHeight="1">
      <c r="A56" s="152" t="s">
        <v>257</v>
      </c>
      <c r="B56" s="152"/>
      <c r="C56" s="152"/>
      <c r="D56" s="152"/>
      <c r="E56" s="152"/>
      <c r="F56" s="152"/>
    </row>
  </sheetData>
  <mergeCells count="5">
    <mergeCell ref="A56:F56"/>
    <mergeCell ref="A1:B1"/>
    <mergeCell ref="A2:B2"/>
    <mergeCell ref="A4:F4"/>
    <mergeCell ref="A52:F52"/>
  </mergeCells>
  <printOptions/>
  <pageMargins left="0.45" right="0.39" top="0.26" bottom="0.28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Đại học Công nghiệp</cp:lastModifiedBy>
  <cp:lastPrinted>2010-03-16T08:28:47Z</cp:lastPrinted>
  <dcterms:created xsi:type="dcterms:W3CDTF">2008-05-09T09:02:55Z</dcterms:created>
  <dcterms:modified xsi:type="dcterms:W3CDTF">2010-03-16T08:31:30Z</dcterms:modified>
  <cp:category/>
  <cp:version/>
  <cp:contentType/>
  <cp:contentStatus/>
</cp:coreProperties>
</file>