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5195" windowHeight="9360" activeTab="0"/>
  </bookViews>
  <sheets>
    <sheet name="CDKT" sheetId="1" r:id="rId1"/>
    <sheet name="KQKD" sheetId="2" r:id="rId2"/>
    <sheet name="LCTT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5" authorId="0">
      <text>
        <r>
          <rPr>
            <b/>
            <sz val="8"/>
            <rFont val="Tahoma"/>
            <family val="0"/>
          </rPr>
          <t xml:space="preserve">User: </t>
        </r>
        <r>
          <rPr>
            <b/>
            <sz val="8"/>
            <rFont val="Arial"/>
            <family val="2"/>
          </rPr>
          <t xml:space="preserve">Tổng số dư nợ trên TK 131
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13817, 13888, 1388C và số dư nợ trên TK 3388</t>
        </r>
      </text>
    </comment>
    <comment ref="D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TK141 &amp; 144 </t>
        </r>
      </text>
    </comment>
    <comment ref="D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311 &amp; TK 315</t>
        </r>
      </text>
    </comment>
    <comment ref="D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13817, 13888, 338D, 3382, 3383, 338A, 338B, 338C, 338G, 338KL</t>
        </r>
      </text>
    </comment>
    <comment ref="D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341 &amp; 342</t>
        </r>
      </text>
    </comment>
    <comment ref="D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của TK 344</t>
        </r>
      </text>
    </comment>
    <comment ref="D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các TK 3311, 3314, 3318</t>
        </r>
      </text>
    </comment>
    <comment ref="D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331</t>
        </r>
      </text>
    </comment>
    <comment ref="D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13113
</t>
        </r>
      </text>
    </comment>
    <comment ref="D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333</t>
        </r>
      </text>
    </comment>
    <comment ref="D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334</t>
        </r>
      </text>
    </comment>
    <comment ref="D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TK 335</t>
        </r>
      </text>
    </comment>
    <comment ref="D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242 </t>
        </r>
      </text>
    </comment>
    <comment ref="D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241</t>
        </r>
      </text>
    </comment>
    <comment ref="D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nợ trên TK 1331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142</t>
        </r>
      </text>
    </comment>
    <comment ref="D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152</t>
        </r>
      </text>
    </comment>
    <comment ref="D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139</t>
        </r>
      </text>
    </comment>
    <comment ref="D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nợ trên TK 128</t>
        </r>
      </text>
    </comment>
    <comment ref="D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111 &amp; TK 112</t>
        </r>
      </text>
    </comment>
    <comment ref="D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nợ trên TK 221</t>
        </r>
      </text>
    </comment>
    <comment ref="D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229</t>
        </r>
      </text>
    </comment>
    <comment ref="D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4111, 4113, 4114</t>
        </r>
      </text>
    </comment>
    <comment ref="D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415</t>
        </r>
      </text>
    </comment>
    <comment ref="D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421</t>
        </r>
      </text>
    </comment>
    <comment ref="D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4112</t>
        </r>
      </text>
    </comment>
    <comment ref="F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241</t>
        </r>
      </text>
    </comment>
    <comment ref="F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nợ trên TK 221</t>
        </r>
      </text>
    </comment>
    <comment ref="F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229</t>
        </r>
      </text>
    </comment>
    <comment ref="F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nợ trên TK 242 </t>
        </r>
      </text>
    </comment>
    <comment ref="F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311 &amp; TK 315</t>
        </r>
      </text>
    </comment>
    <comment ref="F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331</t>
        </r>
      </text>
    </comment>
    <comment ref="F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13113
</t>
        </r>
      </text>
    </comment>
    <comment ref="F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333</t>
        </r>
      </text>
    </comment>
    <comment ref="F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334</t>
        </r>
      </text>
    </comment>
    <comment ref="F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TK 335</t>
        </r>
      </text>
    </comment>
    <comment ref="F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13817, 13888, 338D, 3382, 3383, 338A, 338B, 338C, 338G, 338KL</t>
        </r>
      </text>
    </comment>
    <comment ref="F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của TK 344</t>
        </r>
      </text>
    </comment>
    <comment ref="F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341 &amp; 342</t>
        </r>
      </text>
    </comment>
    <comment ref="F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4111, 4113, 4114</t>
        </r>
      </text>
    </comment>
    <comment ref="F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Số dư có trên TK 4112</t>
        </r>
      </text>
    </comment>
    <comment ref="F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Tổng số dư có trên TK 415</t>
        </r>
      </text>
    </comment>
  </commentList>
</comments>
</file>

<file path=xl/comments3.xml><?xml version="1.0" encoding="utf-8"?>
<comments xmlns="http://schemas.openxmlformats.org/spreadsheetml/2006/main">
  <authors>
    <author>Tinh</author>
  </authors>
  <commentList>
    <comment ref="Y16" authorId="0">
      <text>
        <r>
          <rPr>
            <b/>
            <sz val="8"/>
            <rFont val="Tahoma"/>
            <family val="0"/>
          </rPr>
          <t>Tinh:</t>
        </r>
        <r>
          <rPr>
            <sz val="8"/>
            <rFont val="Tahoma"/>
            <family val="0"/>
          </rPr>
          <t xml:space="preserve">
Số liệu để kiểm tra</t>
        </r>
      </text>
    </comment>
    <comment ref="D58" authorId="0">
      <text>
        <r>
          <rPr>
            <b/>
            <sz val="8"/>
            <rFont val="Tahoma"/>
            <family val="0"/>
          </rPr>
          <t>Tinh:</t>
        </r>
        <r>
          <rPr>
            <sz val="8"/>
            <rFont val="Tahoma"/>
            <family val="0"/>
          </rPr>
          <t xml:space="preserve">
Số liệu để kiểm tra</t>
        </r>
      </text>
    </comment>
    <comment ref="V58" authorId="0">
      <text>
        <r>
          <rPr>
            <b/>
            <sz val="8"/>
            <rFont val="Tahoma"/>
            <family val="0"/>
          </rPr>
          <t>Tinh:</t>
        </r>
        <r>
          <rPr>
            <sz val="8"/>
            <rFont val="Tahoma"/>
            <family val="0"/>
          </rPr>
          <t xml:space="preserve">
Số liệu để kiểm tra</t>
        </r>
      </text>
    </comment>
  </commentList>
</comments>
</file>

<file path=xl/sharedStrings.xml><?xml version="1.0" encoding="utf-8"?>
<sst xmlns="http://schemas.openxmlformats.org/spreadsheetml/2006/main" count="354" uniqueCount="315">
  <si>
    <t>(Đã ký)</t>
  </si>
  <si>
    <t xml:space="preserve">                      (§· ký)                                                                      (§· ký)</t>
  </si>
  <si>
    <t>(§· ký)</t>
  </si>
  <si>
    <t xml:space="preserve">                (Đã ký)                                                            (Đã ký)</t>
  </si>
  <si>
    <t xml:space="preserve">       NguyÔn ThÞ Minh NguyÖt                                              §oµn TriÖu Chu Lu©n</t>
  </si>
  <si>
    <t>Ngày 31 Tháng 12 Năm 2010</t>
  </si>
  <si>
    <t>5. C¸c kho¶n ph¶i thu kh¸c</t>
  </si>
  <si>
    <t>135</t>
  </si>
  <si>
    <t>6. Dù phßng c¸c kho¶n ph¶i thu khã ®ßi (*)</t>
  </si>
  <si>
    <t>139</t>
  </si>
  <si>
    <t>IV. Hµng tån Kho</t>
  </si>
  <si>
    <t>140</t>
  </si>
  <si>
    <t>1. Hµng tån kho</t>
  </si>
  <si>
    <t>141</t>
  </si>
  <si>
    <t>2. Dù phßng gi¶m gi¸ hµng tån kho (*)</t>
  </si>
  <si>
    <t>149</t>
  </si>
  <si>
    <t>3. Ng­êi mua tr¶ tiÒn tr­íc</t>
  </si>
  <si>
    <t>313</t>
  </si>
  <si>
    <t>4. ThuÕ vµ c¸c kho¶n ph¶i nép nhµ n­íc</t>
  </si>
  <si>
    <t>314</t>
  </si>
  <si>
    <t>5. Ph¶i tr¶ ng­êi lao ®éng</t>
  </si>
  <si>
    <t>315</t>
  </si>
  <si>
    <t>6. Chi phÝ ph¶i tr¶</t>
  </si>
  <si>
    <t>316</t>
  </si>
  <si>
    <t>7. Ph¶i tr¶ néi bé</t>
  </si>
  <si>
    <t>317</t>
  </si>
  <si>
    <t>8. Ph¶i tr¶ theo tiÕn ®é kÕ ho¹ch hîp ®ång x©y dùng</t>
  </si>
  <si>
    <t>318</t>
  </si>
  <si>
    <t>9. C¸c kho¶n ph¶i tr¶, ph¶i nép ng¾n h¹n kh¸c</t>
  </si>
  <si>
    <t>319</t>
  </si>
  <si>
    <t>10. Dù phßng ph¶i tr¶ ng¾n h¹n</t>
  </si>
  <si>
    <t>320</t>
  </si>
  <si>
    <t>II. Nî dµi h¹n</t>
  </si>
  <si>
    <t>330</t>
  </si>
  <si>
    <t>1. Ph¶i tr¶ dµi h¹n ng­êi b¸n</t>
  </si>
  <si>
    <t>331</t>
  </si>
  <si>
    <t>2. Ph¶i tr¶ dµi h¹n néi bé</t>
  </si>
  <si>
    <t>332</t>
  </si>
  <si>
    <t>3. Ph¶i tr¶ dµi h¹n kh¸c</t>
  </si>
  <si>
    <t>333</t>
  </si>
  <si>
    <t>4. Vay vµ nî dµi h¹n</t>
  </si>
  <si>
    <t>334</t>
  </si>
  <si>
    <t>5. ThuÕ thu nhËp ho·n l¹i ph¶i tr¶</t>
  </si>
  <si>
    <t>335</t>
  </si>
  <si>
    <t>6. Dù phßng trî cÊp mÊt viÖc lµm</t>
  </si>
  <si>
    <t>336</t>
  </si>
  <si>
    <t>7. Dù phßng ph¶i tr¶ dµi h¹n</t>
  </si>
  <si>
    <t>337</t>
  </si>
  <si>
    <t>B. Vèn chñ së h÷u (400 = 410 + 420)</t>
  </si>
  <si>
    <t>400</t>
  </si>
  <si>
    <t>I. Vèn chñ së h÷u</t>
  </si>
  <si>
    <t>410</t>
  </si>
  <si>
    <t>1. Vèn ®Çu t­ cña chñ së h÷u</t>
  </si>
  <si>
    <t>411</t>
  </si>
  <si>
    <t>2. ThÆng d­ vèn cæ phÇn</t>
  </si>
  <si>
    <t>412</t>
  </si>
  <si>
    <t>3. Vèn kh¸c cña chñ së h÷u</t>
  </si>
  <si>
    <t>413</t>
  </si>
  <si>
    <t>4. Cæ phiÕu quü (*)</t>
  </si>
  <si>
    <t>414</t>
  </si>
  <si>
    <t>5. Chªnh lÖch ®¸nh gi¸ l¹i tµi s¶n</t>
  </si>
  <si>
    <t>415</t>
  </si>
  <si>
    <t>6. Chªnh lÖch tû gi¸ hèi ®o¸i</t>
  </si>
  <si>
    <t>416</t>
  </si>
  <si>
    <t>7. Quü ®Çu t­ ph¸t triÓn</t>
  </si>
  <si>
    <t>417</t>
  </si>
  <si>
    <t>8. Quü dù phßng tµi chÝnh</t>
  </si>
  <si>
    <t>418</t>
  </si>
  <si>
    <t>9. Quü kh¸c thuéc vèn chñ së h÷u</t>
  </si>
  <si>
    <t>419</t>
  </si>
  <si>
    <t>10. Lîi nhuËn sau thuÕ ch­a ph©n phèi</t>
  </si>
  <si>
    <t>420</t>
  </si>
  <si>
    <t>11. Nguån vèn ®Çu t­ XDCB</t>
  </si>
  <si>
    <t>421</t>
  </si>
  <si>
    <t>II. Nguån kinh phÝ vµ quü kh¸c</t>
  </si>
  <si>
    <t>430</t>
  </si>
  <si>
    <t>1. Quü khen th­ëng, phóc lîi</t>
  </si>
  <si>
    <t>431</t>
  </si>
  <si>
    <t>2. Nguån kinh phÝ</t>
  </si>
  <si>
    <t>A. Tµi s¶n ng¾n h¹n ( 100 = 110 + 120 + 130 + 140 + 150)</t>
  </si>
  <si>
    <t>100</t>
  </si>
  <si>
    <t>I. TiÒn</t>
  </si>
  <si>
    <t>110</t>
  </si>
  <si>
    <t>1. TiÒn</t>
  </si>
  <si>
    <t>111</t>
  </si>
  <si>
    <t>2. C¸c kho¶n t­¬ng ®­¬ng tiÒn</t>
  </si>
  <si>
    <t>112</t>
  </si>
  <si>
    <t>II. C¸c kho¶n ®Çu t­ tµi chÝnh ng¾n h¹n</t>
  </si>
  <si>
    <t>120</t>
  </si>
  <si>
    <t>1. §Çu t­ ng¾n h¹n</t>
  </si>
  <si>
    <t>121</t>
  </si>
  <si>
    <t>2. Dù phßng gi¶m gi¸ ®Çu t­ ng¾n h¹n (*)</t>
  </si>
  <si>
    <t>129</t>
  </si>
  <si>
    <t>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</si>
  <si>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</si>
  <si>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</si>
  <si>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</si>
  <si>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</si>
  <si>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</si>
  <si>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</si>
  <si>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NĂM 2010</t>
  </si>
  <si>
    <t>VÕ THÀNH NHÂN</t>
  </si>
  <si>
    <t>Trong ®ã: L·i vay ph¶i tr¶</t>
  </si>
  <si>
    <t>23</t>
  </si>
  <si>
    <t>8.  Chi phÝ b¸n hµng</t>
  </si>
  <si>
    <t xml:space="preserve">                                     Người Lập Biểu                                                                Kế toán trưởng</t>
  </si>
  <si>
    <t>Người Lập Biểu                                                      Kế toán trưởng</t>
  </si>
  <si>
    <t xml:space="preserve">       NguyÔn ThÞ Minh NguyÖt                                        §oµn TriÖu Chu Lu©n</t>
  </si>
  <si>
    <t>Tiền và tương đương tiền đầu kỳ</t>
  </si>
  <si>
    <t>3. Tµi s¶n cè ®Þnh v« h×nh</t>
  </si>
  <si>
    <t>227</t>
  </si>
  <si>
    <t>228</t>
  </si>
  <si>
    <t>229</t>
  </si>
  <si>
    <t>4. Chi phÝ x©y dùng c¬ b¶n dë dang</t>
  </si>
  <si>
    <t>230</t>
  </si>
  <si>
    <t>III. BÊt ®éng s¶n ®Çu t­</t>
  </si>
  <si>
    <t>240</t>
  </si>
  <si>
    <t>241</t>
  </si>
  <si>
    <t>242</t>
  </si>
  <si>
    <t>IV. C¸c kho¶n ®Çu t­ tµi chÝnh dµi h¹n</t>
  </si>
  <si>
    <t>250</t>
  </si>
  <si>
    <t>1. §Çu t­ vµo c«ng ty con</t>
  </si>
  <si>
    <t>251</t>
  </si>
  <si>
    <t>2. §Çu t­ vµo c«ng ty liªn kÕt, liªn doanh</t>
  </si>
  <si>
    <t>252</t>
  </si>
  <si>
    <t>3. §Çu t­ dµi h¹n kh¸c</t>
  </si>
  <si>
    <t>258</t>
  </si>
  <si>
    <t>4. Dù phßng gi¶m gi¸ ®Çu t­ tµi chÝnh dµi h¹n (*)</t>
  </si>
  <si>
    <t>259</t>
  </si>
  <si>
    <t>V. Tµi s¶n dµi h¹n kh¸c</t>
  </si>
  <si>
    <t>260</t>
  </si>
  <si>
    <t>1. Chi phÝ tr¶ tr­íc dµi h¹n</t>
  </si>
  <si>
    <t>261</t>
  </si>
  <si>
    <t>2. Tµi s¶n thuÕ thu nhËp ho·n l¹i</t>
  </si>
  <si>
    <t>262</t>
  </si>
  <si>
    <t>3. Tµi s¶n dµi h¹n kh¸c</t>
  </si>
  <si>
    <t>TæNG CéNG TµI S¶N (270 = 100 + 200)</t>
  </si>
  <si>
    <t>NGUỒN VỐN</t>
  </si>
  <si>
    <t>A. Nî ph¶i tr¶ (300 = 310 + 320)</t>
  </si>
  <si>
    <t>300</t>
  </si>
  <si>
    <t>I. Nî ng¾n h¹n</t>
  </si>
  <si>
    <t>310</t>
  </si>
  <si>
    <t>1. Vay vµ nî ng¾n h¹n</t>
  </si>
  <si>
    <t>2. Ph¶i tr¶ ng­êi b¸n</t>
  </si>
  <si>
    <t>133</t>
  </si>
  <si>
    <t>4. Ph¶i thu theo tiÕn ®é kÕ ho¹ch hîp ®ång x©y dùng</t>
  </si>
  <si>
    <t>134</t>
  </si>
  <si>
    <t>V. Tµi s¶n ng¾n h¹n kh¸c</t>
  </si>
  <si>
    <t>150</t>
  </si>
  <si>
    <t>1. Chi phÝ tr¶ tr­íc ng¾n h¹n</t>
  </si>
  <si>
    <t>151</t>
  </si>
  <si>
    <t>2. ThuÕ GTGT ®­îc khÊu trõ</t>
  </si>
  <si>
    <t>152</t>
  </si>
  <si>
    <t>3. ThuÕ vµ c¸c kho¶n ph¶i thu Nhµ n­íc</t>
  </si>
  <si>
    <t>154</t>
  </si>
  <si>
    <t>4. Tµi s¶n ng¾n h¹n kh¸c</t>
  </si>
  <si>
    <t>158</t>
  </si>
  <si>
    <t>B. Tµi s¶n dµi h¹n (200 = 210 + 220 + 240 + 250 + 260)</t>
  </si>
  <si>
    <t>200</t>
  </si>
  <si>
    <t>I - C¸c kho¶n ph¶i thu dµi h¹n</t>
  </si>
  <si>
    <t>210</t>
  </si>
  <si>
    <t>1. Ph¶i thu dµi h¹n cña kh¸ch hµng</t>
  </si>
  <si>
    <t>211</t>
  </si>
  <si>
    <t>2. Vèn kinh doanh ë ®¬n vÞ trùc thuéc</t>
  </si>
  <si>
    <t>212</t>
  </si>
  <si>
    <t>3. Ph¶i thu néi bé dµi h¹n</t>
  </si>
  <si>
    <t>213</t>
  </si>
  <si>
    <t>4. Ph¶i thu dµi h¹n kh¸c</t>
  </si>
  <si>
    <t>218</t>
  </si>
  <si>
    <t>5. Dù phßng ph¶i thu dµi h¹n khã ®ßi (*)</t>
  </si>
  <si>
    <t>219</t>
  </si>
  <si>
    <t>II. Tµi s¶n cè ®Þnh</t>
  </si>
  <si>
    <t>220</t>
  </si>
  <si>
    <t>1. Tµi s¶n cè ®Þnh h÷u h×nh</t>
  </si>
  <si>
    <t>221</t>
  </si>
  <si>
    <t xml:space="preserve">     - Nguyªn gi¸</t>
  </si>
  <si>
    <t>222</t>
  </si>
  <si>
    <t xml:space="preserve">     - Gi¸ trÞ hao mßn lòy kÕ (*)</t>
  </si>
  <si>
    <t>223</t>
  </si>
  <si>
    <t>2. Tµi s¶n cè ®Þnh thuª tµi chÝnh</t>
  </si>
  <si>
    <t>224</t>
  </si>
  <si>
    <t>225</t>
  </si>
  <si>
    <t xml:space="preserve">     - Gi¸ trÞ hao mßn luü kÕ (*)</t>
  </si>
  <si>
    <t>226</t>
  </si>
  <si>
    <t>432</t>
  </si>
  <si>
    <t>3. Nguån kinh phÝ ®· h×nh thµnh TSC§</t>
  </si>
  <si>
    <t>433</t>
  </si>
  <si>
    <t>Tổng Giám Đốc</t>
  </si>
  <si>
    <t>24</t>
  </si>
  <si>
    <t>9.  Chi phÝ qu¶n lý doanh nghiÖp</t>
  </si>
  <si>
    <t>25</t>
  </si>
  <si>
    <t>10.  Lîi nhuËn thuÇn tõ ho¹t ®éng kinh doanh (30 = 20 + (21 - 22) - ( 24 + 25 )</t>
  </si>
  <si>
    <t>30</t>
  </si>
  <si>
    <t>11.  Thu nhËp kh¸c</t>
  </si>
  <si>
    <t>31</t>
  </si>
  <si>
    <t>12.  Chi phÝ kh¸c</t>
  </si>
  <si>
    <t>32</t>
  </si>
  <si>
    <t>13.  Lîi nhuËn kh¸c (40 = 31 - 32)</t>
  </si>
  <si>
    <t>40</t>
  </si>
  <si>
    <t>14. Tæng lîi nhuËn kÕ to¸n tr­íc thuÕ (50 = 30 + 40)</t>
  </si>
  <si>
    <t>50</t>
  </si>
  <si>
    <t>15. Chi phÝ thuÕ TNDN hiÖn hµnh</t>
  </si>
  <si>
    <t>51</t>
  </si>
  <si>
    <t>16. Chi phÝ thuÕ TNDN ho·n l¹i</t>
  </si>
  <si>
    <t>52</t>
  </si>
  <si>
    <t>17. Lîi nhuËn sau thuÕ thu nhËp doanh nghiÖp (60 = 50 - 51 - 52)</t>
  </si>
  <si>
    <t>60</t>
  </si>
  <si>
    <t>18. L·i c¬ b¶n trªn cæ phiÕu</t>
  </si>
  <si>
    <t>70</t>
  </si>
  <si>
    <t>CÔNG TY CPTĐ MAI LINH BẮC TRUNG BỘ</t>
  </si>
  <si>
    <t>BÁO CÁO LƯU CHUYỂN TIỀN TỆ (theo phương pháp gián tiếp)</t>
  </si>
  <si>
    <t>Đơn vị tính là Đồng Việt Nam ngoài trừ có ghi chú khác</t>
  </si>
  <si>
    <t>Diễn giải</t>
  </si>
  <si>
    <t>CHỈ TIÊU</t>
  </si>
  <si>
    <t>Mã số</t>
  </si>
  <si>
    <t>Năm 2009</t>
  </si>
  <si>
    <t>7. Tiền thu lãi cho vay, cổ tức và lợi nhuận được chia</t>
  </si>
  <si>
    <t>27</t>
  </si>
  <si>
    <t>Lưu chuyển tiền thuần từ hoạt động đầu tư</t>
  </si>
  <si>
    <t>III. LƯU CHUYỂN TIỀN TỪ H0ẠT ĐỘNG TÀI CHÍNH</t>
  </si>
  <si>
    <t>1. Tiền thu từ phát hành cổ phiếu, nhận vốn góp của chủ sở hữu</t>
  </si>
  <si>
    <t>2. Tiền chi trả vốn góp cho các chủ sở hữu, mua lại cổ phiếu</t>
  </si>
  <si>
    <t>của doanh nghiệp đã phát hành</t>
  </si>
  <si>
    <t>3. Tiền vay ngắn hạn, dài hạn nhận được</t>
  </si>
  <si>
    <t>33</t>
  </si>
  <si>
    <t>4. Tiền chi trả nợ gốc vay</t>
  </si>
  <si>
    <t>34</t>
  </si>
  <si>
    <t>5. 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</si>
  <si>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</si>
  <si>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</si>
  <si>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</si>
  <si>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</si>
  <si>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(20+30+40)</t>
  </si>
  <si>
    <t>TæNG CéNG NGUåN VèN (430 = 300 + 400)</t>
  </si>
  <si>
    <t>Đà Nẵng, ngày 31 tháng 01 năm 2009</t>
  </si>
  <si>
    <t>KẾT QUẢ HOẠT ĐỘNG KINH DOANH</t>
  </si>
  <si>
    <t>CHØ TI£U</t>
  </si>
  <si>
    <t>M· Sè</t>
  </si>
  <si>
    <t xml:space="preserve">Năm nay </t>
  </si>
  <si>
    <t>N¨m tr­íc</t>
  </si>
  <si>
    <t>1. Doanh thu b¸n hµng vµ cung cÊp dÞch vô</t>
  </si>
  <si>
    <t>01</t>
  </si>
  <si>
    <t>CÔNG TY CP TĐ MAI LINH BẮC TRUNG BỘ</t>
  </si>
  <si>
    <t>92 Đường 2/9 - Thành phố Đà Nẵng</t>
  </si>
  <si>
    <t>BẢNG CÂN ĐỐI KẾ TOÁN</t>
  </si>
  <si>
    <t>§¬n vÞ tÝnh: VN§</t>
  </si>
  <si>
    <t>TÀI SẢN</t>
  </si>
  <si>
    <t>MÃ SỐ</t>
  </si>
  <si>
    <t>THUYẾT MINH</t>
  </si>
  <si>
    <t>SỐ ĐẦU NĂM</t>
  </si>
  <si>
    <t>SỐ CUỐI KỲ</t>
  </si>
  <si>
    <t>21</t>
  </si>
  <si>
    <t>7.  Chi phÝ ho¹t ®éng tµi chÝnh</t>
  </si>
  <si>
    <t>22</t>
  </si>
  <si>
    <t>Chưa có số ĐK</t>
  </si>
  <si>
    <t>I. LỢI NHUẬN TỪ HOẠT ĐỘNG KINH DOANH</t>
  </si>
  <si>
    <t>1. Lợi nhuận trước thuế</t>
  </si>
  <si>
    <t>2. Điều chỉnh cho các khoản</t>
  </si>
  <si>
    <t>Khấu hao tài sản cố định</t>
  </si>
  <si>
    <t>02</t>
  </si>
  <si>
    <t>Các khoản dự phòng</t>
  </si>
  <si>
    <t>Lãi, lỗ chênh lệch tỷ giá hoái đoái chưa thực hiện</t>
  </si>
  <si>
    <t>04</t>
  </si>
  <si>
    <t>Lãi, lỗ từ hoạt động đầu tư</t>
  </si>
  <si>
    <t>05</t>
  </si>
  <si>
    <t>Chi phí lãi vay</t>
  </si>
  <si>
    <t>06</t>
  </si>
  <si>
    <t>3. Lợi nhuận từ hoạt động kinh doanh trước những thay đổi vốn lưu động</t>
  </si>
  <si>
    <t>08</t>
  </si>
  <si>
    <t>Tăng, giảm các khoản phải thu</t>
  </si>
  <si>
    <t>09</t>
  </si>
  <si>
    <t>Tăng, giảm hàng tồn kho</t>
  </si>
  <si>
    <t>Tăng, giảm các khoản phải trả (không kể lãi vay</t>
  </si>
  <si>
    <t>phải trả, thuế thu nhập DN phải nộp)</t>
  </si>
  <si>
    <t>Tăng, giảm chi phí trả trước</t>
  </si>
  <si>
    <t>12</t>
  </si>
  <si>
    <t>Tiền lãi vay đã trả</t>
  </si>
  <si>
    <t>13</t>
  </si>
  <si>
    <t>Tiền thuế TNDN đã nộp</t>
  </si>
  <si>
    <t>14</t>
  </si>
  <si>
    <t>Tiền thu khác từ hoạt động kinh doanh</t>
  </si>
  <si>
    <t>15</t>
  </si>
  <si>
    <t>Tiền chi khác từ hoạt động kinh doanh</t>
  </si>
  <si>
    <t>16</t>
  </si>
  <si>
    <t>Lưu chuyển tiền thuần từ hoạt động sản xuất kinh doanh</t>
  </si>
  <si>
    <t>II. LƯU CHUYỂN TIỀN THUẦN TỪ HOẠT ĐỘNG ĐẦU TƯ</t>
  </si>
  <si>
    <t>1. Tiền chi để mua sắm, xây dựng TSCĐ và các</t>
  </si>
  <si>
    <t>tài sản dài hạn khác</t>
  </si>
  <si>
    <t>2. Tiền thu từ thanh lý, nhượng bán TSCĐ và</t>
  </si>
  <si>
    <t>các tài sản dài hạn khác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</si>
  <si>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</si>
  <si>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</si>
  <si>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</si>
  <si>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</si>
  <si>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26</t>
  </si>
  <si>
    <t>Ảnh hưởng của thay đổi tỷ giá hối đoái quy đổi ngoại tệ</t>
  </si>
  <si>
    <t>61</t>
  </si>
  <si>
    <t>Tiền và tương đương tiền cuối kỳ (50+60+61)</t>
  </si>
  <si>
    <t>KẾ TOÁN TRƯỞNG</t>
  </si>
  <si>
    <t>TỔNG GIÁM ĐỐC</t>
  </si>
  <si>
    <t>ĐOÀN TRIỆU CHU LUÂN</t>
  </si>
  <si>
    <t>2. C¸c kho¶n gi¶m trõ doanh thu</t>
  </si>
  <si>
    <t>03</t>
  </si>
  <si>
    <t>3.  Doanh thu thuÇn vÒ b¸n hµng vµ cung cÊp dÞch vô (10 = 01 - 03)</t>
  </si>
  <si>
    <t>10</t>
  </si>
  <si>
    <t>4.  Gi¸ vèn hµng b¸n</t>
  </si>
  <si>
    <t>11</t>
  </si>
  <si>
    <t>5.  Lîi nhuËn gép vÒ b¸n hµng vµ cung cÊp dÞch vô (20 = 10 - 11)</t>
  </si>
  <si>
    <t>20</t>
  </si>
  <si>
    <t>6.  Doanh thu ho¹t ®éng tµi chÝnh</t>
  </si>
  <si>
    <t>Vâ Thµnh Nh©n</t>
  </si>
  <si>
    <t>Năm 2010</t>
  </si>
  <si>
    <t>Cho niên độ kết thúc vào ngày 31 tháng 12 năm 2010</t>
  </si>
  <si>
    <t>Đà Nẵng, ngày 20 tháng 1 năm 2011</t>
  </si>
  <si>
    <t>Đà Nẵng. ngày 20 tháng 01 năm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</si>
</sst>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;@"/>
    <numFmt numFmtId="165" formatCode="_-* #,##0\ _€_-;\-* #,##0\ _€_-;_-* &quot;-&quot;??\ _€_-;_-@_-"/>
    <numFmt numFmtId="166" formatCode="dd/mm/yy;@"/>
    <numFmt numFmtId="167" formatCode="_(* #,##0_);_(* \(#,##0\);_(* &quot;-&quot;??_);_(@_)"/>
    <numFmt numFmtId="168" formatCode="&quot;$&quot;#,##0.00"/>
    <numFmt numFmtId="169" formatCode="0.0%"/>
    <numFmt numFmtId="170" formatCode="\(00\)"/>
    <numFmt numFmtId="171" formatCode="&quot;$&quot;#,##0"/>
    <numFmt numFmtId="172" formatCode="0.000%"/>
    <numFmt numFmtId="173" formatCode="#,##0.000"/>
    <numFmt numFmtId="174" formatCode="#,##0.0"/>
    <numFmt numFmtId="175" formatCode="_(* #,##0.000_);_(* \(#,##0.000\);_(* &quot;-&quot;??_);_(@_)"/>
    <numFmt numFmtId="176" formatCode="_(* #,##0.0_);_(* \(#,##0.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.VnTim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2"/>
      <color indexed="10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8"/>
      <name val=".VnArial"/>
      <family val="2"/>
    </font>
    <font>
      <b/>
      <sz val="12"/>
      <color indexed="48"/>
      <name val="Arial"/>
      <family val="2"/>
    </font>
    <font>
      <sz val="12"/>
      <color indexed="8"/>
      <name val=".VnArial"/>
      <family val="2"/>
    </font>
    <font>
      <sz val="12"/>
      <color indexed="10"/>
      <name val="Arial"/>
      <family val="2"/>
    </font>
    <font>
      <b/>
      <i/>
      <sz val="12"/>
      <color indexed="48"/>
      <name val="Times New Roman"/>
      <family val="1"/>
    </font>
    <font>
      <b/>
      <i/>
      <sz val="12"/>
      <color indexed="48"/>
      <name val="Arial"/>
      <family val="2"/>
    </font>
    <font>
      <b/>
      <i/>
      <sz val="12"/>
      <color indexed="8"/>
      <name val=".VnArial"/>
      <family val="2"/>
    </font>
    <font>
      <i/>
      <sz val="12"/>
      <color indexed="48"/>
      <name val="Times New Roman"/>
      <family val="1"/>
    </font>
    <font>
      <i/>
      <sz val="12"/>
      <name val="Times New Roman"/>
      <family val="1"/>
    </font>
    <font>
      <i/>
      <sz val="10"/>
      <name val=".VnTime"/>
      <family val="2"/>
    </font>
    <font>
      <i/>
      <sz val="11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3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3" fontId="15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7" fontId="12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3" fontId="16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3" fontId="15" fillId="0" borderId="3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37" fontId="15" fillId="0" borderId="3" xfId="0" applyNumberFormat="1" applyFont="1" applyBorder="1" applyAlignment="1">
      <alignment vertical="center" wrapText="1"/>
    </xf>
    <xf numFmtId="37" fontId="12" fillId="0" borderId="3" xfId="0" applyNumberFormat="1" applyFont="1" applyBorder="1" applyAlignment="1">
      <alignment vertical="center" wrapText="1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14" fontId="6" fillId="0" borderId="0" xfId="20" applyNumberFormat="1" applyFont="1" applyFill="1" applyBorder="1">
      <alignment/>
      <protection/>
    </xf>
    <xf numFmtId="0" fontId="6" fillId="0" borderId="0" xfId="20" applyFont="1" applyFill="1" applyBorder="1" applyAlignment="1">
      <alignment vertical="center" wrapText="1"/>
      <protection/>
    </xf>
    <xf numFmtId="14" fontId="6" fillId="0" borderId="0" xfId="20" applyNumberFormat="1" applyFont="1" applyFill="1" applyBorder="1" applyAlignment="1">
      <alignment horizontal="center"/>
      <protection/>
    </xf>
    <xf numFmtId="167" fontId="6" fillId="0" borderId="0" xfId="20" applyNumberFormat="1" applyFont="1" applyFill="1" applyBorder="1" applyAlignment="1">
      <alignment horizontal="center"/>
      <protection/>
    </xf>
    <xf numFmtId="0" fontId="6" fillId="0" borderId="0" xfId="20" applyFont="1" applyFill="1" applyBorder="1">
      <alignment/>
      <protection/>
    </xf>
    <xf numFmtId="0" fontId="6" fillId="0" borderId="0" xfId="20" applyFont="1" applyFill="1">
      <alignment/>
      <protection/>
    </xf>
    <xf numFmtId="0" fontId="17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3" fontId="6" fillId="0" borderId="0" xfId="20" applyNumberFormat="1" applyFont="1" applyFill="1">
      <alignment/>
      <protection/>
    </xf>
    <xf numFmtId="0" fontId="5" fillId="0" borderId="0" xfId="20" applyFont="1" applyFill="1" applyBorder="1" applyAlignment="1">
      <alignment horizontal="center"/>
      <protection/>
    </xf>
    <xf numFmtId="3" fontId="5" fillId="0" borderId="0" xfId="20" applyNumberFormat="1" applyFont="1" applyFill="1" applyAlignment="1">
      <alignment/>
      <protection/>
    </xf>
    <xf numFmtId="3" fontId="9" fillId="0" borderId="0" xfId="20" applyNumberFormat="1" applyFont="1" applyFill="1">
      <alignment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2" fontId="15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/>
    </xf>
    <xf numFmtId="37" fontId="15" fillId="0" borderId="3" xfId="0" applyNumberFormat="1" applyFont="1" applyBorder="1" applyAlignment="1">
      <alignment/>
    </xf>
    <xf numFmtId="37" fontId="16" fillId="0" borderId="3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38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/>
    </xf>
    <xf numFmtId="38" fontId="21" fillId="0" borderId="0" xfId="0" applyNumberFormat="1" applyFont="1" applyFill="1" applyBorder="1" applyAlignment="1">
      <alignment/>
    </xf>
    <xf numFmtId="0" fontId="22" fillId="0" borderId="7" xfId="0" applyFont="1" applyBorder="1" applyAlignment="1">
      <alignment/>
    </xf>
    <xf numFmtId="0" fontId="18" fillId="0" borderId="7" xfId="0" applyFont="1" applyBorder="1" applyAlignment="1">
      <alignment horizontal="centerContinuous" vertical="center"/>
    </xf>
    <xf numFmtId="0" fontId="19" fillId="0" borderId="7" xfId="0" applyFont="1" applyBorder="1" applyAlignment="1">
      <alignment/>
    </xf>
    <xf numFmtId="38" fontId="21" fillId="0" borderId="7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Continuous" vertical="center"/>
    </xf>
    <xf numFmtId="38" fontId="21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38" fontId="23" fillId="0" borderId="0" xfId="0" applyNumberFormat="1" applyFont="1" applyFill="1" applyBorder="1" applyAlignment="1">
      <alignment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70" fontId="24" fillId="0" borderId="0" xfId="0" applyNumberFormat="1" applyFont="1" applyBorder="1" applyAlignment="1" quotePrefix="1">
      <alignment horizontal="center" vertical="center"/>
    </xf>
    <xf numFmtId="38" fontId="25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Fill="1" applyBorder="1" applyAlignment="1" quotePrefix="1">
      <alignment vertical="center"/>
    </xf>
    <xf numFmtId="167" fontId="26" fillId="0" borderId="0" xfId="17" applyNumberFormat="1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27" fillId="0" borderId="0" xfId="0" applyFont="1" applyBorder="1" applyAlignment="1" quotePrefix="1">
      <alignment horizontal="center" vertical="center" wrapText="1"/>
    </xf>
    <xf numFmtId="167" fontId="18" fillId="0" borderId="0" xfId="17" applyNumberFormat="1" applyFont="1" applyBorder="1" applyAlignment="1">
      <alignment/>
    </xf>
    <xf numFmtId="167" fontId="18" fillId="0" borderId="0" xfId="17" applyNumberFormat="1" applyFont="1" applyFill="1" applyBorder="1" applyAlignment="1">
      <alignment/>
    </xf>
    <xf numFmtId="167" fontId="25" fillId="0" borderId="0" xfId="17" applyNumberFormat="1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167" fontId="28" fillId="0" borderId="0" xfId="17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29" fillId="0" borderId="0" xfId="0" applyFont="1" applyBorder="1" applyAlignment="1" quotePrefix="1">
      <alignment horizontal="center" vertical="center" wrapText="1"/>
    </xf>
    <xf numFmtId="167" fontId="19" fillId="0" borderId="0" xfId="17" applyNumberFormat="1" applyFont="1" applyBorder="1" applyAlignment="1">
      <alignment/>
    </xf>
    <xf numFmtId="167" fontId="19" fillId="0" borderId="0" xfId="17" applyNumberFormat="1" applyFont="1" applyFill="1" applyBorder="1" applyAlignment="1">
      <alignment/>
    </xf>
    <xf numFmtId="167" fontId="21" fillId="0" borderId="0" xfId="17" applyNumberFormat="1" applyFont="1" applyFill="1" applyBorder="1" applyAlignment="1">
      <alignment vertical="top"/>
    </xf>
    <xf numFmtId="38" fontId="19" fillId="0" borderId="0" xfId="17" applyNumberFormat="1" applyFont="1" applyFill="1" applyBorder="1" applyAlignment="1">
      <alignment/>
    </xf>
    <xf numFmtId="167" fontId="25" fillId="0" borderId="9" xfId="17" applyNumberFormat="1" applyFont="1" applyFill="1" applyBorder="1" applyAlignment="1">
      <alignment vertical="top"/>
    </xf>
    <xf numFmtId="38" fontId="18" fillId="2" borderId="0" xfId="0" applyNumberFormat="1" applyFont="1" applyFill="1" applyBorder="1" applyAlignment="1">
      <alignment/>
    </xf>
    <xf numFmtId="167" fontId="18" fillId="0" borderId="0" xfId="0" applyNumberFormat="1" applyFont="1" applyBorder="1" applyAlignment="1">
      <alignment/>
    </xf>
    <xf numFmtId="167" fontId="25" fillId="0" borderId="0" xfId="17" applyNumberFormat="1" applyFont="1" applyFill="1" applyBorder="1" applyAlignment="1">
      <alignment/>
    </xf>
    <xf numFmtId="167" fontId="30" fillId="0" borderId="0" xfId="17" applyNumberFormat="1" applyFont="1" applyBorder="1" applyAlignment="1">
      <alignment/>
    </xf>
    <xf numFmtId="167" fontId="31" fillId="0" borderId="0" xfId="17" applyNumberFormat="1" applyFont="1" applyFill="1" applyBorder="1" applyAlignment="1">
      <alignment vertical="top"/>
    </xf>
    <xf numFmtId="0" fontId="2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167" fontId="21" fillId="0" borderId="0" xfId="17" applyNumberFormat="1" applyFont="1" applyFill="1" applyBorder="1" applyAlignment="1">
      <alignment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 quotePrefix="1">
      <alignment horizontal="center" vertical="center" wrapText="1"/>
    </xf>
    <xf numFmtId="167" fontId="32" fillId="0" borderId="0" xfId="17" applyNumberFormat="1" applyFont="1" applyBorder="1" applyAlignment="1">
      <alignment/>
    </xf>
    <xf numFmtId="167" fontId="19" fillId="0" borderId="0" xfId="17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38" fontId="19" fillId="0" borderId="0" xfId="0" applyNumberFormat="1" applyFont="1" applyFill="1" applyBorder="1" applyAlignment="1">
      <alignment/>
    </xf>
    <xf numFmtId="167" fontId="31" fillId="0" borderId="0" xfId="17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vertical="top" wrapText="1"/>
    </xf>
    <xf numFmtId="0" fontId="29" fillId="0" borderId="0" xfId="0" applyFont="1" applyBorder="1" applyAlignment="1" quotePrefix="1">
      <alignment horizontal="center" vertical="top" wrapText="1"/>
    </xf>
    <xf numFmtId="167" fontId="19" fillId="0" borderId="0" xfId="17" applyNumberFormat="1" applyFont="1" applyBorder="1" applyAlignment="1">
      <alignment vertical="top"/>
    </xf>
    <xf numFmtId="167" fontId="19" fillId="0" borderId="0" xfId="17" applyNumberFormat="1" applyFont="1" applyFill="1" applyBorder="1" applyAlignment="1">
      <alignment vertical="top"/>
    </xf>
    <xf numFmtId="0" fontId="32" fillId="0" borderId="7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3" fillId="0" borderId="7" xfId="0" applyFont="1" applyBorder="1" applyAlignment="1" quotePrefix="1">
      <alignment horizontal="center" vertical="center" wrapText="1"/>
    </xf>
    <xf numFmtId="167" fontId="34" fillId="0" borderId="0" xfId="17" applyNumberFormat="1" applyFont="1" applyFill="1" applyBorder="1" applyAlignment="1">
      <alignment/>
    </xf>
    <xf numFmtId="3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8" fontId="25" fillId="0" borderId="0" xfId="0" applyNumberFormat="1" applyFont="1" applyFill="1" applyBorder="1" applyAlignment="1">
      <alignment/>
    </xf>
    <xf numFmtId="38" fontId="25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 quotePrefix="1">
      <alignment horizontal="center" vertical="center" wrapText="1"/>
    </xf>
    <xf numFmtId="167" fontId="25" fillId="0" borderId="11" xfId="17" applyNumberFormat="1" applyFont="1" applyFill="1" applyBorder="1" applyAlignment="1">
      <alignment vertical="top"/>
    </xf>
    <xf numFmtId="0" fontId="19" fillId="0" borderId="0" xfId="0" applyFont="1" applyBorder="1" applyAlignment="1">
      <alignment wrapText="1"/>
    </xf>
    <xf numFmtId="167" fontId="18" fillId="2" borderId="0" xfId="0" applyNumberFormat="1" applyFont="1" applyFill="1" applyBorder="1" applyAlignment="1">
      <alignment/>
    </xf>
    <xf numFmtId="167" fontId="19" fillId="2" borderId="0" xfId="0" applyNumberFormat="1" applyFont="1" applyFill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67" fontId="25" fillId="0" borderId="0" xfId="0" applyNumberFormat="1" applyFont="1" applyBorder="1" applyAlignment="1">
      <alignment/>
    </xf>
    <xf numFmtId="0" fontId="35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167" fontId="21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38" fontId="21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3" fontId="36" fillId="0" borderId="3" xfId="0" applyNumberFormat="1" applyFont="1" applyBorder="1" applyAlignment="1">
      <alignment/>
    </xf>
    <xf numFmtId="37" fontId="16" fillId="0" borderId="0" xfId="0" applyNumberFormat="1" applyFont="1" applyAlignment="1">
      <alignment/>
    </xf>
    <xf numFmtId="37" fontId="12" fillId="0" borderId="3" xfId="0" applyNumberFormat="1" applyFont="1" applyFill="1" applyBorder="1" applyAlignment="1">
      <alignment/>
    </xf>
    <xf numFmtId="38" fontId="21" fillId="0" borderId="0" xfId="17" applyNumberFormat="1" applyFont="1" applyFill="1" applyBorder="1" applyAlignment="1">
      <alignment vertical="top"/>
    </xf>
    <xf numFmtId="0" fontId="15" fillId="0" borderId="5" xfId="0" applyFont="1" applyBorder="1" applyAlignment="1">
      <alignment/>
    </xf>
    <xf numFmtId="167" fontId="8" fillId="0" borderId="0" xfId="17" applyNumberFormat="1" applyFont="1" applyFill="1" applyBorder="1" applyAlignment="1">
      <alignment vertical="top"/>
    </xf>
    <xf numFmtId="3" fontId="1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20" applyNumberFormat="1" applyFont="1" applyFill="1" applyAlignment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20" applyFont="1" applyFill="1" applyAlignment="1">
      <alignment horizontal="center"/>
      <protection/>
    </xf>
    <xf numFmtId="0" fontId="0" fillId="0" borderId="0" xfId="0" applyAlignment="1">
      <alignment horizontal="center"/>
    </xf>
    <xf numFmtId="3" fontId="1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omma_LCTT-Bac trung bo(so lieu chua thong nhat)" xfId="17"/>
    <cellStyle name="Currency" xfId="18"/>
    <cellStyle name="Currency [0]" xfId="19"/>
    <cellStyle name="Normal_Bang tinh KHTS0506" xfId="20"/>
    <cellStyle name="Percent" xfId="21"/>
  </cellStyles>
  <dxfs count="1">
    <dxf>
      <fill>
        <patternFill patternType="solid">
          <fgColor indexed="65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workbookViewId="0" topLeftCell="A1">
      <selection activeCell="C100" sqref="C100:F100"/>
    </sheetView>
  </sheetViews>
  <sheetFormatPr defaultColWidth="9.140625" defaultRowHeight="12.75"/>
  <cols>
    <col min="1" max="1" width="49.7109375" style="4" customWidth="1"/>
    <col min="2" max="2" width="10.7109375" style="5" customWidth="1"/>
    <col min="3" max="3" width="9.140625" style="4" customWidth="1"/>
    <col min="4" max="4" width="16.7109375" style="6" customWidth="1"/>
    <col min="5" max="5" width="16.7109375" style="6" hidden="1" customWidth="1"/>
    <col min="6" max="6" width="16.7109375" style="6" customWidth="1"/>
    <col min="7" max="7" width="13.421875" style="4" customWidth="1"/>
    <col min="8" max="10" width="9.140625" style="4" customWidth="1"/>
    <col min="11" max="11" width="11.00390625" style="4" bestFit="1" customWidth="1"/>
    <col min="12" max="16384" width="9.140625" style="4" customWidth="1"/>
  </cols>
  <sheetData>
    <row r="1" spans="1:6" ht="12.75">
      <c r="A1" s="2" t="s">
        <v>242</v>
      </c>
      <c r="B1" s="2"/>
      <c r="C1" s="3"/>
      <c r="D1" s="3"/>
      <c r="E1" s="3"/>
      <c r="F1" s="3"/>
    </row>
    <row r="2" spans="1:6" ht="12.75">
      <c r="A2" s="2" t="s">
        <v>243</v>
      </c>
      <c r="B2" s="2"/>
      <c r="C2" s="3"/>
      <c r="D2" s="3"/>
      <c r="E2" s="3"/>
      <c r="F2" s="3"/>
    </row>
    <row r="3" spans="1:6" ht="20.25">
      <c r="A3" s="163" t="s">
        <v>244</v>
      </c>
      <c r="B3" s="163"/>
      <c r="C3" s="163"/>
      <c r="D3" s="163"/>
      <c r="E3" s="163"/>
      <c r="F3" s="163"/>
    </row>
    <row r="4" spans="1:6" ht="15.75">
      <c r="A4" s="164" t="s">
        <v>5</v>
      </c>
      <c r="B4" s="164"/>
      <c r="C4" s="164"/>
      <c r="D4" s="164"/>
      <c r="E4" s="164"/>
      <c r="F4" s="164"/>
    </row>
    <row r="5" spans="5:6" ht="12.75">
      <c r="E5" s="6" t="s">
        <v>245</v>
      </c>
      <c r="F5" s="6" t="s">
        <v>245</v>
      </c>
    </row>
    <row r="6" spans="1:6" s="9" customFormat="1" ht="30.75" customHeight="1">
      <c r="A6" s="7" t="s">
        <v>246</v>
      </c>
      <c r="B6" s="7" t="s">
        <v>247</v>
      </c>
      <c r="C6" s="7" t="s">
        <v>248</v>
      </c>
      <c r="D6" s="8" t="s">
        <v>250</v>
      </c>
      <c r="E6" s="8" t="s">
        <v>249</v>
      </c>
      <c r="F6" s="8" t="s">
        <v>249</v>
      </c>
    </row>
    <row r="7" spans="1:6" s="13" customFormat="1" ht="18" customHeight="1">
      <c r="A7" s="10" t="s">
        <v>79</v>
      </c>
      <c r="B7" s="11" t="s">
        <v>80</v>
      </c>
      <c r="C7" s="10"/>
      <c r="D7" s="12">
        <f>D8+D11+D14+D21+D24</f>
        <v>20608454176</v>
      </c>
      <c r="E7" s="12">
        <f>E8+E11+E14+E21+E24</f>
        <v>24041242065</v>
      </c>
      <c r="F7" s="12">
        <f>F8+F11+F14+F21+F24</f>
        <v>24997965721</v>
      </c>
    </row>
    <row r="8" spans="1:6" s="13" customFormat="1" ht="18" customHeight="1">
      <c r="A8" s="14" t="s">
        <v>81</v>
      </c>
      <c r="B8" s="15" t="s">
        <v>82</v>
      </c>
      <c r="C8" s="14"/>
      <c r="D8" s="16">
        <f>SUM(D9:D10)</f>
        <v>924869168</v>
      </c>
      <c r="E8" s="16">
        <f>SUM(E9:E10)</f>
        <v>913497835</v>
      </c>
      <c r="F8" s="16">
        <f>SUM(F9:F10)</f>
        <v>1922278650</v>
      </c>
    </row>
    <row r="9" spans="1:6" ht="18" customHeight="1">
      <c r="A9" s="17" t="s">
        <v>83</v>
      </c>
      <c r="B9" s="18" t="s">
        <v>84</v>
      </c>
      <c r="C9" s="17"/>
      <c r="D9" s="19">
        <f>913399168+11470000</f>
        <v>924869168</v>
      </c>
      <c r="E9" s="19">
        <v>913497835</v>
      </c>
      <c r="F9" s="19">
        <v>1922278650</v>
      </c>
    </row>
    <row r="10" spans="1:6" ht="18" customHeight="1">
      <c r="A10" s="17" t="s">
        <v>85</v>
      </c>
      <c r="B10" s="18" t="s">
        <v>86</v>
      </c>
      <c r="C10" s="17"/>
      <c r="D10" s="19">
        <v>0</v>
      </c>
      <c r="E10" s="19">
        <v>0</v>
      </c>
      <c r="F10" s="19">
        <v>0</v>
      </c>
    </row>
    <row r="11" spans="1:6" s="13" customFormat="1" ht="18" customHeight="1">
      <c r="A11" s="14" t="s">
        <v>87</v>
      </c>
      <c r="B11" s="15" t="s">
        <v>88</v>
      </c>
      <c r="C11" s="14"/>
      <c r="D11" s="16">
        <f>SUM(D12:D13)</f>
        <v>11503107798</v>
      </c>
      <c r="E11" s="16">
        <f>SUM(E12:E13)</f>
        <v>14099000000</v>
      </c>
      <c r="F11" s="16">
        <f>SUM(F12:F13)</f>
        <v>11503107798</v>
      </c>
    </row>
    <row r="12" spans="1:6" ht="18" customHeight="1">
      <c r="A12" s="17" t="s">
        <v>89</v>
      </c>
      <c r="B12" s="18" t="s">
        <v>90</v>
      </c>
      <c r="C12" s="17"/>
      <c r="D12" s="19">
        <v>11503107798</v>
      </c>
      <c r="E12" s="19">
        <v>14099000000</v>
      </c>
      <c r="F12" s="19">
        <v>11503107798</v>
      </c>
    </row>
    <row r="13" spans="1:6" ht="18" customHeight="1">
      <c r="A13" s="17" t="s">
        <v>91</v>
      </c>
      <c r="B13" s="18" t="s">
        <v>92</v>
      </c>
      <c r="C13" s="17"/>
      <c r="D13" s="19">
        <v>0</v>
      </c>
      <c r="E13" s="19">
        <v>0</v>
      </c>
      <c r="F13" s="19">
        <v>0</v>
      </c>
    </row>
    <row r="14" spans="1:6" s="13" customFormat="1" ht="18" customHeight="1">
      <c r="A14" s="14" t="s">
        <v>93</v>
      </c>
      <c r="B14" s="15" t="s">
        <v>94</v>
      </c>
      <c r="C14" s="14"/>
      <c r="D14" s="16">
        <f>SUM(D15:D20)</f>
        <v>5727915866</v>
      </c>
      <c r="E14" s="16">
        <f>SUM(E15:E20)</f>
        <v>1781626613</v>
      </c>
      <c r="F14" s="16">
        <f>SUM(F15:F20)</f>
        <v>8323216249</v>
      </c>
    </row>
    <row r="15" spans="1:6" ht="18" customHeight="1">
      <c r="A15" s="17" t="s">
        <v>95</v>
      </c>
      <c r="B15" s="18" t="s">
        <v>96</v>
      </c>
      <c r="C15" s="17"/>
      <c r="D15" s="19">
        <v>1877868056</v>
      </c>
      <c r="E15" s="19">
        <v>680675590</v>
      </c>
      <c r="F15" s="19">
        <v>3047630333</v>
      </c>
    </row>
    <row r="16" spans="1:6" ht="18" customHeight="1">
      <c r="A16" s="17" t="s">
        <v>97</v>
      </c>
      <c r="B16" s="18" t="s">
        <v>98</v>
      </c>
      <c r="C16" s="17"/>
      <c r="D16" s="20">
        <f>300000000+20000000</f>
        <v>320000000</v>
      </c>
      <c r="E16" s="20">
        <v>856833000</v>
      </c>
      <c r="F16" s="20">
        <v>895460000</v>
      </c>
    </row>
    <row r="17" spans="1:6" ht="18" customHeight="1">
      <c r="A17" s="17" t="s">
        <v>99</v>
      </c>
      <c r="B17" s="18" t="s">
        <v>144</v>
      </c>
      <c r="C17" s="17"/>
      <c r="D17" s="20">
        <f>2791000000-2791000000</f>
        <v>0</v>
      </c>
      <c r="E17" s="20"/>
      <c r="F17" s="20"/>
    </row>
    <row r="18" spans="1:6" ht="18" customHeight="1">
      <c r="A18" s="17" t="s">
        <v>145</v>
      </c>
      <c r="B18" s="18" t="s">
        <v>146</v>
      </c>
      <c r="C18" s="17"/>
      <c r="D18" s="19"/>
      <c r="E18" s="19"/>
      <c r="F18" s="19"/>
    </row>
    <row r="19" spans="1:6" ht="18" customHeight="1">
      <c r="A19" s="17" t="s">
        <v>6</v>
      </c>
      <c r="B19" s="18" t="s">
        <v>7</v>
      </c>
      <c r="C19" s="17"/>
      <c r="D19" s="156">
        <v>3530047810</v>
      </c>
      <c r="E19" s="20">
        <v>298556123</v>
      </c>
      <c r="F19" s="20">
        <v>4394756176</v>
      </c>
    </row>
    <row r="20" spans="1:6" ht="18" customHeight="1">
      <c r="A20" s="17" t="s">
        <v>8</v>
      </c>
      <c r="B20" s="18" t="s">
        <v>9</v>
      </c>
      <c r="C20" s="17"/>
      <c r="D20" s="20">
        <v>0</v>
      </c>
      <c r="E20" s="20">
        <v>-54438100</v>
      </c>
      <c r="F20" s="20">
        <v>-14630260</v>
      </c>
    </row>
    <row r="21" spans="1:6" s="13" customFormat="1" ht="18" customHeight="1">
      <c r="A21" s="14" t="s">
        <v>10</v>
      </c>
      <c r="B21" s="15" t="s">
        <v>11</v>
      </c>
      <c r="C21" s="14"/>
      <c r="D21" s="16">
        <f>SUM(D22:D23)</f>
        <v>770253233</v>
      </c>
      <c r="E21" s="16">
        <f>SUM(E22:E23)</f>
        <v>516502081</v>
      </c>
      <c r="F21" s="16">
        <f>SUM(F22:F23)</f>
        <v>609353668</v>
      </c>
    </row>
    <row r="22" spans="1:6" ht="18" customHeight="1">
      <c r="A22" s="17" t="s">
        <v>12</v>
      </c>
      <c r="B22" s="18" t="s">
        <v>13</v>
      </c>
      <c r="C22" s="17"/>
      <c r="D22" s="19">
        <v>770253233</v>
      </c>
      <c r="E22" s="19">
        <v>516502081</v>
      </c>
      <c r="F22" s="19">
        <v>609353668</v>
      </c>
    </row>
    <row r="23" spans="1:6" ht="18" customHeight="1">
      <c r="A23" s="17" t="s">
        <v>14</v>
      </c>
      <c r="B23" s="18" t="s">
        <v>15</v>
      </c>
      <c r="C23" s="17"/>
      <c r="D23" s="19">
        <v>0</v>
      </c>
      <c r="E23" s="19">
        <v>0</v>
      </c>
      <c r="F23" s="19">
        <v>0</v>
      </c>
    </row>
    <row r="24" spans="1:6" s="13" customFormat="1" ht="18" customHeight="1">
      <c r="A24" s="14" t="s">
        <v>147</v>
      </c>
      <c r="B24" s="15" t="s">
        <v>148</v>
      </c>
      <c r="C24" s="14"/>
      <c r="D24" s="16">
        <f>SUM(D25:D28)</f>
        <v>1682308111</v>
      </c>
      <c r="E24" s="16">
        <f>SUM(E25:E28)</f>
        <v>6730615536</v>
      </c>
      <c r="F24" s="16">
        <f>SUM(F25:F28)</f>
        <v>2640009356</v>
      </c>
    </row>
    <row r="25" spans="1:6" ht="18" customHeight="1">
      <c r="A25" s="17" t="s">
        <v>149</v>
      </c>
      <c r="B25" s="18" t="s">
        <v>150</v>
      </c>
      <c r="C25" s="17"/>
      <c r="D25" s="19">
        <v>1003660132</v>
      </c>
      <c r="E25" s="19">
        <v>420810529</v>
      </c>
      <c r="F25" s="19">
        <v>675700435</v>
      </c>
    </row>
    <row r="26" spans="1:6" ht="18" customHeight="1">
      <c r="A26" s="17" t="s">
        <v>151</v>
      </c>
      <c r="B26" s="18" t="s">
        <v>152</v>
      </c>
      <c r="C26" s="17"/>
      <c r="D26" s="19">
        <v>226890905</v>
      </c>
      <c r="E26" s="19">
        <v>5944188206</v>
      </c>
      <c r="F26" s="19">
        <v>1619107960</v>
      </c>
    </row>
    <row r="27" spans="1:6" ht="18" customHeight="1">
      <c r="A27" s="17" t="s">
        <v>153</v>
      </c>
      <c r="B27" s="18" t="s">
        <v>154</v>
      </c>
      <c r="C27" s="17"/>
      <c r="D27" s="19">
        <v>0</v>
      </c>
      <c r="E27" s="19"/>
      <c r="F27" s="19"/>
    </row>
    <row r="28" spans="1:6" ht="18" customHeight="1">
      <c r="A28" s="17" t="s">
        <v>155</v>
      </c>
      <c r="B28" s="18" t="s">
        <v>156</v>
      </c>
      <c r="C28" s="17"/>
      <c r="D28" s="19">
        <v>451757074</v>
      </c>
      <c r="E28" s="19">
        <v>365616801</v>
      </c>
      <c r="F28" s="19">
        <v>345200961</v>
      </c>
    </row>
    <row r="29" spans="1:6" s="13" customFormat="1" ht="18" customHeight="1">
      <c r="A29" s="14" t="s">
        <v>157</v>
      </c>
      <c r="B29" s="15" t="s">
        <v>158</v>
      </c>
      <c r="C29" s="14"/>
      <c r="D29" s="16">
        <f>D30+D36+D47+D50+D55</f>
        <v>179298905848</v>
      </c>
      <c r="E29" s="16">
        <f>E30+E36+E47+E50+E55</f>
        <v>149129586734</v>
      </c>
      <c r="F29" s="16">
        <f>F30+F36+F47+F50+F55</f>
        <v>180148704992</v>
      </c>
    </row>
    <row r="30" spans="1:6" s="13" customFormat="1" ht="18" customHeight="1">
      <c r="A30" s="14" t="s">
        <v>159</v>
      </c>
      <c r="B30" s="15" t="s">
        <v>160</v>
      </c>
      <c r="C30" s="14"/>
      <c r="D30" s="16">
        <f>SUM(D31:D35)</f>
        <v>0</v>
      </c>
      <c r="E30" s="16">
        <f>SUM(E31:E35)</f>
        <v>0</v>
      </c>
      <c r="F30" s="16">
        <f>SUM(F31:F35)</f>
        <v>0</v>
      </c>
    </row>
    <row r="31" spans="1:6" ht="18" customHeight="1">
      <c r="A31" s="17" t="s">
        <v>161</v>
      </c>
      <c r="B31" s="18" t="s">
        <v>162</v>
      </c>
      <c r="C31" s="17"/>
      <c r="D31" s="19">
        <v>0</v>
      </c>
      <c r="E31" s="19">
        <v>0</v>
      </c>
      <c r="F31" s="19">
        <v>0</v>
      </c>
    </row>
    <row r="32" spans="1:6" ht="18" customHeight="1">
      <c r="A32" s="17" t="s">
        <v>163</v>
      </c>
      <c r="B32" s="18" t="s">
        <v>164</v>
      </c>
      <c r="C32" s="17"/>
      <c r="D32" s="19">
        <v>0</v>
      </c>
      <c r="E32" s="19">
        <v>0</v>
      </c>
      <c r="F32" s="19">
        <v>0</v>
      </c>
    </row>
    <row r="33" spans="1:6" ht="18" customHeight="1">
      <c r="A33" s="17" t="s">
        <v>165</v>
      </c>
      <c r="B33" s="18" t="s">
        <v>166</v>
      </c>
      <c r="C33" s="17"/>
      <c r="D33" s="19">
        <v>0</v>
      </c>
      <c r="E33" s="19">
        <v>0</v>
      </c>
      <c r="F33" s="19">
        <v>0</v>
      </c>
    </row>
    <row r="34" spans="1:6" ht="18" customHeight="1">
      <c r="A34" s="17" t="s">
        <v>167</v>
      </c>
      <c r="B34" s="18" t="s">
        <v>168</v>
      </c>
      <c r="C34" s="17"/>
      <c r="D34" s="19">
        <v>0</v>
      </c>
      <c r="E34" s="19">
        <v>0</v>
      </c>
      <c r="F34" s="19">
        <v>0</v>
      </c>
    </row>
    <row r="35" spans="1:6" ht="18" customHeight="1">
      <c r="A35" s="17" t="s">
        <v>169</v>
      </c>
      <c r="B35" s="18" t="s">
        <v>170</v>
      </c>
      <c r="C35" s="17"/>
      <c r="D35" s="19">
        <v>0</v>
      </c>
      <c r="E35" s="19">
        <v>0</v>
      </c>
      <c r="F35" s="19">
        <v>0</v>
      </c>
    </row>
    <row r="36" spans="1:6" s="13" customFormat="1" ht="18" customHeight="1">
      <c r="A36" s="14" t="s">
        <v>171</v>
      </c>
      <c r="B36" s="15" t="s">
        <v>172</v>
      </c>
      <c r="C36" s="14"/>
      <c r="D36" s="16">
        <f>D37+D40+D43+D46</f>
        <v>111623827782</v>
      </c>
      <c r="E36" s="16">
        <f>E37+E40+E43+E46</f>
        <v>93546588125</v>
      </c>
      <c r="F36" s="16">
        <f>F37+F40+F43+F46</f>
        <v>121590430420</v>
      </c>
    </row>
    <row r="37" spans="1:6" ht="18" customHeight="1">
      <c r="A37" s="17" t="s">
        <v>173</v>
      </c>
      <c r="B37" s="18" t="s">
        <v>174</v>
      </c>
      <c r="C37" s="17"/>
      <c r="D37" s="19">
        <f>D38+D39</f>
        <v>86402995416</v>
      </c>
      <c r="E37" s="19">
        <f>E38+E39</f>
        <v>68615320288</v>
      </c>
      <c r="F37" s="19">
        <f>F38+F39</f>
        <v>93731302110</v>
      </c>
    </row>
    <row r="38" spans="1:6" ht="18" customHeight="1">
      <c r="A38" s="17" t="s">
        <v>175</v>
      </c>
      <c r="B38" s="18" t="s">
        <v>176</v>
      </c>
      <c r="C38" s="17"/>
      <c r="D38" s="19">
        <v>116262333620</v>
      </c>
      <c r="E38" s="19">
        <v>77611218888</v>
      </c>
      <c r="F38" s="19">
        <v>113671467584</v>
      </c>
    </row>
    <row r="39" spans="1:6" ht="18" customHeight="1">
      <c r="A39" s="17" t="s">
        <v>177</v>
      </c>
      <c r="B39" s="18" t="s">
        <v>178</v>
      </c>
      <c r="C39" s="17"/>
      <c r="D39" s="20">
        <v>-29859338204</v>
      </c>
      <c r="E39" s="20">
        <v>-8995898600</v>
      </c>
      <c r="F39" s="20">
        <v>-19940165474</v>
      </c>
    </row>
    <row r="40" spans="1:6" ht="18" customHeight="1">
      <c r="A40" s="17" t="s">
        <v>179</v>
      </c>
      <c r="B40" s="18" t="s">
        <v>180</v>
      </c>
      <c r="C40" s="17"/>
      <c r="D40" s="19">
        <f>D41+D42</f>
        <v>0</v>
      </c>
      <c r="E40" s="19">
        <v>6594540019</v>
      </c>
      <c r="F40" s="19">
        <f>F41+F42</f>
        <v>0</v>
      </c>
    </row>
    <row r="41" spans="1:6" ht="18" customHeight="1">
      <c r="A41" s="17" t="s">
        <v>175</v>
      </c>
      <c r="B41" s="18" t="s">
        <v>181</v>
      </c>
      <c r="C41" s="17"/>
      <c r="D41" s="19">
        <v>0</v>
      </c>
      <c r="E41" s="19">
        <v>14046807981</v>
      </c>
      <c r="F41" s="19">
        <v>0</v>
      </c>
    </row>
    <row r="42" spans="1:6" ht="18" customHeight="1">
      <c r="A42" s="17" t="s">
        <v>182</v>
      </c>
      <c r="B42" s="18" t="s">
        <v>183</v>
      </c>
      <c r="C42" s="17"/>
      <c r="D42" s="19">
        <v>0</v>
      </c>
      <c r="E42" s="20">
        <v>-7452267962</v>
      </c>
      <c r="F42" s="19">
        <v>0</v>
      </c>
    </row>
    <row r="43" spans="1:6" ht="18" customHeight="1">
      <c r="A43" s="17" t="s">
        <v>109</v>
      </c>
      <c r="B43" s="18" t="s">
        <v>110</v>
      </c>
      <c r="C43" s="17"/>
      <c r="D43" s="19">
        <v>18318546000</v>
      </c>
      <c r="E43" s="19">
        <v>18318546000</v>
      </c>
      <c r="F43" s="19">
        <v>18318546000</v>
      </c>
    </row>
    <row r="44" spans="1:6" ht="18" customHeight="1">
      <c r="A44" s="17" t="s">
        <v>175</v>
      </c>
      <c r="B44" s="18" t="s">
        <v>111</v>
      </c>
      <c r="C44" s="17"/>
      <c r="D44" s="19">
        <v>18318546000</v>
      </c>
      <c r="E44" s="19">
        <v>18318546000</v>
      </c>
      <c r="F44" s="19">
        <v>18318546000</v>
      </c>
    </row>
    <row r="45" spans="1:6" ht="18" customHeight="1">
      <c r="A45" s="17" t="s">
        <v>177</v>
      </c>
      <c r="B45" s="18" t="s">
        <v>112</v>
      </c>
      <c r="C45" s="17"/>
      <c r="D45" s="19">
        <v>0</v>
      </c>
      <c r="E45" s="19">
        <v>0</v>
      </c>
      <c r="F45" s="19">
        <v>0</v>
      </c>
    </row>
    <row r="46" spans="1:6" ht="18" customHeight="1">
      <c r="A46" s="17" t="s">
        <v>113</v>
      </c>
      <c r="B46" s="18" t="s">
        <v>114</v>
      </c>
      <c r="C46" s="17"/>
      <c r="D46" s="19">
        <f>4369647271+2532639095</f>
        <v>6902286366</v>
      </c>
      <c r="E46" s="19">
        <v>18181818</v>
      </c>
      <c r="F46" s="19">
        <v>9540582310</v>
      </c>
    </row>
    <row r="47" spans="1:6" s="13" customFormat="1" ht="18" customHeight="1">
      <c r="A47" s="14" t="s">
        <v>115</v>
      </c>
      <c r="B47" s="15" t="s">
        <v>116</v>
      </c>
      <c r="C47" s="14"/>
      <c r="D47" s="16">
        <f>SUM(D49:D49)</f>
        <v>0</v>
      </c>
      <c r="E47" s="16">
        <v>0</v>
      </c>
      <c r="F47" s="16">
        <f>SUM(F49:F49)</f>
        <v>0</v>
      </c>
    </row>
    <row r="48" spans="1:6" ht="18" customHeight="1">
      <c r="A48" s="17" t="s">
        <v>175</v>
      </c>
      <c r="B48" s="18" t="s">
        <v>117</v>
      </c>
      <c r="C48" s="17"/>
      <c r="D48" s="19">
        <v>0</v>
      </c>
      <c r="E48" s="19">
        <v>0</v>
      </c>
      <c r="F48" s="19">
        <v>0</v>
      </c>
    </row>
    <row r="49" spans="1:6" ht="18" customHeight="1">
      <c r="A49" s="17" t="s">
        <v>182</v>
      </c>
      <c r="B49" s="18" t="s">
        <v>118</v>
      </c>
      <c r="C49" s="17"/>
      <c r="D49" s="19">
        <v>0</v>
      </c>
      <c r="E49" s="19">
        <v>0</v>
      </c>
      <c r="F49" s="19">
        <v>0</v>
      </c>
    </row>
    <row r="50" spans="1:6" s="13" customFormat="1" ht="18" customHeight="1">
      <c r="A50" s="14" t="s">
        <v>119</v>
      </c>
      <c r="B50" s="15" t="s">
        <v>120</v>
      </c>
      <c r="C50" s="14"/>
      <c r="D50" s="16">
        <f>SUM(D51:D54)</f>
        <v>66784565036</v>
      </c>
      <c r="E50" s="16">
        <f>SUM(E51:E54)</f>
        <v>54056829758</v>
      </c>
      <c r="F50" s="16">
        <f>SUM(F51:F54)</f>
        <v>57553931073</v>
      </c>
    </row>
    <row r="51" spans="1:6" ht="18" customHeight="1">
      <c r="A51" s="17" t="s">
        <v>121</v>
      </c>
      <c r="B51" s="18" t="s">
        <v>122</v>
      </c>
      <c r="C51" s="17"/>
      <c r="D51" s="19">
        <v>67313172729</v>
      </c>
      <c r="E51" s="19">
        <v>58117226923</v>
      </c>
      <c r="F51" s="19">
        <v>58202226923</v>
      </c>
    </row>
    <row r="52" spans="1:6" ht="18" customHeight="1">
      <c r="A52" s="17" t="s">
        <v>123</v>
      </c>
      <c r="B52" s="18" t="s">
        <v>124</v>
      </c>
      <c r="C52" s="17"/>
      <c r="D52" s="19">
        <v>0</v>
      </c>
      <c r="E52" s="19">
        <v>0</v>
      </c>
      <c r="F52" s="19">
        <v>0</v>
      </c>
    </row>
    <row r="53" spans="1:6" ht="18" customHeight="1">
      <c r="A53" s="17" t="s">
        <v>125</v>
      </c>
      <c r="B53" s="18" t="s">
        <v>126</v>
      </c>
      <c r="C53" s="17"/>
      <c r="D53" s="19">
        <v>0</v>
      </c>
      <c r="E53" s="19">
        <v>20000000</v>
      </c>
      <c r="F53" s="19">
        <v>0</v>
      </c>
    </row>
    <row r="54" spans="1:6" ht="18" customHeight="1">
      <c r="A54" s="17" t="s">
        <v>127</v>
      </c>
      <c r="B54" s="18" t="s">
        <v>128</v>
      </c>
      <c r="C54" s="17"/>
      <c r="D54" s="20">
        <v>-528607693</v>
      </c>
      <c r="E54" s="20">
        <v>-4080397165</v>
      </c>
      <c r="F54" s="20">
        <f>-499298845-148997005</f>
        <v>-648295850</v>
      </c>
    </row>
    <row r="55" spans="1:6" s="13" customFormat="1" ht="18" customHeight="1">
      <c r="A55" s="14" t="s">
        <v>129</v>
      </c>
      <c r="B55" s="15" t="s">
        <v>130</v>
      </c>
      <c r="C55" s="14"/>
      <c r="D55" s="16">
        <f>SUM(D56:D58)</f>
        <v>890513030</v>
      </c>
      <c r="E55" s="16">
        <f>SUM(E56:E58)</f>
        <v>1526168851</v>
      </c>
      <c r="F55" s="16">
        <f>SUM(F56:F58)</f>
        <v>1004343499</v>
      </c>
    </row>
    <row r="56" spans="1:6" ht="18" customHeight="1">
      <c r="A56" s="17" t="s">
        <v>131</v>
      </c>
      <c r="B56" s="18" t="s">
        <v>132</v>
      </c>
      <c r="C56" s="17"/>
      <c r="D56" s="19">
        <v>890513030</v>
      </c>
      <c r="E56" s="19">
        <v>936861671</v>
      </c>
      <c r="F56" s="19">
        <f>642748987+361594512</f>
        <v>1004343499</v>
      </c>
    </row>
    <row r="57" spans="1:6" ht="18" customHeight="1">
      <c r="A57" s="17" t="s">
        <v>133</v>
      </c>
      <c r="B57" s="18" t="s">
        <v>134</v>
      </c>
      <c r="C57" s="17"/>
      <c r="D57" s="19">
        <v>0</v>
      </c>
      <c r="E57" s="19">
        <v>0</v>
      </c>
      <c r="F57" s="19">
        <v>0</v>
      </c>
    </row>
    <row r="58" spans="1:6" ht="18" customHeight="1">
      <c r="A58" s="17" t="s">
        <v>135</v>
      </c>
      <c r="B58" s="18">
        <v>268</v>
      </c>
      <c r="C58" s="17"/>
      <c r="D58" s="19"/>
      <c r="E58" s="19">
        <v>589307180</v>
      </c>
      <c r="F58" s="19"/>
    </row>
    <row r="59" spans="1:7" s="24" customFormat="1" ht="18" customHeight="1">
      <c r="A59" s="21" t="s">
        <v>136</v>
      </c>
      <c r="B59" s="21">
        <v>270</v>
      </c>
      <c r="C59" s="22"/>
      <c r="D59" s="23">
        <f>D7+D29</f>
        <v>199907360024</v>
      </c>
      <c r="E59" s="23">
        <f>E7+E29</f>
        <v>173170828799</v>
      </c>
      <c r="F59" s="23">
        <f>F7+F29</f>
        <v>205146670713</v>
      </c>
      <c r="G59" s="155"/>
    </row>
    <row r="60" spans="1:6" s="24" customFormat="1" ht="30" customHeight="1">
      <c r="A60" s="7" t="s">
        <v>137</v>
      </c>
      <c r="B60" s="7" t="s">
        <v>247</v>
      </c>
      <c r="C60" s="7" t="s">
        <v>248</v>
      </c>
      <c r="D60" s="8" t="s">
        <v>250</v>
      </c>
      <c r="E60" s="8" t="s">
        <v>249</v>
      </c>
      <c r="F60" s="8" t="s">
        <v>249</v>
      </c>
    </row>
    <row r="61" spans="1:6" s="13" customFormat="1" ht="18" customHeight="1">
      <c r="A61" s="14" t="s">
        <v>138</v>
      </c>
      <c r="B61" s="15" t="s">
        <v>139</v>
      </c>
      <c r="C61" s="14"/>
      <c r="D61" s="16">
        <f>D62+D73</f>
        <v>116141219519</v>
      </c>
      <c r="E61" s="16">
        <f>E62+E73</f>
        <v>95210931727</v>
      </c>
      <c r="F61" s="16">
        <f>F62+F73</f>
        <v>123008373869</v>
      </c>
    </row>
    <row r="62" spans="1:6" s="13" customFormat="1" ht="18" customHeight="1">
      <c r="A62" s="14" t="s">
        <v>140</v>
      </c>
      <c r="B62" s="15" t="s">
        <v>141</v>
      </c>
      <c r="C62" s="14"/>
      <c r="D62" s="25">
        <f>SUM(D63:D72)</f>
        <v>71858925174</v>
      </c>
      <c r="E62" s="25">
        <f>SUM(E63:E72)</f>
        <v>48382539676</v>
      </c>
      <c r="F62" s="25">
        <f>SUM(F63:F72)</f>
        <v>60103743904</v>
      </c>
    </row>
    <row r="63" spans="1:6" ht="18" customHeight="1">
      <c r="A63" s="17" t="s">
        <v>142</v>
      </c>
      <c r="B63" s="18">
        <v>311</v>
      </c>
      <c r="C63" s="17"/>
      <c r="D63" s="26">
        <f>54912470168</f>
        <v>54912470168</v>
      </c>
      <c r="E63" s="26">
        <v>28544736367</v>
      </c>
      <c r="F63" s="26">
        <v>42974999772</v>
      </c>
    </row>
    <row r="64" spans="1:6" ht="18" customHeight="1">
      <c r="A64" s="17" t="s">
        <v>143</v>
      </c>
      <c r="B64" s="18">
        <v>312</v>
      </c>
      <c r="C64" s="17"/>
      <c r="D64" s="26">
        <v>8568232906</v>
      </c>
      <c r="E64" s="26">
        <v>4542017491</v>
      </c>
      <c r="F64" s="26">
        <v>7453692171</v>
      </c>
    </row>
    <row r="65" spans="1:6" ht="18" customHeight="1">
      <c r="A65" s="17" t="s">
        <v>16</v>
      </c>
      <c r="B65" s="18" t="s">
        <v>17</v>
      </c>
      <c r="C65" s="17"/>
      <c r="D65" s="26">
        <v>4410000</v>
      </c>
      <c r="E65" s="26">
        <v>539461214</v>
      </c>
      <c r="F65" s="26">
        <v>20000000</v>
      </c>
    </row>
    <row r="66" spans="1:6" ht="18" customHeight="1">
      <c r="A66" s="17" t="s">
        <v>18</v>
      </c>
      <c r="B66" s="18" t="s">
        <v>19</v>
      </c>
      <c r="C66" s="17"/>
      <c r="D66" s="26">
        <f>577372195+8470800</f>
        <v>585842995</v>
      </c>
      <c r="E66" s="26">
        <v>1662937018</v>
      </c>
      <c r="F66" s="26">
        <f>210209808+852055671</f>
        <v>1062265479</v>
      </c>
    </row>
    <row r="67" spans="1:6" ht="18" customHeight="1">
      <c r="A67" s="17" t="s">
        <v>20</v>
      </c>
      <c r="B67" s="18" t="s">
        <v>21</v>
      </c>
      <c r="C67" s="17"/>
      <c r="D67" s="27">
        <v>1676444875</v>
      </c>
      <c r="E67" s="27">
        <v>2021677221</v>
      </c>
      <c r="F67" s="27">
        <v>2352970468</v>
      </c>
    </row>
    <row r="68" spans="1:6" ht="18" customHeight="1">
      <c r="A68" s="17" t="s">
        <v>22</v>
      </c>
      <c r="B68" s="18" t="s">
        <v>23</v>
      </c>
      <c r="C68" s="17"/>
      <c r="D68" s="27">
        <f>2150854904+23001200+3000000-8470800</f>
        <v>2168385304</v>
      </c>
      <c r="E68" s="27">
        <v>270557669</v>
      </c>
      <c r="F68" s="27">
        <f>425201846+723189024+214810682</f>
        <v>1363201552</v>
      </c>
    </row>
    <row r="69" spans="1:6" ht="18" customHeight="1">
      <c r="A69" s="17" t="s">
        <v>24</v>
      </c>
      <c r="B69" s="18" t="s">
        <v>25</v>
      </c>
      <c r="C69" s="17"/>
      <c r="D69" s="26">
        <v>0</v>
      </c>
      <c r="E69" s="26">
        <v>0</v>
      </c>
      <c r="F69" s="26">
        <v>0</v>
      </c>
    </row>
    <row r="70" spans="1:6" ht="18" customHeight="1">
      <c r="A70" s="17" t="s">
        <v>26</v>
      </c>
      <c r="B70" s="18" t="s">
        <v>27</v>
      </c>
      <c r="C70" s="17"/>
      <c r="D70" s="26">
        <v>0</v>
      </c>
      <c r="E70" s="26">
        <v>0</v>
      </c>
      <c r="F70" s="26">
        <v>0</v>
      </c>
    </row>
    <row r="71" spans="1:6" ht="18" customHeight="1">
      <c r="A71" s="17" t="s">
        <v>28</v>
      </c>
      <c r="B71" s="18" t="s">
        <v>29</v>
      </c>
      <c r="C71" s="17"/>
      <c r="D71" s="26">
        <v>3943138926</v>
      </c>
      <c r="E71" s="26">
        <v>10801152696</v>
      </c>
      <c r="F71" s="26">
        <v>4876614462</v>
      </c>
    </row>
    <row r="72" spans="1:6" ht="18" customHeight="1">
      <c r="A72" s="17" t="s">
        <v>30</v>
      </c>
      <c r="B72" s="18" t="s">
        <v>31</v>
      </c>
      <c r="C72" s="17"/>
      <c r="D72" s="26">
        <v>0</v>
      </c>
      <c r="E72" s="26">
        <v>0</v>
      </c>
      <c r="F72" s="26">
        <v>0</v>
      </c>
    </row>
    <row r="73" spans="1:6" s="13" customFormat="1" ht="18" customHeight="1">
      <c r="A73" s="14" t="s">
        <v>32</v>
      </c>
      <c r="B73" s="15" t="s">
        <v>33</v>
      </c>
      <c r="C73" s="14"/>
      <c r="D73" s="25">
        <f>SUM(D74:D80)</f>
        <v>44282294345</v>
      </c>
      <c r="E73" s="25">
        <f>SUM(E74:E80)</f>
        <v>46828392051</v>
      </c>
      <c r="F73" s="25">
        <f>SUM(F74:F80)</f>
        <v>62904629965</v>
      </c>
    </row>
    <row r="74" spans="1:6" ht="18" customHeight="1">
      <c r="A74" s="17" t="s">
        <v>34</v>
      </c>
      <c r="B74" s="18" t="s">
        <v>35</v>
      </c>
      <c r="C74" s="17"/>
      <c r="D74" s="26">
        <v>0</v>
      </c>
      <c r="E74" s="26">
        <v>0</v>
      </c>
      <c r="F74" s="26">
        <v>0</v>
      </c>
    </row>
    <row r="75" spans="1:6" ht="18" customHeight="1">
      <c r="A75" s="17" t="s">
        <v>36</v>
      </c>
      <c r="B75" s="18" t="s">
        <v>37</v>
      </c>
      <c r="C75" s="17"/>
      <c r="D75" s="26">
        <v>0</v>
      </c>
      <c r="E75" s="26">
        <v>0</v>
      </c>
      <c r="F75" s="26">
        <v>0</v>
      </c>
    </row>
    <row r="76" spans="1:6" ht="18" customHeight="1">
      <c r="A76" s="17" t="s">
        <v>38</v>
      </c>
      <c r="B76" s="18" t="s">
        <v>39</v>
      </c>
      <c r="C76" s="17"/>
      <c r="D76" s="26">
        <v>6135727721</v>
      </c>
      <c r="E76" s="26">
        <v>0</v>
      </c>
      <c r="F76" s="26">
        <f>5827852167</f>
        <v>5827852167</v>
      </c>
    </row>
    <row r="77" spans="1:6" ht="18" customHeight="1">
      <c r="A77" s="17" t="s">
        <v>40</v>
      </c>
      <c r="B77" s="18" t="s">
        <v>41</v>
      </c>
      <c r="C77" s="17"/>
      <c r="D77" s="26">
        <v>38146566624</v>
      </c>
      <c r="E77" s="26">
        <v>46828392051</v>
      </c>
      <c r="F77" s="26">
        <f>47299540798+9177237000+600000000</f>
        <v>57076777798</v>
      </c>
    </row>
    <row r="78" spans="1:6" ht="18" customHeight="1">
      <c r="A78" s="17" t="s">
        <v>42</v>
      </c>
      <c r="B78" s="18" t="s">
        <v>43</v>
      </c>
      <c r="C78" s="17"/>
      <c r="D78" s="26">
        <v>0</v>
      </c>
      <c r="E78" s="26">
        <v>0</v>
      </c>
      <c r="F78" s="26">
        <v>0</v>
      </c>
    </row>
    <row r="79" spans="1:6" ht="18" customHeight="1">
      <c r="A79" s="17" t="s">
        <v>44</v>
      </c>
      <c r="B79" s="18" t="s">
        <v>45</v>
      </c>
      <c r="C79" s="17"/>
      <c r="D79" s="26">
        <v>0</v>
      </c>
      <c r="E79" s="26">
        <v>0</v>
      </c>
      <c r="F79" s="26">
        <v>0</v>
      </c>
    </row>
    <row r="80" spans="1:6" ht="18" customHeight="1">
      <c r="A80" s="17" t="s">
        <v>46</v>
      </c>
      <c r="B80" s="18" t="s">
        <v>47</v>
      </c>
      <c r="C80" s="17"/>
      <c r="D80" s="26">
        <v>0</v>
      </c>
      <c r="E80" s="26">
        <v>0</v>
      </c>
      <c r="F80" s="26">
        <v>0</v>
      </c>
    </row>
    <row r="81" spans="1:6" s="13" customFormat="1" ht="18" customHeight="1">
      <c r="A81" s="14" t="s">
        <v>48</v>
      </c>
      <c r="B81" s="15" t="s">
        <v>49</v>
      </c>
      <c r="C81" s="14"/>
      <c r="D81" s="25">
        <f>D82+D94</f>
        <v>83766140505</v>
      </c>
      <c r="E81" s="25">
        <f>E82+E94</f>
        <v>77959897072</v>
      </c>
      <c r="F81" s="25">
        <f>F82+F94</f>
        <v>82138296844</v>
      </c>
    </row>
    <row r="82" spans="1:6" s="13" customFormat="1" ht="18" customHeight="1">
      <c r="A82" s="14" t="s">
        <v>50</v>
      </c>
      <c r="B82" s="15" t="s">
        <v>51</v>
      </c>
      <c r="C82" s="14"/>
      <c r="D82" s="25">
        <f>SUM(D83:D93)</f>
        <v>83766140505</v>
      </c>
      <c r="E82" s="25">
        <f>SUM(E83:E93)</f>
        <v>77959897072</v>
      </c>
      <c r="F82" s="25">
        <f>SUM(F83:F93)</f>
        <v>82138296844</v>
      </c>
    </row>
    <row r="83" spans="1:6" ht="18" customHeight="1">
      <c r="A83" s="17" t="s">
        <v>52</v>
      </c>
      <c r="B83" s="18" t="s">
        <v>53</v>
      </c>
      <c r="C83" s="17"/>
      <c r="D83" s="26">
        <f>33533330000+9377320000+27260650000</f>
        <v>70171300000</v>
      </c>
      <c r="E83" s="26">
        <v>52630000000</v>
      </c>
      <c r="F83" s="26">
        <f>33533330000+9377320000+27260650000</f>
        <v>70171300000</v>
      </c>
    </row>
    <row r="84" spans="1:6" ht="18" customHeight="1">
      <c r="A84" s="17" t="s">
        <v>54</v>
      </c>
      <c r="B84" s="18" t="s">
        <v>55</v>
      </c>
      <c r="C84" s="17"/>
      <c r="D84" s="26">
        <v>10811100000</v>
      </c>
      <c r="E84" s="26">
        <v>28352400000</v>
      </c>
      <c r="F84" s="26">
        <v>10811100000</v>
      </c>
    </row>
    <row r="85" spans="1:6" ht="18" customHeight="1">
      <c r="A85" s="17" t="s">
        <v>56</v>
      </c>
      <c r="B85" s="18" t="s">
        <v>57</v>
      </c>
      <c r="C85" s="17"/>
      <c r="D85" s="26">
        <v>0</v>
      </c>
      <c r="E85" s="26">
        <v>0</v>
      </c>
      <c r="F85" s="26">
        <v>0</v>
      </c>
    </row>
    <row r="86" spans="1:6" ht="18" customHeight="1">
      <c r="A86" s="17" t="s">
        <v>58</v>
      </c>
      <c r="B86" s="18" t="s">
        <v>59</v>
      </c>
      <c r="C86" s="17"/>
      <c r="D86" s="26">
        <v>0</v>
      </c>
      <c r="E86" s="26">
        <v>0</v>
      </c>
      <c r="F86" s="26">
        <v>0</v>
      </c>
    </row>
    <row r="87" spans="1:6" ht="18" customHeight="1">
      <c r="A87" s="17" t="s">
        <v>60</v>
      </c>
      <c r="B87" s="18" t="s">
        <v>61</v>
      </c>
      <c r="C87" s="17"/>
      <c r="D87" s="26">
        <v>0</v>
      </c>
      <c r="E87" s="26">
        <v>0</v>
      </c>
      <c r="F87" s="26">
        <v>0</v>
      </c>
    </row>
    <row r="88" spans="1:6" ht="18" customHeight="1">
      <c r="A88" s="17" t="s">
        <v>62</v>
      </c>
      <c r="B88" s="18" t="s">
        <v>63</v>
      </c>
      <c r="C88" s="17"/>
      <c r="D88" s="26">
        <v>0</v>
      </c>
      <c r="E88" s="26">
        <v>0</v>
      </c>
      <c r="F88" s="26">
        <v>0</v>
      </c>
    </row>
    <row r="89" spans="1:6" ht="18" customHeight="1">
      <c r="A89" s="17" t="s">
        <v>64</v>
      </c>
      <c r="B89" s="18" t="s">
        <v>65</v>
      </c>
      <c r="C89" s="17"/>
      <c r="D89" s="26">
        <v>0</v>
      </c>
      <c r="E89" s="26">
        <v>0</v>
      </c>
      <c r="F89" s="26">
        <v>0</v>
      </c>
    </row>
    <row r="90" spans="1:6" ht="18" customHeight="1">
      <c r="A90" s="17" t="s">
        <v>66</v>
      </c>
      <c r="B90" s="18" t="s">
        <v>67</v>
      </c>
      <c r="C90" s="17"/>
      <c r="D90" s="26">
        <v>166650000</v>
      </c>
      <c r="E90" s="26">
        <v>166650000</v>
      </c>
      <c r="F90" s="26">
        <v>166650000</v>
      </c>
    </row>
    <row r="91" spans="1:6" ht="18" customHeight="1">
      <c r="A91" s="17" t="s">
        <v>68</v>
      </c>
      <c r="B91" s="18" t="s">
        <v>69</v>
      </c>
      <c r="C91" s="17"/>
      <c r="D91" s="26">
        <v>0</v>
      </c>
      <c r="E91" s="26">
        <v>0</v>
      </c>
      <c r="F91" s="26">
        <v>0</v>
      </c>
    </row>
    <row r="92" spans="1:6" ht="18" customHeight="1">
      <c r="A92" s="17" t="s">
        <v>70</v>
      </c>
      <c r="B92" s="18" t="s">
        <v>71</v>
      </c>
      <c r="C92" s="17"/>
      <c r="D92" s="20">
        <f>2643091705-23001200-3000000</f>
        <v>2617090505</v>
      </c>
      <c r="E92" s="20">
        <v>-3189152928</v>
      </c>
      <c r="F92" s="20">
        <v>989246844</v>
      </c>
    </row>
    <row r="93" spans="1:6" ht="18" customHeight="1">
      <c r="A93" s="17" t="s">
        <v>72</v>
      </c>
      <c r="B93" s="18" t="s">
        <v>73</v>
      </c>
      <c r="C93" s="17"/>
      <c r="D93" s="26">
        <v>0</v>
      </c>
      <c r="E93" s="26">
        <v>0</v>
      </c>
      <c r="F93" s="26">
        <v>0</v>
      </c>
    </row>
    <row r="94" spans="1:6" s="13" customFormat="1" ht="18" customHeight="1">
      <c r="A94" s="14" t="s">
        <v>74</v>
      </c>
      <c r="B94" s="15" t="s">
        <v>75</v>
      </c>
      <c r="C94" s="14"/>
      <c r="D94" s="28">
        <f>SUM(D95:D97)</f>
        <v>0</v>
      </c>
      <c r="E94" s="28">
        <f>SUM(E95:E97)</f>
        <v>0</v>
      </c>
      <c r="F94" s="28">
        <f>SUM(F95:F97)</f>
        <v>0</v>
      </c>
    </row>
    <row r="95" spans="1:6" ht="18" customHeight="1">
      <c r="A95" s="17" t="s">
        <v>76</v>
      </c>
      <c r="B95" s="18" t="s">
        <v>77</v>
      </c>
      <c r="C95" s="17"/>
      <c r="D95" s="29">
        <v>0</v>
      </c>
      <c r="E95" s="29">
        <v>0</v>
      </c>
      <c r="F95" s="29">
        <v>0</v>
      </c>
    </row>
    <row r="96" spans="1:6" ht="18" customHeight="1">
      <c r="A96" s="17" t="s">
        <v>78</v>
      </c>
      <c r="B96" s="18" t="s">
        <v>184</v>
      </c>
      <c r="C96" s="17"/>
      <c r="D96" s="26">
        <v>0</v>
      </c>
      <c r="E96" s="26">
        <v>0</v>
      </c>
      <c r="F96" s="26">
        <v>0</v>
      </c>
    </row>
    <row r="97" spans="1:6" ht="18" customHeight="1">
      <c r="A97" s="30" t="s">
        <v>185</v>
      </c>
      <c r="B97" s="31" t="s">
        <v>186</v>
      </c>
      <c r="C97" s="30"/>
      <c r="D97" s="32">
        <v>0</v>
      </c>
      <c r="E97" s="32">
        <v>0</v>
      </c>
      <c r="F97" s="32">
        <v>0</v>
      </c>
    </row>
    <row r="98" spans="1:6" s="24" customFormat="1" ht="18" customHeight="1">
      <c r="A98" s="33" t="s">
        <v>233</v>
      </c>
      <c r="B98" s="33">
        <v>440</v>
      </c>
      <c r="C98" s="34"/>
      <c r="D98" s="35">
        <f>D61+D81</f>
        <v>199907360024</v>
      </c>
      <c r="E98" s="35">
        <f>E61+E81</f>
        <v>173170828799</v>
      </c>
      <c r="F98" s="35">
        <f>F61+F81</f>
        <v>205146670713</v>
      </c>
    </row>
    <row r="100" spans="1:22" ht="12.75">
      <c r="A100" s="36"/>
      <c r="B100" s="37"/>
      <c r="C100" s="165" t="s">
        <v>313</v>
      </c>
      <c r="D100" s="165"/>
      <c r="E100" s="165"/>
      <c r="F100" s="165"/>
      <c r="G100" s="38"/>
      <c r="H100" s="38"/>
      <c r="I100" s="40"/>
      <c r="J100" s="41"/>
      <c r="K100" s="40"/>
      <c r="L100" s="42"/>
      <c r="M100" s="43"/>
      <c r="N100" s="40"/>
      <c r="O100" s="41"/>
      <c r="P100" s="165" t="s">
        <v>234</v>
      </c>
      <c r="Q100" s="165"/>
      <c r="R100" s="165"/>
      <c r="S100" s="165"/>
      <c r="T100" s="44"/>
      <c r="U100" s="40"/>
      <c r="V100" s="40"/>
    </row>
    <row r="101" spans="1:22" ht="12.75">
      <c r="A101" s="45" t="s">
        <v>105</v>
      </c>
      <c r="B101" s="37"/>
      <c r="C101" s="162" t="s">
        <v>187</v>
      </c>
      <c r="D101" s="162"/>
      <c r="E101" s="162"/>
      <c r="F101" s="162"/>
      <c r="G101" s="39"/>
      <c r="H101" s="46"/>
      <c r="I101" s="46"/>
      <c r="J101" s="46"/>
      <c r="K101" s="46"/>
      <c r="L101" s="42"/>
      <c r="M101" s="43"/>
      <c r="N101" s="40"/>
      <c r="O101" s="47"/>
      <c r="P101" s="162" t="s">
        <v>187</v>
      </c>
      <c r="Q101" s="162"/>
      <c r="R101" s="162"/>
      <c r="S101" s="162"/>
      <c r="T101" s="44"/>
      <c r="U101" s="40"/>
      <c r="V101" s="40"/>
    </row>
    <row r="102" spans="1:6" ht="12.75">
      <c r="A102" t="s">
        <v>3</v>
      </c>
      <c r="C102" s="166" t="s">
        <v>0</v>
      </c>
      <c r="D102" s="166"/>
      <c r="E102" s="166"/>
      <c r="F102" s="166"/>
    </row>
    <row r="103" spans="3:6" ht="12.75">
      <c r="C103" s="48"/>
      <c r="D103" s="48"/>
      <c r="E103" s="48"/>
      <c r="F103" s="48"/>
    </row>
    <row r="104" spans="3:14" ht="12.75">
      <c r="C104" s="48"/>
      <c r="D104" s="49"/>
      <c r="E104" s="48"/>
      <c r="F104" s="48"/>
      <c r="N104" s="50"/>
    </row>
    <row r="105" spans="3:6" ht="12.75">
      <c r="C105" s="48"/>
      <c r="D105" s="48"/>
      <c r="E105" s="48"/>
      <c r="F105" s="48"/>
    </row>
    <row r="106" spans="3:6" ht="12.75">
      <c r="C106" s="48"/>
      <c r="D106" s="48"/>
      <c r="E106" s="48"/>
      <c r="F106" s="48"/>
    </row>
    <row r="107" spans="1:6" ht="12.75">
      <c r="A107" s="1"/>
      <c r="C107" s="161"/>
      <c r="D107" s="161"/>
      <c r="E107" s="161"/>
      <c r="F107" s="161"/>
    </row>
    <row r="108" spans="3:6" ht="12.75">
      <c r="C108" s="48"/>
      <c r="D108" s="48"/>
      <c r="E108" s="48"/>
      <c r="F108" s="48"/>
    </row>
    <row r="109" spans="1:6" ht="12.75">
      <c r="A109" s="13" t="s">
        <v>4</v>
      </c>
      <c r="B109" s="153"/>
      <c r="C109" s="160" t="s">
        <v>310</v>
      </c>
      <c r="D109" s="160"/>
      <c r="E109" s="160"/>
      <c r="F109" s="160"/>
    </row>
    <row r="110" spans="3:6" ht="12.75">
      <c r="C110" s="48"/>
      <c r="D110" s="48"/>
      <c r="E110" s="48"/>
      <c r="F110" s="48"/>
    </row>
    <row r="111" spans="3:6" ht="12.75">
      <c r="C111" s="48"/>
      <c r="D111" s="48"/>
      <c r="E111" s="48"/>
      <c r="F111" s="48"/>
    </row>
    <row r="112" spans="3:6" ht="12.75">
      <c r="C112" s="48"/>
      <c r="D112" s="48"/>
      <c r="E112" s="48"/>
      <c r="F112" s="48"/>
    </row>
  </sheetData>
  <mergeCells count="9">
    <mergeCell ref="A3:F3"/>
    <mergeCell ref="A4:F4"/>
    <mergeCell ref="C100:F100"/>
    <mergeCell ref="P100:S100"/>
    <mergeCell ref="C109:F109"/>
    <mergeCell ref="C107:F107"/>
    <mergeCell ref="C101:F101"/>
    <mergeCell ref="P101:S101"/>
    <mergeCell ref="C102:F102"/>
  </mergeCells>
  <printOptions horizontalCentered="1"/>
  <pageMargins left="0" right="0" top="0.5" bottom="0.5" header="0.5" footer="0.5"/>
  <pageSetup horizontalDpi="600" verticalDpi="600" orientation="portrait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27" sqref="C27:D27"/>
    </sheetView>
  </sheetViews>
  <sheetFormatPr defaultColWidth="9.140625" defaultRowHeight="12.75"/>
  <cols>
    <col min="1" max="1" width="62.28125" style="4" customWidth="1"/>
    <col min="2" max="2" width="7.57421875" style="5" customWidth="1"/>
    <col min="3" max="3" width="15.00390625" style="6" customWidth="1"/>
    <col min="4" max="4" width="15.421875" style="6" customWidth="1"/>
    <col min="5" max="16384" width="9.140625" style="4" customWidth="1"/>
  </cols>
  <sheetData>
    <row r="1" spans="1:4" ht="12.75">
      <c r="A1" s="2" t="s">
        <v>242</v>
      </c>
      <c r="B1" s="2"/>
      <c r="C1" s="3"/>
      <c r="D1" s="3"/>
    </row>
    <row r="2" spans="1:4" ht="12.75">
      <c r="A2" s="2" t="s">
        <v>243</v>
      </c>
      <c r="B2" s="2"/>
      <c r="C2" s="3"/>
      <c r="D2" s="3"/>
    </row>
    <row r="3" spans="1:4" ht="20.25">
      <c r="A3" s="163" t="s">
        <v>235</v>
      </c>
      <c r="B3" s="163"/>
      <c r="C3" s="163"/>
      <c r="D3" s="163"/>
    </row>
    <row r="4" spans="1:4" ht="20.25">
      <c r="A4" s="163" t="s">
        <v>100</v>
      </c>
      <c r="B4" s="163"/>
      <c r="C4" s="163"/>
      <c r="D4" s="163"/>
    </row>
    <row r="5" ht="12.75">
      <c r="D5" s="6" t="s">
        <v>245</v>
      </c>
    </row>
    <row r="6" spans="1:4" ht="26.25" customHeight="1">
      <c r="A6" s="51" t="s">
        <v>236</v>
      </c>
      <c r="B6" s="51" t="s">
        <v>237</v>
      </c>
      <c r="C6" s="51" t="s">
        <v>238</v>
      </c>
      <c r="D6" s="51" t="s">
        <v>239</v>
      </c>
    </row>
    <row r="7" spans="1:4" ht="18" customHeight="1">
      <c r="A7" s="158" t="s">
        <v>240</v>
      </c>
      <c r="B7" s="52" t="s">
        <v>241</v>
      </c>
      <c r="C7" s="53">
        <v>118751930924</v>
      </c>
      <c r="D7" s="53">
        <v>88049319807</v>
      </c>
    </row>
    <row r="8" spans="1:4" ht="18" customHeight="1">
      <c r="A8" s="17" t="s">
        <v>301</v>
      </c>
      <c r="B8" s="18" t="s">
        <v>302</v>
      </c>
      <c r="C8" s="19">
        <v>31594095</v>
      </c>
      <c r="D8" s="19">
        <v>45425550</v>
      </c>
    </row>
    <row r="9" spans="1:4" s="13" customFormat="1" ht="18" customHeight="1">
      <c r="A9" s="14" t="s">
        <v>303</v>
      </c>
      <c r="B9" s="15" t="s">
        <v>304</v>
      </c>
      <c r="C9" s="16">
        <f>C7-C8</f>
        <v>118720336829</v>
      </c>
      <c r="D9" s="16">
        <f>D7-D8</f>
        <v>88003894257</v>
      </c>
    </row>
    <row r="10" spans="1:4" s="13" customFormat="1" ht="18" customHeight="1">
      <c r="A10" s="14" t="s">
        <v>305</v>
      </c>
      <c r="B10" s="15" t="s">
        <v>306</v>
      </c>
      <c r="C10" s="16">
        <f>88774293770+3000000</f>
        <v>88777293770</v>
      </c>
      <c r="D10" s="16">
        <v>66779444166</v>
      </c>
    </row>
    <row r="11" spans="1:4" s="13" customFormat="1" ht="18" customHeight="1">
      <c r="A11" s="14" t="s">
        <v>307</v>
      </c>
      <c r="B11" s="15" t="s">
        <v>308</v>
      </c>
      <c r="C11" s="16">
        <f>C9-C10</f>
        <v>29943043059</v>
      </c>
      <c r="D11" s="16">
        <v>21224450091</v>
      </c>
    </row>
    <row r="12" spans="1:4" s="13" customFormat="1" ht="18" customHeight="1">
      <c r="A12" s="14" t="s">
        <v>309</v>
      </c>
      <c r="B12" s="15" t="s">
        <v>251</v>
      </c>
      <c r="C12" s="16">
        <v>6577722215</v>
      </c>
      <c r="D12" s="16">
        <v>11535385303</v>
      </c>
    </row>
    <row r="13" spans="1:4" s="13" customFormat="1" ht="18" customHeight="1">
      <c r="A13" s="14" t="s">
        <v>252</v>
      </c>
      <c r="B13" s="15" t="s">
        <v>253</v>
      </c>
      <c r="C13" s="16">
        <v>14278102796</v>
      </c>
      <c r="D13" s="16">
        <v>10208316246</v>
      </c>
    </row>
    <row r="14" spans="1:4" ht="18" customHeight="1">
      <c r="A14" s="17" t="s">
        <v>102</v>
      </c>
      <c r="B14" s="18" t="s">
        <v>103</v>
      </c>
      <c r="C14" s="19">
        <v>14278102796</v>
      </c>
      <c r="D14" s="154">
        <v>9977141928</v>
      </c>
    </row>
    <row r="15" spans="1:4" s="13" customFormat="1" ht="18" customHeight="1">
      <c r="A15" s="14" t="s">
        <v>104</v>
      </c>
      <c r="B15" s="15" t="s">
        <v>188</v>
      </c>
      <c r="C15" s="16">
        <f>8578429389-10</f>
        <v>8578429379</v>
      </c>
      <c r="D15" s="16">
        <v>6689894407</v>
      </c>
    </row>
    <row r="16" spans="1:4" s="13" customFormat="1" ht="18" customHeight="1">
      <c r="A16" s="14" t="s">
        <v>189</v>
      </c>
      <c r="B16" s="15" t="s">
        <v>190</v>
      </c>
      <c r="C16" s="16">
        <f>9960875839+23001200</f>
        <v>9983877039</v>
      </c>
      <c r="D16" s="16">
        <v>7432948679</v>
      </c>
    </row>
    <row r="17" spans="1:4" s="13" customFormat="1" ht="18" customHeight="1">
      <c r="A17" s="14" t="s">
        <v>191</v>
      </c>
      <c r="B17" s="15" t="s">
        <v>192</v>
      </c>
      <c r="C17" s="16">
        <f>C11+(C12-C13)-(C15+C16)</f>
        <v>3680356060</v>
      </c>
      <c r="D17" s="54">
        <f>D11+(D12-D13)-(D15+D16)</f>
        <v>8428676062</v>
      </c>
    </row>
    <row r="18" spans="1:4" s="13" customFormat="1" ht="18" customHeight="1">
      <c r="A18" s="14" t="s">
        <v>193</v>
      </c>
      <c r="B18" s="15" t="s">
        <v>194</v>
      </c>
      <c r="C18" s="16">
        <v>7966941839</v>
      </c>
      <c r="D18" s="16">
        <v>7085419636</v>
      </c>
    </row>
    <row r="19" spans="1:4" s="13" customFormat="1" ht="18" customHeight="1">
      <c r="A19" s="14" t="s">
        <v>195</v>
      </c>
      <c r="B19" s="15" t="s">
        <v>196</v>
      </c>
      <c r="C19" s="16">
        <v>7360999827</v>
      </c>
      <c r="D19" s="16">
        <v>8742196362</v>
      </c>
    </row>
    <row r="20" spans="1:4" s="13" customFormat="1" ht="18" customHeight="1">
      <c r="A20" s="14" t="s">
        <v>197</v>
      </c>
      <c r="B20" s="15" t="s">
        <v>198</v>
      </c>
      <c r="C20" s="16">
        <f>C18-C19</f>
        <v>605942012</v>
      </c>
      <c r="D20" s="54">
        <f>D18-D19</f>
        <v>-1656776726</v>
      </c>
    </row>
    <row r="21" spans="1:4" s="13" customFormat="1" ht="18" customHeight="1">
      <c r="A21" s="14" t="s">
        <v>199</v>
      </c>
      <c r="B21" s="15" t="s">
        <v>200</v>
      </c>
      <c r="C21" s="16">
        <f>C17+C20</f>
        <v>4286298072</v>
      </c>
      <c r="D21" s="54">
        <f>D17+D20</f>
        <v>6771899336</v>
      </c>
    </row>
    <row r="22" spans="1:4" ht="18" customHeight="1">
      <c r="A22" s="17" t="s">
        <v>201</v>
      </c>
      <c r="B22" s="18" t="s">
        <v>202</v>
      </c>
      <c r="C22" s="19">
        <v>1080185481</v>
      </c>
      <c r="D22" s="19">
        <v>1867499564</v>
      </c>
    </row>
    <row r="23" spans="1:4" ht="18" customHeight="1">
      <c r="A23" s="17" t="s">
        <v>203</v>
      </c>
      <c r="B23" s="18" t="s">
        <v>204</v>
      </c>
      <c r="C23" s="19">
        <v>0</v>
      </c>
      <c r="D23" s="19">
        <f>C23</f>
        <v>0</v>
      </c>
    </row>
    <row r="24" spans="1:4" s="24" customFormat="1" ht="18" customHeight="1">
      <c r="A24" s="22" t="s">
        <v>205</v>
      </c>
      <c r="B24" s="21" t="s">
        <v>206</v>
      </c>
      <c r="C24" s="23">
        <f>C21-C22-C23</f>
        <v>3206112591</v>
      </c>
      <c r="D24" s="55">
        <f>D21-D22-D23</f>
        <v>4904399772</v>
      </c>
    </row>
    <row r="25" spans="1:4" ht="18" customHeight="1">
      <c r="A25" s="56" t="s">
        <v>207</v>
      </c>
      <c r="B25" s="57" t="s">
        <v>208</v>
      </c>
      <c r="C25" s="58">
        <v>0</v>
      </c>
      <c r="D25" s="59">
        <f>C25</f>
        <v>0</v>
      </c>
    </row>
    <row r="27" spans="1:4" ht="12.75">
      <c r="A27" s="36"/>
      <c r="B27" s="37"/>
      <c r="C27" s="165" t="s">
        <v>313</v>
      </c>
      <c r="D27" s="165"/>
    </row>
    <row r="28" spans="1:4" ht="12.75">
      <c r="A28" s="45" t="s">
        <v>106</v>
      </c>
      <c r="B28" s="37"/>
      <c r="C28" s="162" t="s">
        <v>187</v>
      </c>
      <c r="D28" s="162"/>
    </row>
    <row r="29" spans="1:4" ht="12.75">
      <c r="A29" s="4" t="s">
        <v>1</v>
      </c>
      <c r="C29" s="167" t="s">
        <v>2</v>
      </c>
      <c r="D29" s="167"/>
    </row>
    <row r="35" spans="1:4" ht="12.75">
      <c r="A35" s="13" t="s">
        <v>107</v>
      </c>
      <c r="B35" s="153"/>
      <c r="C35" s="160" t="s">
        <v>310</v>
      </c>
      <c r="D35" s="160"/>
    </row>
  </sheetData>
  <mergeCells count="6">
    <mergeCell ref="C35:D35"/>
    <mergeCell ref="A3:D3"/>
    <mergeCell ref="A4:D4"/>
    <mergeCell ref="C27:D27"/>
    <mergeCell ref="C28:D28"/>
    <mergeCell ref="C29:D2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43">
      <selection activeCell="C64" sqref="C64"/>
    </sheetView>
  </sheetViews>
  <sheetFormatPr defaultColWidth="9.140625" defaultRowHeight="12.75"/>
  <cols>
    <col min="1" max="1" width="53.421875" style="61" customWidth="1"/>
    <col min="2" max="2" width="0.5625" style="61" customWidth="1"/>
    <col min="3" max="3" width="5.00390625" style="61" customWidth="1"/>
    <col min="4" max="4" width="26.7109375" style="61" hidden="1" customWidth="1"/>
    <col min="5" max="5" width="21.57421875" style="61" hidden="1" customWidth="1"/>
    <col min="6" max="6" width="19.421875" style="61" hidden="1" customWidth="1"/>
    <col min="7" max="7" width="19.8515625" style="61" hidden="1" customWidth="1"/>
    <col min="8" max="8" width="20.140625" style="61" hidden="1" customWidth="1"/>
    <col min="9" max="9" width="20.28125" style="61" hidden="1" customWidth="1"/>
    <col min="10" max="10" width="19.421875" style="61" hidden="1" customWidth="1"/>
    <col min="11" max="11" width="18.57421875" style="61" hidden="1" customWidth="1"/>
    <col min="12" max="12" width="17.8515625" style="61" hidden="1" customWidth="1"/>
    <col min="13" max="13" width="18.57421875" style="61" hidden="1" customWidth="1"/>
    <col min="14" max="14" width="18.00390625" style="61" hidden="1" customWidth="1"/>
    <col min="15" max="15" width="16.421875" style="61" hidden="1" customWidth="1"/>
    <col min="16" max="18" width="17.28125" style="61" hidden="1" customWidth="1"/>
    <col min="19" max="19" width="17.140625" style="61" hidden="1" customWidth="1"/>
    <col min="20" max="20" width="14.8515625" style="61" hidden="1" customWidth="1"/>
    <col min="21" max="21" width="0.42578125" style="61" customWidth="1"/>
    <col min="22" max="22" width="18.28125" style="61" customWidth="1"/>
    <col min="23" max="23" width="0.42578125" style="61" customWidth="1"/>
    <col min="24" max="24" width="17.421875" style="63" customWidth="1"/>
    <col min="25" max="25" width="19.140625" style="61" hidden="1" customWidth="1"/>
    <col min="26" max="26" width="16.00390625" style="61" hidden="1" customWidth="1"/>
    <col min="27" max="27" width="9.140625" style="61" customWidth="1"/>
    <col min="28" max="28" width="19.57421875" style="61" bestFit="1" customWidth="1"/>
    <col min="29" max="16384" width="9.140625" style="61" customWidth="1"/>
  </cols>
  <sheetData>
    <row r="1" spans="1:23" ht="15.75">
      <c r="A1" s="60" t="s">
        <v>209</v>
      </c>
      <c r="B1" s="60"/>
      <c r="V1" s="62"/>
      <c r="W1" s="62"/>
    </row>
    <row r="2" spans="1:23" ht="15.75">
      <c r="A2" s="60" t="s">
        <v>210</v>
      </c>
      <c r="B2" s="60"/>
      <c r="V2" s="63"/>
      <c r="W2" s="63"/>
    </row>
    <row r="3" spans="1:23" ht="15.75">
      <c r="A3" s="64" t="s">
        <v>312</v>
      </c>
      <c r="B3" s="64"/>
      <c r="D3" s="65"/>
      <c r="V3" s="66"/>
      <c r="W3" s="66"/>
    </row>
    <row r="4" spans="1:24" ht="15.75">
      <c r="A4" s="67" t="s">
        <v>211</v>
      </c>
      <c r="B4" s="67"/>
      <c r="C4" s="68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70"/>
      <c r="X4" s="71"/>
    </row>
    <row r="5" spans="1:23" ht="15.75">
      <c r="A5" s="72"/>
      <c r="B5" s="73"/>
      <c r="C5" s="74"/>
      <c r="D5" s="74"/>
      <c r="V5" s="75"/>
      <c r="W5" s="75"/>
    </row>
    <row r="6" spans="1:23" ht="15.75">
      <c r="A6" s="76"/>
      <c r="B6" s="77"/>
      <c r="C6" s="77"/>
      <c r="D6" s="77"/>
      <c r="E6" s="78" t="s">
        <v>212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9"/>
    </row>
    <row r="7" spans="1:25" s="85" customFormat="1" ht="32.25" thickBot="1">
      <c r="A7" s="80" t="s">
        <v>213</v>
      </c>
      <c r="B7" s="81"/>
      <c r="C7" s="80" t="s">
        <v>214</v>
      </c>
      <c r="D7" s="82" t="s">
        <v>215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0" t="s">
        <v>311</v>
      </c>
      <c r="W7" s="84"/>
      <c r="X7" s="80" t="s">
        <v>215</v>
      </c>
      <c r="Y7" s="85" t="s">
        <v>254</v>
      </c>
    </row>
    <row r="8" spans="1:23" ht="31.5">
      <c r="A8" s="86" t="s">
        <v>255</v>
      </c>
      <c r="B8" s="86"/>
      <c r="C8" s="87"/>
      <c r="D8" s="82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  <c r="W8" s="89"/>
    </row>
    <row r="9" spans="1:24" s="85" customFormat="1" ht="15.75">
      <c r="A9" s="90" t="s">
        <v>256</v>
      </c>
      <c r="B9" s="90"/>
      <c r="C9" s="91" t="s">
        <v>241</v>
      </c>
      <c r="D9" s="92">
        <v>7880313958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>
        <v>4286298072</v>
      </c>
      <c r="W9" s="95"/>
      <c r="X9" s="94">
        <v>5271899335</v>
      </c>
    </row>
    <row r="10" spans="1:24" s="85" customFormat="1" ht="15.75">
      <c r="A10" s="96" t="s">
        <v>257</v>
      </c>
      <c r="B10" s="96"/>
      <c r="C10" s="97"/>
      <c r="D10" s="98">
        <v>-128907248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>
        <v>0</v>
      </c>
      <c r="W10" s="62"/>
      <c r="X10" s="94"/>
    </row>
    <row r="11" spans="1:24" ht="15.75">
      <c r="A11" s="99" t="s">
        <v>258</v>
      </c>
      <c r="B11" s="99"/>
      <c r="C11" s="100" t="s">
        <v>259</v>
      </c>
      <c r="D11" s="101">
        <v>3491998912</v>
      </c>
      <c r="E11" s="102">
        <v>7386900759</v>
      </c>
      <c r="F11" s="102">
        <v>-43871488</v>
      </c>
      <c r="G11" s="102">
        <v>-67260087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>
        <v>14104180999</v>
      </c>
      <c r="W11" s="66"/>
      <c r="X11" s="103">
        <v>10767768096</v>
      </c>
    </row>
    <row r="12" spans="1:24" ht="15.75">
      <c r="A12" s="99" t="s">
        <v>260</v>
      </c>
      <c r="B12" s="99"/>
      <c r="C12" s="100" t="s">
        <v>302</v>
      </c>
      <c r="D12" s="101">
        <v>-3620906160</v>
      </c>
      <c r="E12" s="102">
        <v>-499298845</v>
      </c>
      <c r="F12" s="102">
        <v>4080397165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3">
        <v>-14630260</v>
      </c>
      <c r="W12" s="79"/>
      <c r="X12" s="103">
        <v>-3471909155</v>
      </c>
    </row>
    <row r="13" spans="1:24" ht="30">
      <c r="A13" s="99" t="s">
        <v>261</v>
      </c>
      <c r="B13" s="99"/>
      <c r="C13" s="100" t="s">
        <v>262</v>
      </c>
      <c r="D13" s="101">
        <v>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>
        <v>0</v>
      </c>
      <c r="W13" s="63"/>
      <c r="X13" s="103">
        <v>0</v>
      </c>
    </row>
    <row r="14" spans="1:24" ht="15.75">
      <c r="A14" s="99" t="s">
        <v>263</v>
      </c>
      <c r="B14" s="99"/>
      <c r="C14" s="100" t="s">
        <v>264</v>
      </c>
      <c r="D14" s="101">
        <v>0</v>
      </c>
      <c r="E14" s="102">
        <v>132214200</v>
      </c>
      <c r="F14" s="104">
        <v>-52759543</v>
      </c>
      <c r="G14" s="102">
        <v>5595342688</v>
      </c>
      <c r="H14" s="102">
        <v>-14714977610</v>
      </c>
      <c r="I14" s="102">
        <v>857570924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>
        <v>-7183664227</v>
      </c>
      <c r="W14" s="66"/>
      <c r="X14" s="103">
        <v>-4404418403</v>
      </c>
    </row>
    <row r="15" spans="1:24" ht="15.75">
      <c r="A15" s="99" t="s">
        <v>265</v>
      </c>
      <c r="B15" s="99"/>
      <c r="C15" s="100" t="s">
        <v>266</v>
      </c>
      <c r="D15" s="101">
        <v>0</v>
      </c>
      <c r="E15" s="102">
        <v>10507547597</v>
      </c>
      <c r="F15" s="102">
        <v>-14807855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>
        <v>14278102796</v>
      </c>
      <c r="W15" s="79"/>
      <c r="X15" s="103">
        <v>9977141928</v>
      </c>
    </row>
    <row r="16" spans="1:26" s="85" customFormat="1" ht="31.5">
      <c r="A16" s="96" t="s">
        <v>267</v>
      </c>
      <c r="B16" s="96"/>
      <c r="C16" s="91" t="s">
        <v>268</v>
      </c>
      <c r="D16" s="98">
        <v>7751406710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105">
        <v>25470287380</v>
      </c>
      <c r="W16" s="105">
        <f>SUM(W9:W15)+1</f>
        <v>1</v>
      </c>
      <c r="X16" s="105">
        <v>18140481802</v>
      </c>
      <c r="Y16" s="106">
        <v>20918469282</v>
      </c>
      <c r="Z16" s="107"/>
    </row>
    <row r="17" spans="1:26" s="85" customFormat="1" ht="10.5" customHeight="1">
      <c r="A17" s="96"/>
      <c r="B17" s="96"/>
      <c r="C17" s="97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>
        <v>0</v>
      </c>
      <c r="W17" s="108"/>
      <c r="X17" s="94">
        <v>0</v>
      </c>
      <c r="Y17" s="107"/>
      <c r="Z17" s="107"/>
    </row>
    <row r="18" spans="1:25" ht="15.75">
      <c r="A18" s="99" t="s">
        <v>269</v>
      </c>
      <c r="B18" s="99"/>
      <c r="C18" s="100" t="s">
        <v>270</v>
      </c>
      <c r="D18" s="109">
        <v>2703007426</v>
      </c>
      <c r="E18" s="102">
        <v>208237845</v>
      </c>
      <c r="F18" s="102">
        <v>-3046198226</v>
      </c>
      <c r="G18" s="102">
        <v>22500000</v>
      </c>
      <c r="H18" s="102">
        <v>-69000000</v>
      </c>
      <c r="I18" s="102">
        <v>3595892202</v>
      </c>
      <c r="J18" s="102">
        <v>9657281634</v>
      </c>
      <c r="K18" s="102">
        <v>-67535587</v>
      </c>
      <c r="L18" s="102">
        <v>-918223403</v>
      </c>
      <c r="M18" s="102">
        <v>596525</v>
      </c>
      <c r="N18" s="102"/>
      <c r="O18" s="102"/>
      <c r="P18" s="102"/>
      <c r="Q18" s="102"/>
      <c r="R18" s="102"/>
      <c r="S18" s="102"/>
      <c r="T18" s="102"/>
      <c r="U18" s="102"/>
      <c r="V18" s="157">
        <v>15834464472</v>
      </c>
      <c r="W18" s="79"/>
      <c r="X18" s="103">
        <v>2366070409</v>
      </c>
      <c r="Y18" s="65"/>
    </row>
    <row r="19" spans="1:24" ht="15.75">
      <c r="A19" s="99" t="s">
        <v>271</v>
      </c>
      <c r="B19" s="99"/>
      <c r="C19" s="100" t="s">
        <v>304</v>
      </c>
      <c r="D19" s="109">
        <v>-92851587</v>
      </c>
      <c r="E19" s="102">
        <v>-849191555</v>
      </c>
      <c r="F19" s="102">
        <v>25221395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57">
        <v>-691956775</v>
      </c>
      <c r="W19" s="110"/>
      <c r="X19" s="103">
        <v>-92851587</v>
      </c>
    </row>
    <row r="20" spans="1:25" ht="30">
      <c r="A20" s="99" t="s">
        <v>272</v>
      </c>
      <c r="B20" s="99"/>
      <c r="C20" s="100" t="s">
        <v>306</v>
      </c>
      <c r="D20" s="109">
        <v>-6669100510</v>
      </c>
      <c r="E20" s="102">
        <v>-2475772423</v>
      </c>
      <c r="F20" s="102">
        <v>-1015443893</v>
      </c>
      <c r="G20" s="102">
        <v>6504000</v>
      </c>
      <c r="H20" s="102">
        <v>2100000000</v>
      </c>
      <c r="I20" s="102">
        <v>-2637977</v>
      </c>
      <c r="J20" s="102">
        <v>4334839667</v>
      </c>
      <c r="K20" s="102">
        <v>1394</v>
      </c>
      <c r="L20" s="102">
        <v>-206008265</v>
      </c>
      <c r="M20" s="102">
        <v>4293900790</v>
      </c>
      <c r="N20" s="102">
        <v>67260087</v>
      </c>
      <c r="O20" s="102">
        <v>687821611</v>
      </c>
      <c r="P20" s="102">
        <v>-292380203</v>
      </c>
      <c r="Q20" s="102">
        <v>-819430907</v>
      </c>
      <c r="R20" s="102">
        <v>3810094</v>
      </c>
      <c r="S20" s="102"/>
      <c r="U20" s="102"/>
      <c r="V20" s="157">
        <v>-3697921322</v>
      </c>
      <c r="W20" s="63"/>
      <c r="X20" s="103">
        <v>-34656132983</v>
      </c>
      <c r="Y20" s="65"/>
    </row>
    <row r="21" spans="1:24" ht="15.75">
      <c r="A21" s="99" t="s">
        <v>273</v>
      </c>
      <c r="B21" s="99"/>
      <c r="C21" s="111"/>
      <c r="D21" s="109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57">
        <v>0</v>
      </c>
      <c r="W21" s="79"/>
      <c r="X21" s="103">
        <v>0</v>
      </c>
    </row>
    <row r="22" spans="1:24" ht="15.75">
      <c r="A22" s="112" t="s">
        <v>274</v>
      </c>
      <c r="B22" s="112"/>
      <c r="C22" s="100" t="s">
        <v>275</v>
      </c>
      <c r="D22" s="109">
        <v>39222778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57">
        <v>-214129228</v>
      </c>
      <c r="W22" s="63"/>
      <c r="X22" s="103">
        <v>-322371734</v>
      </c>
    </row>
    <row r="23" spans="1:24" ht="15.75">
      <c r="A23" s="99" t="s">
        <v>276</v>
      </c>
      <c r="B23" s="99"/>
      <c r="C23" s="100" t="s">
        <v>277</v>
      </c>
      <c r="D23" s="109">
        <v>0</v>
      </c>
      <c r="E23" s="102">
        <v>-8270594442</v>
      </c>
      <c r="F23" s="102">
        <v>10401236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57">
        <v>-10265705056</v>
      </c>
      <c r="W23" s="66"/>
      <c r="X23" s="103">
        <v>-9977141928</v>
      </c>
    </row>
    <row r="24" spans="1:24" ht="15.75">
      <c r="A24" s="99" t="s">
        <v>278</v>
      </c>
      <c r="B24" s="99"/>
      <c r="C24" s="100" t="s">
        <v>279</v>
      </c>
      <c r="D24" s="109">
        <v>0</v>
      </c>
      <c r="E24" s="102">
        <v>-4293900790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57">
        <v>-1740339273</v>
      </c>
      <c r="W24" s="113"/>
      <c r="X24" s="103">
        <v>-4293900790</v>
      </c>
    </row>
    <row r="25" spans="1:24" ht="15.75">
      <c r="A25" s="99" t="s">
        <v>280</v>
      </c>
      <c r="B25" s="99"/>
      <c r="C25" s="100" t="s">
        <v>281</v>
      </c>
      <c r="D25" s="109">
        <v>6020439667</v>
      </c>
      <c r="E25" s="102">
        <v>100000</v>
      </c>
      <c r="F25" s="102">
        <v>-4357339667</v>
      </c>
      <c r="G25" s="102">
        <v>199063073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57">
        <v>231800472</v>
      </c>
      <c r="W25" s="79"/>
      <c r="X25" s="103">
        <v>13544746847</v>
      </c>
    </row>
    <row r="26" spans="1:24" ht="15.75">
      <c r="A26" s="99" t="s">
        <v>282</v>
      </c>
      <c r="B26" s="99"/>
      <c r="C26" s="100" t="s">
        <v>283</v>
      </c>
      <c r="D26" s="109">
        <v>-286587500</v>
      </c>
      <c r="E26" s="102">
        <v>-132314200</v>
      </c>
      <c r="F26" s="102">
        <v>69000000</v>
      </c>
      <c r="G26" s="102">
        <v>-497655134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57">
        <v>-10143853</v>
      </c>
      <c r="W26" s="66"/>
      <c r="X26" s="103">
        <v>-7221587500</v>
      </c>
    </row>
    <row r="27" spans="1:28" s="85" customFormat="1" ht="30">
      <c r="A27" s="114" t="s">
        <v>284</v>
      </c>
      <c r="B27" s="114"/>
      <c r="C27" s="115" t="s">
        <v>308</v>
      </c>
      <c r="D27" s="116">
        <v>9465536984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05">
        <v>24916356817</v>
      </c>
      <c r="W27" s="62"/>
      <c r="X27" s="105">
        <v>8677831536</v>
      </c>
      <c r="AB27" s="107"/>
    </row>
    <row r="28" spans="1:24" ht="56.25" customHeight="1">
      <c r="A28" s="168" t="s">
        <v>285</v>
      </c>
      <c r="B28" s="168"/>
      <c r="C28" s="168"/>
      <c r="D28" s="101"/>
      <c r="E28" s="102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03"/>
      <c r="W28" s="66"/>
      <c r="X28" s="103"/>
    </row>
    <row r="29" spans="1:25" ht="30">
      <c r="A29" s="118" t="s">
        <v>286</v>
      </c>
      <c r="B29" s="118"/>
      <c r="C29" s="100" t="s">
        <v>251</v>
      </c>
      <c r="D29" s="101">
        <v>-31535841207</v>
      </c>
      <c r="E29" s="102">
        <v>-12982244841</v>
      </c>
      <c r="F29" s="119">
        <v>1312079820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>
        <v>-6976973130</v>
      </c>
      <c r="W29" s="66"/>
      <c r="X29" s="103">
        <v>-44769269293</v>
      </c>
      <c r="Y29" s="65"/>
    </row>
    <row r="30" spans="1:25" ht="15.75">
      <c r="A30" s="118" t="s">
        <v>287</v>
      </c>
      <c r="B30" s="118"/>
      <c r="C30" s="111"/>
      <c r="D30" s="10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>
        <v>0</v>
      </c>
      <c r="W30" s="120"/>
      <c r="X30" s="103"/>
      <c r="Y30" s="121"/>
    </row>
    <row r="31" spans="1:24" ht="19.5" customHeight="1">
      <c r="A31" s="118" t="s">
        <v>288</v>
      </c>
      <c r="B31" s="118"/>
      <c r="C31" s="100" t="s">
        <v>253</v>
      </c>
      <c r="D31" s="101">
        <v>0</v>
      </c>
      <c r="E31" s="102"/>
      <c r="F31" s="122"/>
      <c r="G31" s="12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>
        <v>0</v>
      </c>
      <c r="W31" s="63"/>
      <c r="X31" s="103">
        <v>6713896866</v>
      </c>
    </row>
    <row r="32" spans="1:24" ht="18.75" customHeight="1">
      <c r="A32" s="118" t="s">
        <v>289</v>
      </c>
      <c r="B32" s="118"/>
      <c r="C32" s="111"/>
      <c r="D32" s="101">
        <v>0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>
        <v>0</v>
      </c>
      <c r="W32" s="103"/>
      <c r="X32" s="103"/>
    </row>
    <row r="33" spans="1:24" ht="33.75" customHeight="1">
      <c r="A33" s="123" t="s">
        <v>290</v>
      </c>
      <c r="B33" s="118"/>
      <c r="C33" s="124" t="s">
        <v>103</v>
      </c>
      <c r="D33" s="125">
        <v>-3610000000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03">
        <v>-15800000000</v>
      </c>
      <c r="W33" s="103"/>
      <c r="X33" s="103">
        <v>0</v>
      </c>
    </row>
    <row r="34" spans="1:24" ht="30">
      <c r="A34" s="123" t="s">
        <v>291</v>
      </c>
      <c r="B34" s="118"/>
      <c r="C34" s="124" t="s">
        <v>188</v>
      </c>
      <c r="D34" s="125">
        <v>6225892202</v>
      </c>
      <c r="E34" s="126">
        <v>-3595892202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03">
        <v>8000000000</v>
      </c>
      <c r="W34" s="103"/>
      <c r="X34" s="103">
        <v>2595892202</v>
      </c>
    </row>
    <row r="35" spans="1:24" ht="15.75">
      <c r="A35" s="123" t="s">
        <v>292</v>
      </c>
      <c r="B35" s="118"/>
      <c r="C35" s="124" t="s">
        <v>190</v>
      </c>
      <c r="D35" s="125">
        <v>-298008512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03">
        <v>-1310945806</v>
      </c>
      <c r="W35" s="103"/>
      <c r="X35" s="103">
        <v>-85000000</v>
      </c>
    </row>
    <row r="36" spans="1:24" ht="36.75" customHeight="1">
      <c r="A36" s="123" t="s">
        <v>293</v>
      </c>
      <c r="B36" s="118"/>
      <c r="C36" s="124" t="s">
        <v>294</v>
      </c>
      <c r="D36" s="125">
        <v>213008512</v>
      </c>
      <c r="E36" s="126">
        <v>-213008512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03">
        <v>0</v>
      </c>
      <c r="W36" s="103"/>
      <c r="X36" s="103">
        <v>20000000</v>
      </c>
    </row>
    <row r="37" spans="1:24" ht="30">
      <c r="A37" s="123" t="s">
        <v>216</v>
      </c>
      <c r="B37" s="118"/>
      <c r="C37" s="124" t="s">
        <v>217</v>
      </c>
      <c r="D37" s="125">
        <v>0</v>
      </c>
      <c r="E37" s="126">
        <v>65192732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03">
        <v>63599341</v>
      </c>
      <c r="W37" s="103"/>
      <c r="X37" s="103">
        <v>3580920352</v>
      </c>
    </row>
    <row r="38" spans="1:24" s="85" customFormat="1" ht="30">
      <c r="A38" s="127" t="s">
        <v>218</v>
      </c>
      <c r="B38" s="128"/>
      <c r="C38" s="129" t="s">
        <v>192</v>
      </c>
      <c r="D38" s="116">
        <v>-29004949005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05">
        <v>-16024319595</v>
      </c>
      <c r="W38" s="94"/>
      <c r="X38" s="105">
        <v>-31943559873</v>
      </c>
    </row>
    <row r="39" spans="1:24" s="85" customFormat="1" ht="15.75">
      <c r="A39" s="128"/>
      <c r="B39" s="128"/>
      <c r="C39" s="115"/>
      <c r="D39" s="116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  <c r="W39" s="94"/>
      <c r="X39" s="94"/>
    </row>
    <row r="40" spans="1:24" ht="31.5">
      <c r="A40" s="86" t="s">
        <v>219</v>
      </c>
      <c r="B40" s="86"/>
      <c r="C40" s="111"/>
      <c r="D40" s="101"/>
      <c r="E40" s="102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W40" s="130"/>
      <c r="X40" s="103"/>
    </row>
    <row r="41" spans="1:24" ht="30">
      <c r="A41" s="123" t="s">
        <v>220</v>
      </c>
      <c r="B41" s="118"/>
      <c r="C41" s="124" t="s">
        <v>194</v>
      </c>
      <c r="D41" s="125">
        <v>4255857642</v>
      </c>
      <c r="E41" s="126">
        <v>133240000</v>
      </c>
      <c r="F41" s="126">
        <v>2475772423</v>
      </c>
      <c r="G41" s="126">
        <v>132314200</v>
      </c>
      <c r="H41" s="126">
        <v>-100000</v>
      </c>
      <c r="I41" s="126">
        <v>-132214200</v>
      </c>
      <c r="J41" s="126">
        <v>-7880313958</v>
      </c>
      <c r="K41" s="126">
        <v>1015443893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03">
        <v>26001200</v>
      </c>
      <c r="W41" s="103"/>
      <c r="X41" s="103">
        <v>0</v>
      </c>
    </row>
    <row r="42" spans="1:27" ht="30">
      <c r="A42" s="123" t="s">
        <v>221</v>
      </c>
      <c r="B42" s="118"/>
      <c r="C42" s="124" t="s">
        <v>196</v>
      </c>
      <c r="D42" s="125">
        <v>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03">
        <v>0</v>
      </c>
      <c r="W42" s="103"/>
      <c r="X42" s="103">
        <v>0</v>
      </c>
      <c r="Y42" s="65"/>
      <c r="AA42" s="65"/>
    </row>
    <row r="43" spans="1:24" ht="15.75">
      <c r="A43" s="123" t="s">
        <v>222</v>
      </c>
      <c r="B43" s="118"/>
      <c r="C43" s="124"/>
      <c r="D43" s="125"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03">
        <v>0</v>
      </c>
      <c r="W43" s="103"/>
      <c r="X43" s="103">
        <v>0</v>
      </c>
    </row>
    <row r="44" spans="1:25" ht="15.75">
      <c r="A44" s="123" t="s">
        <v>223</v>
      </c>
      <c r="B44" s="118"/>
      <c r="C44" s="124" t="s">
        <v>224</v>
      </c>
      <c r="D44" s="125">
        <v>91744172888</v>
      </c>
      <c r="E44" s="126">
        <v>-28855018888</v>
      </c>
      <c r="F44" s="126">
        <v>-2100000000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3">
        <v>45321186000</v>
      </c>
      <c r="W44" s="103"/>
      <c r="X44" s="103">
        <v>63103895845</v>
      </c>
      <c r="Y44" s="65"/>
    </row>
    <row r="45" spans="1:25" ht="15.75">
      <c r="A45" s="123" t="s">
        <v>225</v>
      </c>
      <c r="B45" s="118"/>
      <c r="C45" s="124" t="s">
        <v>226</v>
      </c>
      <c r="D45" s="125">
        <v>-63621971098</v>
      </c>
      <c r="E45" s="126">
        <v>26129449043</v>
      </c>
      <c r="F45" s="126">
        <v>3046198226</v>
      </c>
      <c r="G45" s="126">
        <v>55397520</v>
      </c>
      <c r="H45" s="126">
        <v>125398362</v>
      </c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03">
        <v>-51728068904</v>
      </c>
      <c r="W45" s="103"/>
      <c r="X45" s="103">
        <v>-36983695055</v>
      </c>
      <c r="Y45" s="131"/>
    </row>
    <row r="46" spans="1:26" ht="15.75">
      <c r="A46" s="123" t="s">
        <v>227</v>
      </c>
      <c r="B46" s="118"/>
      <c r="C46" s="124" t="s">
        <v>228</v>
      </c>
      <c r="D46" s="125">
        <v>-3949552638</v>
      </c>
      <c r="E46" s="126">
        <v>2510828000</v>
      </c>
      <c r="F46" s="126">
        <v>-125398362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03">
        <v>0</v>
      </c>
      <c r="W46" s="103"/>
      <c r="X46" s="103">
        <v>-1347551638</v>
      </c>
      <c r="Z46" s="65"/>
    </row>
    <row r="47" spans="1:26" ht="15.75">
      <c r="A47" s="123" t="s">
        <v>229</v>
      </c>
      <c r="B47" s="118"/>
      <c r="C47" s="124" t="s">
        <v>230</v>
      </c>
      <c r="D47" s="125">
        <v>0</v>
      </c>
      <c r="E47" s="126">
        <v>-133240000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03">
        <v>-3508565000</v>
      </c>
      <c r="W47" s="103"/>
      <c r="X47" s="103">
        <v>-498140000</v>
      </c>
      <c r="Z47" s="121"/>
    </row>
    <row r="48" spans="1:24" s="85" customFormat="1" ht="30">
      <c r="A48" s="128" t="s">
        <v>231</v>
      </c>
      <c r="B48" s="128"/>
      <c r="C48" s="115" t="s">
        <v>198</v>
      </c>
      <c r="D48" s="116">
        <v>28428506794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05">
        <v>-9889446704</v>
      </c>
      <c r="W48" s="89"/>
      <c r="X48" s="105">
        <v>24274509152</v>
      </c>
    </row>
    <row r="49" spans="1:24" ht="8.25" customHeight="1">
      <c r="A49" s="118"/>
      <c r="B49" s="118"/>
      <c r="C49" s="132"/>
      <c r="D49" s="10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W49" s="133"/>
      <c r="X49" s="103"/>
    </row>
    <row r="50" spans="1:24" s="85" customFormat="1" ht="31.5">
      <c r="A50" s="86" t="s">
        <v>232</v>
      </c>
      <c r="B50" s="86"/>
      <c r="C50" s="134" t="s">
        <v>200</v>
      </c>
      <c r="D50" s="98">
        <v>8889094773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59">
        <v>-997409482</v>
      </c>
      <c r="W50" s="95"/>
      <c r="X50" s="94">
        <v>1008780815</v>
      </c>
    </row>
    <row r="51" spans="1:24" s="85" customFormat="1" ht="5.25" customHeight="1">
      <c r="A51" s="86"/>
      <c r="B51" s="86"/>
      <c r="C51" s="135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W51" s="62"/>
      <c r="X51" s="94"/>
    </row>
    <row r="52" spans="1:24" s="85" customFormat="1" ht="15.75">
      <c r="A52" s="86" t="s">
        <v>108</v>
      </c>
      <c r="B52" s="86"/>
      <c r="C52" s="134" t="s">
        <v>206</v>
      </c>
      <c r="D52" s="92">
        <v>913497835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>
        <v>1922278650</v>
      </c>
      <c r="W52" s="95"/>
      <c r="X52" s="94">
        <v>913497835</v>
      </c>
    </row>
    <row r="53" spans="1:24" s="85" customFormat="1" ht="5.25" customHeight="1">
      <c r="A53" s="86"/>
      <c r="B53" s="86"/>
      <c r="C53" s="135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03">
        <v>0</v>
      </c>
      <c r="W53" s="136"/>
      <c r="X53" s="103"/>
    </row>
    <row r="54" spans="1:24" s="85" customFormat="1" ht="31.5">
      <c r="A54" s="86" t="s">
        <v>295</v>
      </c>
      <c r="B54" s="86"/>
      <c r="C54" s="134" t="s">
        <v>296</v>
      </c>
      <c r="D54" s="92">
        <v>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03"/>
      <c r="W54" s="136"/>
      <c r="X54" s="103">
        <v>0</v>
      </c>
    </row>
    <row r="55" spans="1:24" s="85" customFormat="1" ht="6" customHeight="1">
      <c r="A55" s="86"/>
      <c r="B55" s="86"/>
      <c r="C55" s="135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W55" s="137"/>
      <c r="X55" s="103"/>
    </row>
    <row r="56" spans="1:24" s="85" customFormat="1" ht="17.25" customHeight="1" thickBot="1">
      <c r="A56" s="138" t="s">
        <v>297</v>
      </c>
      <c r="B56" s="86"/>
      <c r="C56" s="139" t="s">
        <v>208</v>
      </c>
      <c r="D56" s="98">
        <v>9802592608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40">
        <v>924869168</v>
      </c>
      <c r="W56" s="62"/>
      <c r="X56" s="140">
        <v>1922278650</v>
      </c>
    </row>
    <row r="57" spans="1:21" ht="16.5" thickTop="1">
      <c r="A57" s="141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1:23" ht="15.75" hidden="1">
      <c r="A58" s="141"/>
      <c r="D58" s="142">
        <v>7880313958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43">
        <v>0</v>
      </c>
      <c r="W58" s="65"/>
    </row>
    <row r="59" spans="1:27" ht="15.75" customHeight="1">
      <c r="A59" s="144"/>
      <c r="B59" s="145"/>
      <c r="C59" s="145"/>
      <c r="D59" s="14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169" t="s">
        <v>314</v>
      </c>
      <c r="W59" s="169"/>
      <c r="X59" s="169"/>
      <c r="Y59" s="147"/>
      <c r="Z59" s="147"/>
      <c r="AA59" s="147"/>
    </row>
    <row r="60" spans="1:27" ht="15.75" customHeight="1">
      <c r="A60" s="148" t="s">
        <v>298</v>
      </c>
      <c r="B60" s="148"/>
      <c r="C60" s="145"/>
      <c r="D60" s="14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70" t="s">
        <v>299</v>
      </c>
      <c r="W60" s="170"/>
      <c r="X60" s="170"/>
      <c r="Y60" s="150"/>
      <c r="Z60" s="150"/>
      <c r="AA60" s="150"/>
    </row>
    <row r="61" spans="1:27" ht="15.75">
      <c r="A61" s="151" t="s">
        <v>0</v>
      </c>
      <c r="B61" s="151"/>
      <c r="C61" s="145"/>
      <c r="D61" s="152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71" t="s">
        <v>0</v>
      </c>
      <c r="W61" s="171"/>
      <c r="X61" s="171"/>
      <c r="Y61" s="63"/>
      <c r="Z61" s="63"/>
      <c r="AA61" s="63"/>
    </row>
    <row r="62" spans="1:27" ht="15.75">
      <c r="A62" s="151"/>
      <c r="B62" s="151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51"/>
      <c r="W62" s="151"/>
      <c r="Y62" s="63"/>
      <c r="Z62" s="63"/>
      <c r="AA62" s="63"/>
    </row>
    <row r="63" spans="1:27" ht="15.75">
      <c r="A63" s="151"/>
      <c r="B63" s="151"/>
      <c r="C63" s="145"/>
      <c r="D63" s="14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51"/>
      <c r="W63" s="151"/>
      <c r="Y63" s="63"/>
      <c r="Z63" s="63"/>
      <c r="AA63" s="63"/>
    </row>
    <row r="64" spans="1:27" ht="15.75">
      <c r="A64" s="151"/>
      <c r="B64" s="151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51"/>
      <c r="W64" s="151"/>
      <c r="Y64" s="63"/>
      <c r="Z64" s="63"/>
      <c r="AA64" s="63"/>
    </row>
    <row r="65" spans="1:27" ht="15.75">
      <c r="A65" s="151"/>
      <c r="B65" s="151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51"/>
      <c r="W65" s="151"/>
      <c r="Y65" s="63"/>
      <c r="Z65" s="63"/>
      <c r="AA65" s="63"/>
    </row>
    <row r="66" spans="1:27" ht="15.75">
      <c r="A66" s="151"/>
      <c r="B66" s="151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51"/>
      <c r="W66" s="151"/>
      <c r="Y66" s="63"/>
      <c r="Z66" s="63"/>
      <c r="AA66" s="63"/>
    </row>
    <row r="67" spans="1:27" ht="15.75" customHeight="1">
      <c r="A67" s="148" t="s">
        <v>300</v>
      </c>
      <c r="B67" s="148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70" t="s">
        <v>101</v>
      </c>
      <c r="W67" s="170"/>
      <c r="X67" s="170"/>
      <c r="Y67" s="150"/>
      <c r="Z67" s="150"/>
      <c r="AA67" s="150"/>
    </row>
    <row r="68" spans="1:24" ht="15">
      <c r="A68" s="141"/>
      <c r="X68" s="61"/>
    </row>
    <row r="69" ht="15.75">
      <c r="A69" s="141"/>
    </row>
    <row r="70" ht="15.75">
      <c r="A70" s="141"/>
    </row>
    <row r="71" ht="15.75">
      <c r="A71" s="141"/>
    </row>
    <row r="72" ht="15.75">
      <c r="A72" s="141"/>
    </row>
    <row r="73" ht="15.75">
      <c r="A73" s="141"/>
    </row>
    <row r="74" ht="15.75">
      <c r="A74" s="141"/>
    </row>
    <row r="75" ht="15.75">
      <c r="A75" s="141"/>
    </row>
    <row r="76" ht="15.75">
      <c r="A76" s="141"/>
    </row>
    <row r="77" ht="15.75">
      <c r="A77" s="141"/>
    </row>
    <row r="78" ht="15.75">
      <c r="A78" s="141"/>
    </row>
    <row r="79" ht="15.75">
      <c r="A79" s="141"/>
    </row>
    <row r="80" ht="15.75">
      <c r="A80" s="141"/>
    </row>
    <row r="81" ht="15.75">
      <c r="A81" s="141"/>
    </row>
    <row r="82" ht="15.75">
      <c r="A82" s="141"/>
    </row>
    <row r="83" ht="15.75">
      <c r="A83" s="141"/>
    </row>
    <row r="84" ht="15.75">
      <c r="A84" s="141"/>
    </row>
    <row r="85" ht="15.75">
      <c r="A85" s="141"/>
    </row>
    <row r="86" ht="15.75">
      <c r="A86" s="141"/>
    </row>
    <row r="87" ht="15.75">
      <c r="A87" s="141"/>
    </row>
    <row r="88" ht="15.75">
      <c r="A88" s="141"/>
    </row>
    <row r="89" ht="15.75">
      <c r="A89" s="141"/>
    </row>
    <row r="90" ht="15.75">
      <c r="A90" s="141"/>
    </row>
    <row r="91" ht="15.75">
      <c r="A91" s="141"/>
    </row>
  </sheetData>
  <mergeCells count="5">
    <mergeCell ref="A28:C28"/>
    <mergeCell ref="V59:X59"/>
    <mergeCell ref="V60:X60"/>
    <mergeCell ref="V67:X67"/>
    <mergeCell ref="V61:X61"/>
  </mergeCells>
  <conditionalFormatting sqref="A7:C7 V7 X7">
    <cfRule type="expression" priority="1" dxfId="0" stopIfTrue="1">
      <formula>"or(abs($D$55)-abs($W$55))&gt;0"</formula>
    </cfRule>
  </conditionalFormatting>
  <conditionalFormatting sqref="A8:B8">
    <cfRule type="expression" priority="2" dxfId="0" stopIfTrue="1">
      <formula>OR(($D$56-#REF!)&gt;0,($D$56-#REF!)&lt;0)</formula>
    </cfRule>
  </conditionalFormatting>
  <printOptions horizontalCentered="1"/>
  <pageMargins left="0" right="0" top="0.5" bottom="0.5" header="0.5" footer="0.5"/>
  <pageSetup horizontalDpi="600" verticalDpi="600" orientation="portrait" paperSize="9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2011-01-25T02:45:48Z</cp:lastPrinted>
  <dcterms:created xsi:type="dcterms:W3CDTF">2010-01-21T03:31:07Z</dcterms:created>
  <dcterms:modified xsi:type="dcterms:W3CDTF">2011-01-28T07:39:38Z</dcterms:modified>
  <cp:category/>
  <cp:version/>
  <cp:contentType/>
  <cp:contentStatus/>
</cp:coreProperties>
</file>