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9120" tabRatio="944" firstSheet="20" activeTab="29"/>
  </bookViews>
  <sheets>
    <sheet name="Thuyet minh 421" sheetId="1" state="hidden" r:id="rId1"/>
    <sheet name="LN duoc chia" sheetId="2" state="hidden" r:id="rId2"/>
    <sheet name="thuyet minh phan bien dong von" sheetId="3" state="hidden" r:id="rId3"/>
    <sheet name="Thuyet minh phan XDCB dd" sheetId="4" state="hidden" r:id="rId4"/>
    <sheet name="TM CP thue TNDN" sheetId="5" state="hidden" r:id="rId5"/>
    <sheet name="HN Toan cty " sheetId="6" state="hidden" r:id="rId6"/>
    <sheet name="TH CN noi bo" sheetId="7" state="hidden" r:id="rId7"/>
    <sheet name="Bang CD chi tiet cuoi ky" sheetId="8" state="hidden" r:id="rId8"/>
    <sheet name="Bang CDKT" sheetId="9" state="hidden" r:id="rId9"/>
    <sheet name="KQHDSXKD nam nay 2" sheetId="10" state="hidden" r:id="rId10"/>
    <sheet name="KQKD nam" sheetId="11" state="hidden" r:id="rId11"/>
    <sheet name="LN duoc chia (2)" sheetId="12" state="hidden" r:id="rId12"/>
    <sheet name="BT lien quan von quy" sheetId="13" state="hidden" r:id="rId13"/>
    <sheet name="TH CN noi bo (2)" sheetId="14" state="hidden" r:id="rId14"/>
    <sheet name="Cac BT HN lien quan den von (2)" sheetId="15" state="hidden" r:id="rId15"/>
    <sheet name="Giai thich" sheetId="16" state="hidden" r:id="rId16"/>
    <sheet name="Cac BT HN lien quan den von" sheetId="17" state="hidden" r:id="rId17"/>
    <sheet name="KQ HDKD nam nay" sheetId="18" state="hidden" r:id="rId18"/>
    <sheet name="Bang CD chi tiet cuoi ky (2)" sheetId="19" state="hidden" r:id="rId19"/>
    <sheet name="Hop nhat" sheetId="20" state="hidden" r:id="rId20"/>
    <sheet name="Bia BC" sheetId="21" r:id="rId21"/>
    <sheet name="PlucBCKT" sheetId="22" r:id="rId22"/>
    <sheet name="BCBGD" sheetId="23" r:id="rId23"/>
    <sheet name="BCKT" sheetId="24" r:id="rId24"/>
    <sheet name="TAISAN" sheetId="25" r:id="rId25"/>
    <sheet name="NGUONVON" sheetId="26" r:id="rId26"/>
    <sheet name="CT ngoai bang" sheetId="27" r:id="rId27"/>
    <sheet name="BCKQKD" sheetId="28" r:id="rId28"/>
    <sheet name="NV Thuế" sheetId="29" r:id="rId29"/>
    <sheet name="LCTT truc tiep1" sheetId="30" r:id="rId30"/>
    <sheet name="TM1(1-2) " sheetId="31" r:id="rId31"/>
    <sheet name="TM2(3-9)" sheetId="32" r:id="rId32"/>
    <sheet name="TM3(10-12) (2)" sheetId="33" r:id="rId33"/>
    <sheet name="TSCD" sheetId="34" r:id="rId34"/>
    <sheet name="TM4(13-23) (3)" sheetId="35" r:id="rId35"/>
    <sheet name="TM5(26)" sheetId="36" r:id="rId36"/>
    <sheet name="TM6(25-37) (3)" sheetId="37" r:id="rId37"/>
    <sheet name="10000000" sheetId="38" state="veryHidden" r:id="rId38"/>
    <sheet name="00000000" sheetId="39" state="veryHidden" r:id="rId39"/>
    <sheet name="20000000" sheetId="40" state="veryHidden" r:id="rId40"/>
    <sheet name="30000000" sheetId="41" state="veryHidden" r:id="rId41"/>
    <sheet name="TM7 (36)" sheetId="42" r:id="rId42"/>
    <sheet name="TM7" sheetId="43" r:id="rId43"/>
    <sheet name="TM 39" sheetId="44" state="hidden" r:id="rId44"/>
    <sheet name="TM8" sheetId="45" r:id="rId45"/>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BTDC2" localSheetId="22" hidden="1">{"'Sheet1'!$L$16"}</definedName>
    <definedName name="BTDC2" localSheetId="20" hidden="1">{"'Sheet1'!$L$16"}</definedName>
    <definedName name="BTDC2" localSheetId="19" hidden="1">{"'Sheet1'!$L$16"}</definedName>
    <definedName name="BTDC2" localSheetId="25" hidden="1">{"'Sheet1'!$L$16"}</definedName>
    <definedName name="BTDC2" localSheetId="24" hidden="1">{"'Sheet1'!$L$16"}</definedName>
    <definedName name="BTDC2" localSheetId="30" hidden="1">{"'Sheet1'!$L$16"}</definedName>
    <definedName name="BTDC2" localSheetId="32" hidden="1">{"'Sheet1'!$L$16"}</definedName>
    <definedName name="BTDC2" localSheetId="34" hidden="1">{"'Sheet1'!$L$16"}</definedName>
    <definedName name="BTDC2" localSheetId="35" hidden="1">{"'Sheet1'!$L$16"}</definedName>
    <definedName name="BTDC2" localSheetId="36" hidden="1">{"'Sheet1'!$L$16"}</definedName>
    <definedName name="BTDC2" hidden="1">{"'Sheet1'!$L$16"}</definedName>
    <definedName name="BTDC3" localSheetId="22" hidden="1">{"'Sheet1'!$L$16"}</definedName>
    <definedName name="BTDC3" localSheetId="20" hidden="1">{"'Sheet1'!$L$16"}</definedName>
    <definedName name="BTDC3" localSheetId="19" hidden="1">{"'Sheet1'!$L$16"}</definedName>
    <definedName name="BTDC3" localSheetId="30" hidden="1">{"'Sheet1'!$L$16"}</definedName>
    <definedName name="BTDC3" localSheetId="32" hidden="1">{"'Sheet1'!$L$16"}</definedName>
    <definedName name="BTDC3" localSheetId="34" hidden="1">{"'Sheet1'!$L$16"}</definedName>
    <definedName name="BTDC3" localSheetId="35" hidden="1">{"'Sheet1'!$L$16"}</definedName>
    <definedName name="BTDC3" localSheetId="36" hidden="1">{"'Sheet1'!$L$16"}</definedName>
    <definedName name="BTDC3" hidden="1">{"'Sheet1'!$L$16"}</definedName>
    <definedName name="Goi8" localSheetId="22" hidden="1">{"'Sheet1'!$L$16"}</definedName>
    <definedName name="Goi8" localSheetId="27" hidden="1">{"'Sheet1'!$L$16"}</definedName>
    <definedName name="Goi8" localSheetId="20" hidden="1">{"'Sheet1'!$L$16"}</definedName>
    <definedName name="Goi8" localSheetId="19" hidden="1">{"'Sheet1'!$L$16"}</definedName>
    <definedName name="Goi8" localSheetId="25" hidden="1">{"'Sheet1'!$L$16"}</definedName>
    <definedName name="Goi8" localSheetId="24" hidden="1">{"'Sheet1'!$L$16"}</definedName>
    <definedName name="Goi8" localSheetId="30" hidden="1">{"'Sheet1'!$L$16"}</definedName>
    <definedName name="Goi8" localSheetId="32" hidden="1">{"'Sheet1'!$L$16"}</definedName>
    <definedName name="Goi8" localSheetId="34" hidden="1">{"'Sheet1'!$L$16"}</definedName>
    <definedName name="Goi8" localSheetId="35" hidden="1">{"'Sheet1'!$L$16"}</definedName>
    <definedName name="Goi8" localSheetId="36" hidden="1">{"'Sheet1'!$L$16"}</definedName>
    <definedName name="Goi8" hidden="1">{"'Sheet1'!$L$16"}</definedName>
    <definedName name="HTML_CodePage" hidden="1">950</definedName>
    <definedName name="HTML_Control" localSheetId="22" hidden="1">{"'Sheet1'!$L$16"}</definedName>
    <definedName name="HTML_Control" localSheetId="27" hidden="1">{"'Sheet1'!$L$16"}</definedName>
    <definedName name="HTML_Control" localSheetId="20" hidden="1">{"'Sheet1'!$L$16"}</definedName>
    <definedName name="HTML_Control" localSheetId="19" hidden="1">{"'Sheet1'!$L$16"}</definedName>
    <definedName name="HTML_Control" localSheetId="25" hidden="1">{"'Sheet1'!$L$16"}</definedName>
    <definedName name="HTML_Control" localSheetId="24" hidden="1">{"'Sheet1'!$L$16"}</definedName>
    <definedName name="HTML_Control" localSheetId="30" hidden="1">{"'Sheet1'!$L$16"}</definedName>
    <definedName name="HTML_Control" localSheetId="32" hidden="1">{"'Sheet1'!$L$16"}</definedName>
    <definedName name="HTML_Control" localSheetId="34" hidden="1">{"'Sheet1'!$L$16"}</definedName>
    <definedName name="HTML_Control" localSheetId="35" hidden="1">{"'Sheet1'!$L$16"}</definedName>
    <definedName name="HTML_Control" localSheetId="3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22" hidden="1">{"'Sheet1'!$L$16"}</definedName>
    <definedName name="huy" localSheetId="27" hidden="1">{"'Sheet1'!$L$16"}</definedName>
    <definedName name="huy" localSheetId="20" hidden="1">{"'Sheet1'!$L$16"}</definedName>
    <definedName name="huy" localSheetId="19" hidden="1">{"'Sheet1'!$L$16"}</definedName>
    <definedName name="huy" localSheetId="25" hidden="1">{"'Sheet1'!$L$16"}</definedName>
    <definedName name="huy" localSheetId="24" hidden="1">{"'Sheet1'!$L$16"}</definedName>
    <definedName name="huy" localSheetId="30" hidden="1">{"'Sheet1'!$L$16"}</definedName>
    <definedName name="huy" localSheetId="32" hidden="1">{"'Sheet1'!$L$16"}</definedName>
    <definedName name="huy" localSheetId="34" hidden="1">{"'Sheet1'!$L$16"}</definedName>
    <definedName name="huy" localSheetId="35" hidden="1">{"'Sheet1'!$L$16"}</definedName>
    <definedName name="huy" localSheetId="36" hidden="1">{"'Sheet1'!$L$16"}</definedName>
    <definedName name="huy" hidden="1">{"'Sheet1'!$L$16"}</definedName>
    <definedName name="_xlnm.Print_Area" localSheetId="22">'BCBGD'!$A$1:$D$140</definedName>
    <definedName name="_xlnm.Print_Area" localSheetId="27">'BCKQKD'!$A$1:$I$64</definedName>
    <definedName name="_xlnm.Print_Area" localSheetId="23">'BCKT'!$A$1:$B$32</definedName>
    <definedName name="_xlnm.Print_Area" localSheetId="20">'Bia BC'!$A$1:$A$22</definedName>
    <definedName name="_xlnm.Print_Area" localSheetId="26">'CT ngoai bang'!$A$1:$G$27</definedName>
    <definedName name="_xlnm.Print_Area" localSheetId="29">'LCTT truc tiep1'!$A$1:$H$56</definedName>
    <definedName name="_xlnm.Print_Area" localSheetId="25">'NGUONVON'!$A$1:$K$76</definedName>
    <definedName name="_xlnm.Print_Area" localSheetId="21">'PlucBCKT'!$A$1:$D$16</definedName>
    <definedName name="_xlnm.Print_Area" localSheetId="24">'TAISAN'!$A$1:$H$105</definedName>
    <definedName name="_xlnm.Print_Area" localSheetId="43">'TM 39'!$A$1:$I$251</definedName>
    <definedName name="_xlnm.Print_Area" localSheetId="30">'TM1(1-2) '!$A$1:$H$216</definedName>
    <definedName name="_xlnm.Print_Area" localSheetId="31">'TM2(3-9)'!$A$1:$F$52</definedName>
    <definedName name="_xlnm.Print_Area" localSheetId="32">'TM3(10-12) (2)'!$A$1:$N$58</definedName>
    <definedName name="_xlnm.Print_Area" localSheetId="34">'TM4(13-23) (3)'!$A$1:$K$200</definedName>
    <definedName name="_xlnm.Print_Area" localSheetId="35">'TM5(26)'!$B$1:$N$50</definedName>
    <definedName name="_xlnm.Print_Area" localSheetId="36">'TM6(25-37) (3)'!$A$1:$G$93</definedName>
    <definedName name="_xlnm.Print_Area" localSheetId="42">'TM7'!$A$1:$O$151</definedName>
    <definedName name="_xlnm.Print_Area" localSheetId="41">'TM7 (36)'!$A$1:$I$69</definedName>
    <definedName name="_xlnm.Print_Area" localSheetId="44">'TM8'!$A$1:$H$161</definedName>
    <definedName name="_xlnm.Print_Area" localSheetId="33">'TSCD'!$A$1:$F$94</definedName>
    <definedName name="_xlnm.Print_Titles" localSheetId="7">'Bang CD chi tiet cuoi ky'!$7:$7</definedName>
    <definedName name="_xlnm.Print_Titles" localSheetId="8">'Bang CDKT'!$7:$8</definedName>
    <definedName name="_xlnm.Print_Titles" localSheetId="22">'BCBGD'!$1:$3</definedName>
    <definedName name="_xlnm.Print_Titles" localSheetId="30">'TM1(1-2) '!$1:$3</definedName>
    <definedName name="_xlnm.Print_Titles" localSheetId="34">'TM4(13-23) (3)'!$1:$3</definedName>
    <definedName name="_xlnm.Print_Titles" localSheetId="36">'TM6(25-37) (3)'!$1:$3</definedName>
    <definedName name="_xlnm.Print_Titles" localSheetId="41">'TM7 (36)'!$1:$3</definedName>
    <definedName name="_xlnm.Print_Titles" localSheetId="33">'TSCD'!$1:$3</definedName>
    <definedName name="tien" localSheetId="25">'Hop nhat'!$E$6:$E$1009</definedName>
    <definedName name="tien" localSheetId="24">'Hop nhat'!$E$6:$E$1009</definedName>
    <definedName name="TKC0">'Hop nhat'!$D$5:$D$305</definedName>
    <definedName name="TKCo" localSheetId="25">'Hop nhat'!$D$6:$D$1009</definedName>
    <definedName name="TKCo" localSheetId="24">'Hop nhat'!$D$6:$D$1009</definedName>
    <definedName name="TKNo" localSheetId="25">'Hop nhat'!$C$6:$C$1009</definedName>
    <definedName name="TKNo" localSheetId="24">'Hop nhat'!$C$6:$C$1009</definedName>
  </definedNames>
  <calcPr fullCalcOnLoad="1"/>
</workbook>
</file>

<file path=xl/sharedStrings.xml><?xml version="1.0" encoding="utf-8"?>
<sst xmlns="http://schemas.openxmlformats.org/spreadsheetml/2006/main" count="3708" uniqueCount="2017">
  <si>
    <t>Công ty  chịu rủi ro về lãi suất do giá trị hợp lý của các luồng tiền trong tương lai của một công cụ tài chính sẽ biến động theo những thay đổi của lãi suất thị trường khi Công ty có phát sinh các khoản tiền gửi có hoặc không có kỳ hạn, các khoản vay và nợ chịu lãi suất thả nổi. Công ty quản lý rủi ro lãi suất bằng cách phân tích tình hình cạnh tranh trên thị trường để có được các lãi suất có lợi cho mục đích của Công ty.</t>
  </si>
  <si>
    <t>Rủi ro tín dụng</t>
  </si>
  <si>
    <t>Rủi ro tín dụng là rủi ro mà một bên tham gia trong một công cụ tài chính hoặc hợp đồng không có khả năng thực hiện được nghĩa vụ của mình dẫn đến tổn thất về tài chính cho Công ty. Công ty có các rủi ro tín dụng từ hoạt động động sản xuất kinh doanh (chủ yếu đối với các khoản phải thu khách hàng) và hoạt động tài chính (bao gồm tiền gửi ngân hàng, cho vay và các công cụ tài chính khác)</t>
  </si>
  <si>
    <t>Rủi ro thanh khoản</t>
  </si>
  <si>
    <t xml:space="preserve">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khác nhau. </t>
  </si>
  <si>
    <r>
      <t xml:space="preserve">Thời hạn thanh toán của các khoản nợ phải trả tài chính dựa trên các khoản thanh toán dự kiến theo hợp đồng (trên cơ </t>
    </r>
    <r>
      <rPr>
        <sz val="11"/>
        <color indexed="56"/>
        <rFont val="Times New Roman"/>
        <family val="1"/>
      </rPr>
      <t xml:space="preserve">sở dòng tiền của các khoản gốc) </t>
    </r>
    <r>
      <rPr>
        <sz val="11"/>
        <rFont val="Times New Roman"/>
        <family val="1"/>
      </rPr>
      <t>như sau:</t>
    </r>
  </si>
  <si>
    <t>Tại ngày 30/6/2012</t>
  </si>
  <si>
    <t xml:space="preserve">Chi phí phải trả </t>
  </si>
  <si>
    <t>Tại ngày  1/1/2012</t>
  </si>
  <si>
    <r>
      <t>Công ty cho rằng mức độ tập trung rủi ro đối với việc trả nợ là thấp. Công ty có khả năng thanh toán các khoản nợ đến hạn từ dòng tiền từ hoạt động kinh doanh và tiền thu từ các tài sản tài chính đáo hạn.</t>
    </r>
    <r>
      <rPr>
        <i/>
        <u val="single"/>
        <sz val="11"/>
        <color indexed="17"/>
        <rFont val="Times New Roman"/>
        <family val="1"/>
      </rPr>
      <t xml:space="preserve"> </t>
    </r>
  </si>
  <si>
    <t>Đặng Thu Hương</t>
  </si>
  <si>
    <t>Bùi Quế Hương                    Đặng Thu Hương</t>
  </si>
  <si>
    <t>Phải trả các dự án</t>
  </si>
  <si>
    <t>Ban Giám đốc Công ty Cổ phần Xi măng và Xây dựng Quảng Ninh (sau đây gọi tắt là “Công ty”) trình bày Báo cáo của mình và Báo cáo tài chính hợp nhất của Công ty cho kỳ kế toán từ 01/01/2012 đến 30/6/2012</t>
  </si>
  <si>
    <r>
      <t>Công cụ tài chính</t>
    </r>
  </si>
  <si>
    <t>Ghi nhận ban đầu</t>
  </si>
  <si>
    <t>Tài sản tài chính của Công ty bao gồm tiền và các khoản tương đương tiền, các khoản phải thu khách hàng và phải thu khác, các khoản cho vay, các khoản đầu tư ngắn hạn và dài hạn. Tại thời điểm ghi nhận ban đầu, tài sản tài chính được xác định theo giá mua/chi phí phát hành cộng các chi phí phát sinh khác liên quan trực tiếp đến việc mua, phát hành tài sản tài chính đó.</t>
  </si>
  <si>
    <t>Nợ phải trả tài chính của Công ty bao gồm các khoản vay, các khoản phải trả người bán và phải trả khác, chi phí phải trả. Tại thời điểm ghi nhận lần đầu, các khoản nợ phải trả tài chính được xác định theo giá phát hành cộng các chi phí phát sinh liên quan trực tiếp đến việc phát hành nợ phải trả tài chính đó.</t>
  </si>
  <si>
    <t>Giá trị sau ghi nhận ban đầu</t>
  </si>
  <si>
    <t>Hiện tại chưa có các quy định về đánh giá lại công cụ tài chính sau ghi nhận ban đầu.</t>
  </si>
  <si>
    <t xml:space="preserve">Các khoản phải thu </t>
  </si>
  <si>
    <t>Các khoản phải thu được trình bày trên Báo cáo tài chính theo giá trị ghi sổ các khoản phải thu khách hàng và phải thu khác sau khi trừ đi các khoản dự phòng được lập cho các khoản nợ phải thu khó đòi.</t>
  </si>
  <si>
    <t>Về Báo cáo Tài chính hợp nhất cho kỳ kế toán từ 01/01/2012 đến 30/6/2012</t>
  </si>
  <si>
    <t>Quang Trung - Uông Bí - QN</t>
  </si>
  <si>
    <t>Phương Đông - Uông Bí - QN</t>
  </si>
  <si>
    <t>Thị xã Móng Cái - QN</t>
  </si>
  <si>
    <t xml:space="preserve"> Bãi Cháy - TP Hạ Long- QN</t>
  </si>
  <si>
    <t>Phương Nam - Uông Bí - QN</t>
  </si>
  <si>
    <t>Phường Giếng Đáy - TP Hạ Long - QN</t>
  </si>
  <si>
    <t>Bốc xúc vận chuyển</t>
  </si>
  <si>
    <t>Khai thác than</t>
  </si>
  <si>
    <t>Xây dựng</t>
  </si>
  <si>
    <t>Hoạt động chính</t>
  </si>
  <si>
    <t>Sản xuất đá</t>
  </si>
  <si>
    <t>Sản Xuất bê tông</t>
  </si>
  <si>
    <t xml:space="preserve"> - Quyền biểu quyết của Công ty mẹ: Công ty mẹ có quyền quyết định mọi hoạt động của công ty Cổ phần Gốm xây dựng Thanh Sơn.</t>
  </si>
  <si>
    <t xml:space="preserve">Lợi nhuận từ hoạt động kinh doanh </t>
  </si>
  <si>
    <t>DT thuần từ bán hàng ra bên ngoài</t>
  </si>
  <si>
    <t>DT thuần từ BH cho các bộ phận khác</t>
  </si>
  <si>
    <t xml:space="preserve">Tài sản bộ phận </t>
  </si>
  <si>
    <t xml:space="preserve">Tài sản không phân bổ </t>
  </si>
  <si>
    <t>Nợ phải trả bộ phận</t>
  </si>
  <si>
    <t xml:space="preserve">Nợ phải trả không phân bổ </t>
  </si>
  <si>
    <t>6 tháng đầu năm 2012</t>
  </si>
  <si>
    <t>Tổng lợi nhuận kế toán trước thuế</t>
  </si>
  <si>
    <t>Thu nhập không tính thuế TNDN</t>
  </si>
  <si>
    <t xml:space="preserve"> - Lợi tức thu của Công ty con, Công ty liên kết trong kỳ</t>
  </si>
  <si>
    <t>Thu nhập tính thuế TNDN trong kỳ</t>
  </si>
  <si>
    <t xml:space="preserve"> - Thuế TNDN  từ thu nhập chịu thuế của hoạt động sản xuất kinh doanh được hưởng ưu đãi thuế</t>
  </si>
  <si>
    <t xml:space="preserve"> - Thuế TNDN  từ thu nhập chịu thuế của hoạt động sản xuất kinh doanh không được hưởng ưu đãi thuế</t>
  </si>
  <si>
    <t xml:space="preserve"> + Thuế TNDN  do các khoản CP tính thuế</t>
  </si>
  <si>
    <t xml:space="preserve"> + Lợi nhuận được hưởng ưu đãi thuế</t>
  </si>
  <si>
    <t xml:space="preserve"> + Lợi nhuận không được hưởng ưu đãi thuế</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</si>
  <si>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bổ sung vốn kinh doanh từ kết quả hoạt động kinh doanh</t>
  </si>
  <si>
    <t>B¸o c¸o tµi chÝnh</t>
  </si>
  <si>
    <t>Địa chỉ: Phường Bãi Cháy - TP.Hạ Long - Quảng Ninh</t>
  </si>
  <si>
    <t xml:space="preserve">II </t>
  </si>
  <si>
    <t xml:space="preserve">Tình hình thực hiện nghĩa vụ với ngân sách </t>
  </si>
  <si>
    <t>Mẫ số</t>
  </si>
  <si>
    <t>Số còn phải nộp năm trước chuyển qua</t>
  </si>
  <si>
    <t>A</t>
  </si>
  <si>
    <t>B</t>
  </si>
  <si>
    <t>C</t>
  </si>
  <si>
    <t>4=(1+2-3)</t>
  </si>
  <si>
    <t xml:space="preserve">Thuế </t>
  </si>
  <si>
    <t xml:space="preserve">Thuế GTGT hàng nội địa </t>
  </si>
  <si>
    <t xml:space="preserve">Thuế GTGT hàng nhập khẩu </t>
  </si>
  <si>
    <t xml:space="preserve">Thuế tiêu thụ đặc biệt </t>
  </si>
  <si>
    <t>Thuế xuất, nhập khẩu</t>
  </si>
  <si>
    <t xml:space="preserve">Thuế thu nhập doanh nghiệp </t>
  </si>
  <si>
    <t>6</t>
  </si>
  <si>
    <t>Thuế tài nguyên</t>
  </si>
  <si>
    <t>Thuế nhà đất</t>
  </si>
  <si>
    <t>Tiền thuê đất</t>
  </si>
  <si>
    <t>Các loại thuế khác</t>
  </si>
  <si>
    <t>Thuế thu nhập cá nhân</t>
  </si>
  <si>
    <t>Thuế  nhà thầu</t>
  </si>
  <si>
    <t>Các khoản phải nộp khác</t>
  </si>
  <si>
    <t xml:space="preserve">Các khoản phụ thu </t>
  </si>
  <si>
    <t>Các khoản phí, lệ phí</t>
  </si>
  <si>
    <t>Các khoản khác</t>
  </si>
  <si>
    <t>Thu điều tiết</t>
  </si>
  <si>
    <t>Các khoản nộp phạt</t>
  </si>
  <si>
    <t>Nộp khác</t>
  </si>
  <si>
    <t>Tổng cộng (40=10+30)</t>
  </si>
  <si>
    <t xml:space="preserve">Người lập biểu                           </t>
  </si>
  <si>
    <t>Kế toán trưởng</t>
  </si>
  <si>
    <t>Giám đốc</t>
  </si>
  <si>
    <t>Trong đó</t>
  </si>
  <si>
    <t xml:space="preserve"> 1. Ngân hàng Đầu tư và Phát triển  CN Tây Nam QN</t>
  </si>
  <si>
    <t xml:space="preserve"> 2. Ngân hàng Đầu tư và Phát triển  CN Tây Nam QN (NIP)</t>
  </si>
  <si>
    <t xml:space="preserve"> 3. Ngân hàng NN và PTNT TP Hạ Long</t>
  </si>
  <si>
    <t xml:space="preserve"> 4. Ngân hàng TMCP Hàng Hải QN</t>
  </si>
  <si>
    <t xml:space="preserve"> 5. Ngân hàng Ngoại Thương QN</t>
  </si>
  <si>
    <t xml:space="preserve"> 6. Ngân hàng TMCP Việt Nam Thương Tín CN Hà Nội</t>
  </si>
  <si>
    <t xml:space="preserve"> 7. Ngân hàng TMCP Quân Đội CN QN</t>
  </si>
  <si>
    <t xml:space="preserve"> 8. Ngân hàng ĐTVPTVN- CN Hà Thành (NIP)</t>
  </si>
  <si>
    <t xml:space="preserve"> 9. Ngân hàng ĐTVPTVN - CN Hà Thành</t>
  </si>
  <si>
    <t xml:space="preserve"> 10. Ngân hàng TMCP Xăng dầu QN</t>
  </si>
  <si>
    <t xml:space="preserve"> 10. Ngân hàng TMCP Á Châu  - CN Hà Nội</t>
  </si>
  <si>
    <t xml:space="preserve">Giao dịch với các bên liên quan khác như sau: </t>
  </si>
  <si>
    <t>06 tháng năm 2011</t>
  </si>
  <si>
    <t xml:space="preserve">Thu nhập của Ban Giám đốc và HĐQT </t>
  </si>
  <si>
    <t>NGHIỆP VỤ VÀ SỐ DƯ CÁC BÊN LIÊN QUAN</t>
  </si>
  <si>
    <t xml:space="preserve"> Thông tin về các bên liên quan</t>
  </si>
  <si>
    <t>Số dư nợ phải trả, phải thu, số phát sinh</t>
  </si>
  <si>
    <t>Góp vốn :</t>
  </si>
  <si>
    <t>Công ty Cổ phần Hải Long</t>
  </si>
  <si>
    <t xml:space="preserve">Góp vốn </t>
  </si>
  <si>
    <t xml:space="preserve">Công ty Cổ phần Phương Mai </t>
  </si>
  <si>
    <t>Công ty CP Gốm XD Thanh Sơn</t>
  </si>
  <si>
    <t>Doanh thu bán hàng:</t>
  </si>
  <si>
    <t>a) Xi m¨ng</t>
  </si>
  <si>
    <t>Công ty CP Cơ khí Nam Sơn</t>
  </si>
  <si>
    <t>Công ty liên kết</t>
  </si>
  <si>
    <t>b) Đ¸</t>
  </si>
  <si>
    <t>c) Thuª ®Êt</t>
  </si>
  <si>
    <t>Công ty Cổ Phần Hải Long</t>
  </si>
  <si>
    <t>Thanh lý TSCĐ</t>
  </si>
  <si>
    <t>Vật tư thu håi</t>
  </si>
  <si>
    <t>Công ty CP Phương Mai</t>
  </si>
  <si>
    <t>Công ty  CP Hải Long</t>
  </si>
  <si>
    <t xml:space="preserve"> Cổ tức</t>
  </si>
  <si>
    <t>e) Kh¸c</t>
  </si>
  <si>
    <t>Mua vật tư, nguyên liệu:</t>
  </si>
  <si>
    <t>Thu lãi tiền vay:</t>
  </si>
  <si>
    <t>Phải thu</t>
  </si>
  <si>
    <t>Công ty Cổ phần Phương Mai</t>
  </si>
  <si>
    <t>Công ty Cổ phần Gốm XD Thanh Sơn</t>
  </si>
  <si>
    <t>Chị cung cấp thêm thông tin cho em về Thu nhập BGĐ và HĐQT</t>
  </si>
  <si>
    <t>Ban Giám đốc Công ty xác định rằng, việc ra các quyết định quản lý của công ty chủ yếu dựa trên các loại sản phẩm, dịch vụ mà công ty cung cấp chứ không dựa trên khu vực địa lý mà công ty cung cấp sản phẩm, dịch vụ. Do vâ</t>
  </si>
  <si>
    <t>1. DT thuần từ bán hàng ra bên ngoài</t>
  </si>
  <si>
    <t>2. DT thuần từ BH cho các bộ phận khác</t>
  </si>
  <si>
    <t>3. Giá vốn</t>
  </si>
  <si>
    <t xml:space="preserve">4.Chi phí tài chính phân bổ theo giá vốn </t>
  </si>
  <si>
    <t xml:space="preserve">5. Chi phí bán hàng, quản lý phân bổ theo </t>
  </si>
  <si>
    <t xml:space="preserve">6. Lợi nhuận từ hoạt động kinh doanh </t>
  </si>
  <si>
    <t xml:space="preserve">7. Tài sản bộ phận </t>
  </si>
  <si>
    <t xml:space="preserve">8. Tài sản không phân bổ </t>
  </si>
  <si>
    <t xml:space="preserve">Tổng tài sản </t>
  </si>
  <si>
    <t>9. Nợ phải trả bộ phận</t>
  </si>
  <si>
    <t xml:space="preserve">10. Nợ phải trả không phân bổ </t>
  </si>
  <si>
    <t xml:space="preserve">Tổng nợ phải trả </t>
  </si>
  <si>
    <t>Báo cáo bộ phận theo khu vực địa lý dựa trên vị trí của khách hàng tạo ra doanh thu cho bộ phận</t>
  </si>
  <si>
    <t>Miền bắc</t>
  </si>
  <si>
    <t xml:space="preserve">Miền Nam </t>
  </si>
  <si>
    <t>1. DT thuần từ bán hàng ra bên ngoài</t>
  </si>
  <si>
    <t>2. Giá trị còn lại của TSCĐ</t>
  </si>
  <si>
    <t>Số liệu so sánh là số liệu trên Báo cáo tài chính cho năm tài chính kết thúc ngày 31 tháng 12 năm 2009  được kiểm toán bởi Công ty TNHH Dịch vụ Tư vấn Tài chính Kế toán và Kiểm toán (AASC). Số liệu này đã được phân loại lại để so sánh với năm nay</t>
  </si>
  <si>
    <t xml:space="preserve">Quỹ phát triển khoa học, công nghệ </t>
  </si>
  <si>
    <t>Quỹ khác thuộc vốn chủ sở hữu</t>
  </si>
  <si>
    <t>Giám đốc</t>
  </si>
  <si>
    <t>Đoàn Thị Dung</t>
  </si>
  <si>
    <t xml:space="preserve"> 2 - 3</t>
  </si>
  <si>
    <t xml:space="preserve"> 4 -4 </t>
  </si>
  <si>
    <t xml:space="preserve"> 5- 8</t>
  </si>
  <si>
    <t>Trong đó: Phải thu tiền vật tư cấp cho bên thi công</t>
  </si>
  <si>
    <t>Trong đó:</t>
  </si>
  <si>
    <t xml:space="preserve"> - Mệnh giá cổ phiếu đang lưu hành: 10.000  đồng/cổ phiếu</t>
  </si>
  <si>
    <t>Chi phí không hợp lý khi tính thuế TNDN</t>
  </si>
  <si>
    <t xml:space="preserve"> 1. Ngân hàng  Hàng Hải</t>
  </si>
  <si>
    <t xml:space="preserve"> 2. Ngân hàng Nông Nghiệp</t>
  </si>
  <si>
    <t>3. Ngân hàng ĐT &amp;PT Tây Nam QN</t>
  </si>
  <si>
    <t>4. Ngâng hàng Xăng dầu</t>
  </si>
  <si>
    <t xml:space="preserve"> - Vay ngân hàng của Công ty mẹ</t>
  </si>
  <si>
    <t xml:space="preserve"> - Vay ngân hàng của các Công ty con</t>
  </si>
  <si>
    <t>Lîi nhuËn ®· nhËn tõ c¸c C«ng ty con trong 9 th¸ng n¨m 2009</t>
  </si>
  <si>
    <t>§· thu vÒ Cty trong 9 th¸ng n¨m 2009</t>
  </si>
  <si>
    <t>Cßn l¹i</t>
  </si>
  <si>
    <t>Cty có khi nam son</t>
  </si>
  <si>
    <t xml:space="preserve">Thuế nhà đất và tiền thuê đất </t>
  </si>
  <si>
    <t xml:space="preserve">Tiền thuê đất </t>
  </si>
  <si>
    <t>Các công ty con hợp nhất trong báo cáo:</t>
  </si>
  <si>
    <t>1. Công ty Cổ phần Phương Mai Quảng Ninh</t>
  </si>
  <si>
    <t xml:space="preserve"> - Vốn điều lệ</t>
  </si>
  <si>
    <t>đồng</t>
  </si>
  <si>
    <t xml:space="preserve">Mã </t>
  </si>
  <si>
    <t>số</t>
  </si>
  <si>
    <t>NGUỒN VỐN</t>
  </si>
  <si>
    <t>Tài sản thuế thu nhập hoãn lại liên quan đến khoản ưu đãi tính thuế chưa sử dụng</t>
  </si>
  <si>
    <t>Khoản hoàn nhập tài sản thuế thu nhập hoãn lại đã được ghi nhận từ các năm trước</t>
  </si>
  <si>
    <t>Tài sản thuế thu nhập hoãn lại</t>
  </si>
  <si>
    <t>b) Thuế thu nhập hoãn lại phải trả</t>
  </si>
  <si>
    <t>Thuế thu nhập hoãn lại phải trả phát sinh từ các khoản chênh lệch tạm thời chịu thuế</t>
  </si>
  <si>
    <t>Khoản hoàn nhập thuế thu nhập hoãn lại phải trả đã được ghi nhận từ các năm trước</t>
  </si>
  <si>
    <t>Thuế thu nhập hoãn lại phải trả</t>
  </si>
  <si>
    <t>13.</t>
  </si>
  <si>
    <t>CHI PHÍ XÂY DỰNG CƠ BẢN DỞ DANG</t>
  </si>
  <si>
    <t xml:space="preserve"> TĂNG, GIẢM BẤT ĐỘNG SẢN ĐẦU TƯ </t>
  </si>
  <si>
    <t>ĐẦU TƯ DÀI HẠN KHÁC</t>
  </si>
  <si>
    <t>CHI PHÍ TRẢ TRƯỚC DÀI HẠN</t>
  </si>
  <si>
    <t>VAY VÀ NỢ NGẮN HẠN</t>
  </si>
  <si>
    <t>THUẾ VÀ CÁC KHOẢN PHẢI NỘP NHÀ NƯỚC</t>
  </si>
  <si>
    <t>CÁC KHOẢN PHẢI TRẢ, PHẢI NỘP NGẮN HẠN KHÁC</t>
  </si>
  <si>
    <t>PHẢI TRẢ DÀI HẠN NỘI BỘ</t>
  </si>
  <si>
    <t xml:space="preserve">VAY DÀI HẠN VÀ NỢ DÀI HẠN </t>
  </si>
  <si>
    <t xml:space="preserve"> TÀI SẢN THUẾ THU NHẬP HOÃN LẠI VÀ THUẾ THU NHẬP HOÃN LẠI PHẢI TRẢ</t>
  </si>
  <si>
    <t>Vốn đầu tư của CSH</t>
  </si>
  <si>
    <t>Quỹ đầu tư phát triển</t>
  </si>
  <si>
    <t>Lợi nhuận chưa phân phối</t>
  </si>
  <si>
    <t>Số dư đầu năm trước</t>
  </si>
  <si>
    <t>Tăng vốn trong năm trước</t>
  </si>
  <si>
    <t>Lãi trong năm trước</t>
  </si>
  <si>
    <t>Tăng khác</t>
  </si>
  <si>
    <t>Giảm vốn trong năm trước</t>
  </si>
  <si>
    <t>Lỗ trong năm trước</t>
  </si>
  <si>
    <t>Giảm khác</t>
  </si>
  <si>
    <t>Số dư cuối năm trước</t>
  </si>
  <si>
    <t>Tăng vốn trong năm nay</t>
  </si>
  <si>
    <t>Lãi trong năm nay</t>
  </si>
  <si>
    <t>Giảm vốn trong năm nay</t>
  </si>
  <si>
    <t>Lỗ trong năm nay</t>
  </si>
  <si>
    <t>Số dư cuối năm nay</t>
  </si>
  <si>
    <t>a) Bảng đối chiếu biến động của vốn chủ sở hữu</t>
  </si>
  <si>
    <t>b) Chi tiết vốn đầu tư của chủ sở hữu</t>
  </si>
  <si>
    <t>Cộng giá gốc hàng tồn kho</t>
  </si>
  <si>
    <t>- Giá trị ghi sổ của hàng tồn kho dùng để thế chấp, cầm cố, đảm bảo các khoản nợ phải trả:</t>
  </si>
  <si>
    <t>CÔNG TY CỔ PHẦN XI MĂNG VÀ XÂY DỰNG QUẢNG NINH</t>
  </si>
  <si>
    <t>Quỹ dự phòng tài chính</t>
  </si>
  <si>
    <t>MMTB</t>
  </si>
  <si>
    <t>liên doanh</t>
  </si>
  <si>
    <t>Phải trả cổ tức cho Nhà Nước</t>
  </si>
  <si>
    <t>Đầu năm</t>
  </si>
  <si>
    <t>III. Công ty liên kết</t>
  </si>
  <si>
    <t xml:space="preserve">2.    Tiền thu từ thanh lý, nhượng bán TSCĐ và các TS dài hạn khác </t>
  </si>
  <si>
    <t>1.    Tiền chi để mua sắm, xây dựng TSCĐ và các TS dài hạn khác</t>
  </si>
  <si>
    <t>Tài sản cố định hữu hình và Tài sản cố định vô hình được ghi nhận theo giá gốc. Trong quá trình sử dụng, tài sản cố định hữu hình được ghi nhận theo nguyên giá, hao mòn luỹ kế và giá trị còn lại.</t>
  </si>
  <si>
    <t>Khoản đầu tư vào công ty con, công ty liên kết được kế toán theo phương pháp giá gốc. Lợi nhuận thuần được chia từ công ty con, công ty liên kết phát sinh sau ngày đầu tư được ghi nhận vào Báo cáo Kết quả hoạt động kinh doanh. Các khoản được chia khác (ngoài lợi nhuận thuần) được coi là phần thu hồi các khoản đầu tư và được ghi nhận là khoản giảm trừ giá gốc đầu tư.</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</si>
  <si>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hoạt động kinh doanh của Công ty phản ánh khoản thu nhập được chia từ lợi nhuận thuần luỹ kế của Công ty liên doanh phát sinh sau khi góp vốn liên doanh.</t>
  </si>
  <si>
    <t>Phương Nam - Uông Bí - Quảng Ninh</t>
  </si>
  <si>
    <t>Phường Giếng Đáy - TP Hạ Long - Quảng Ninh</t>
  </si>
  <si>
    <t>Thanh Sơn - Uông Bí - Quảng Ninh</t>
  </si>
  <si>
    <t xml:space="preserve">    Các thành viên của Ban Giám đốc bao gồm:</t>
  </si>
  <si>
    <t>KIỂM TOÁN VIÊN</t>
  </si>
  <si>
    <t>CÔNG BỐ TRÁCH NHIỆM CỦA BAN GIÁM ĐỐC ĐỐI VỚI BÁO CÁO TÀI CHÍNH</t>
  </si>
  <si>
    <t>TM. Ban Giám đốc</t>
  </si>
  <si>
    <t>9. Các khoản phải trả, phải nộp ngắn hạn khác</t>
  </si>
  <si>
    <t>331D</t>
  </si>
  <si>
    <t>336D</t>
  </si>
  <si>
    <t>338D</t>
  </si>
  <si>
    <t>344D</t>
  </si>
  <si>
    <t>144D</t>
  </si>
  <si>
    <t>01</t>
  </si>
  <si>
    <t>02</t>
  </si>
  <si>
    <t xml:space="preserve">  - Mua và thanh lý công ty con hoặc đơn vị kinh doanh khác trong kỳ báo cáo </t>
  </si>
  <si>
    <t xml:space="preserve">  - Phần giá trị tài sản ( tổng hợp theo từng lọai tài sản) và nợ phải trả không phảI là tiền và các khoản tương đương tiền trong công ty con hoặc đơn vị kinh doanh khác được mua hoặc thanh lý trong kỳ</t>
  </si>
  <si>
    <t>VIII- Những thông tin khác</t>
  </si>
  <si>
    <t xml:space="preserve"> Những khoản nợ tiềm tàng, những khoản cam kết và những thông tin tài chính khác</t>
  </si>
  <si>
    <t xml:space="preserve">   - Những sự kiện phát sinh sau ngày kết thúc kỳ kế toán</t>
  </si>
  <si>
    <t xml:space="preserve">  - Thông tin về các bên liên quan</t>
  </si>
  <si>
    <t xml:space="preserve">  - Trình bầy tài sản, doanh thu , kết quả kinh doanh theo bộ phận ( theo lĩnh vực kinh doanh hoặc khu vực địa lý) theo quy định của chuẩn mực kế toán số 28</t>
  </si>
  <si>
    <t xml:space="preserve"> - Thông tin về hoạt động liên tục</t>
  </si>
  <si>
    <t xml:space="preserve"> - Những thông tin khác :</t>
  </si>
  <si>
    <t xml:space="preserve">       Lập, Ngày ….. Tháng        năm 2009</t>
  </si>
  <si>
    <t xml:space="preserve">    Kế toán trưởng</t>
  </si>
  <si>
    <t xml:space="preserve">         </t>
  </si>
  <si>
    <t xml:space="preserve">  (Ký, họ tên)</t>
  </si>
  <si>
    <t xml:space="preserve">       (Ký, họ tên)</t>
  </si>
  <si>
    <t>(Ký, họ tên, đóng dấu)</t>
  </si>
  <si>
    <t>Bïi QuÕ H­¬ng</t>
  </si>
  <si>
    <t>T¹i ngµy 31 th¸ng 12 n¨m 2009</t>
  </si>
  <si>
    <t>V.05</t>
  </si>
  <si>
    <t>Sè ®Çu n¨m</t>
  </si>
  <si>
    <t>Sè cuèi kú</t>
  </si>
  <si>
    <t>5. Dù phßng ph¶I thu dµi h¹n khã ®ßi</t>
  </si>
  <si>
    <t xml:space="preserve">C. Lîi Ých cæ ®«ng thiÓu sè </t>
  </si>
  <si>
    <t>C¸c chØ tiªu ngoµi b¶ng c©n ®èi kÕ to¸n</t>
  </si>
  <si>
    <t>Sè cuèi n¨m</t>
  </si>
  <si>
    <t>1. Tµi s¶n thuª ngoµi</t>
  </si>
  <si>
    <t>2. VËt t­ hµng ho¸ nhËn gi÷ hé , nhËn gia c«ng</t>
  </si>
  <si>
    <t>3. Hµng ho¸ nhËn b¸n hé . nhËn ký göi , ký c­îc</t>
  </si>
  <si>
    <t>4. Nî khã ®ßi ®· xö lý</t>
  </si>
  <si>
    <t>5. Ngo¹i tÖ c¸c lo¹i</t>
  </si>
  <si>
    <t xml:space="preserve">                                - USD</t>
  </si>
  <si>
    <t>6. Dù to¸n chi sù nghiÖp , dù ¸n</t>
  </si>
  <si>
    <t>LËp,  ngµy         th¸ng         n¨m 2009</t>
  </si>
  <si>
    <t xml:space="preserve">       Ng­êi lËp biÓu</t>
  </si>
  <si>
    <t>Tæng Gi¸m ®èc</t>
  </si>
  <si>
    <t xml:space="preserve">        ( Ký, hä tªn )</t>
  </si>
  <si>
    <t>( Ký, hä tªn )</t>
  </si>
  <si>
    <t>(Ký , hä tªn, ®ãng dÊu)</t>
  </si>
  <si>
    <t xml:space="preserve">    Bïi QuÕ H­¬ng</t>
  </si>
  <si>
    <t>C«ng ty CP xi m¨ng vµ x©y dùng Qu¶ng Ninh</t>
  </si>
  <si>
    <t>C¶ n¨m 2009 hîp nhÊt</t>
  </si>
  <si>
    <t>C«ng ty CP c¬ khÝ Nam S¬n</t>
  </si>
  <si>
    <t>DT H§ tµi chÝnh c«ng ty lo¹i trõ phÊn DT thu cæ tøc tõ c¸c Cty con</t>
  </si>
  <si>
    <t>13.1 PhÇn lîi nhu¹n hoÆc lç trong c«ng ty liªn kÕt , liªn doanh</t>
  </si>
  <si>
    <t>sè hÕt 9 th¸ng n¨m 2009 sÏ cã sù gi¶m ®I nh­ sau :</t>
  </si>
  <si>
    <t xml:space="preserve"> - Chia theo tØ lÖ vèn cña quý 3/09 , c«ng ty XM ®­îc h­ëng :</t>
  </si>
  <si>
    <t xml:space="preserve"> - Chia theo tØ lÖ vèn cña quý 4/09 , c«ng ty XM ®­îc h­ëng :</t>
  </si>
  <si>
    <t>LN ®­îc chia hÕt 9 th¸ng sÏ gi¶m ®I :</t>
  </si>
  <si>
    <t>sè gi¶m ®i nµy sÏ ®iÒu chØnh gi¶m vµo sè LN c«ng ty XM ®ùoc chia trong quý 4/2009</t>
  </si>
  <si>
    <t xml:space="preserve"> - Sè ®­îc chia trong quý IV/09 :</t>
  </si>
  <si>
    <t xml:space="preserve"> - Gi¶m sè ®iÒu chØnh gi¶m cña 9 th¸ng :</t>
  </si>
  <si>
    <t>Cßn l¹i ®­a vµo sè b/c cña quý IV/09 :</t>
  </si>
  <si>
    <t>tæng tû lÖ vèn gãp cña C«ng ty XM gi¶m ®I ( cßn 7,3% ) nªn Cty 135 kh«ng cßn lµ c«ng ty liªn kÕt cña C«ng ty xi m¨ng. Do ®ã sÏ kh«ng céng phÇn LN sau thuÕ</t>
  </si>
  <si>
    <t>®­îc chia cña Cty 135 trªn b¶ng BCKQSXKD,  lo¹i trõ sè ®· céng 9 th¸ng trªn BCKQSXKD. Sè trõ di lµ : 314.522.604</t>
  </si>
  <si>
    <t>N¨m nay</t>
  </si>
  <si>
    <t>N¨m tr­íc</t>
  </si>
  <si>
    <t xml:space="preserve">            LËp biÓu                                                                 KÕ to¸n tr­ëng</t>
  </si>
  <si>
    <t xml:space="preserve">       Bïi QuÕ H­¬ng                                   §oµn ThÞ Dung</t>
  </si>
  <si>
    <r>
      <t xml:space="preserve">     + Thuế TNDN từ thu nhập chịu thuế của hđ sxkd (70%* 50%  </t>
    </r>
    <r>
      <rPr>
        <sz val="8"/>
        <rFont val=".VnArial Narrow"/>
        <family val="2"/>
      </rPr>
      <t>cña</t>
    </r>
    <r>
      <rPr>
        <sz val="8"/>
        <rFont val="Times New Roman"/>
        <family val="1"/>
      </rPr>
      <t xml:space="preserve"> 15% )</t>
    </r>
  </si>
  <si>
    <r>
      <t xml:space="preserve">     + Thuế TNDN từ thu nhập chịu thuế của hđ sxkd ( 50%  </t>
    </r>
    <r>
      <rPr>
        <sz val="8"/>
        <rFont val=".VnArial Narrow"/>
        <family val="2"/>
      </rPr>
      <t>cña</t>
    </r>
    <r>
      <rPr>
        <sz val="8"/>
        <rFont val="Times New Roman"/>
        <family val="1"/>
      </rPr>
      <t xml:space="preserve"> 15% )</t>
    </r>
  </si>
  <si>
    <r>
      <t xml:space="preserve">Quý IV </t>
    </r>
    <r>
      <rPr>
        <b/>
        <sz val="12"/>
        <rFont val="Times New Roman"/>
        <family val="1"/>
      </rPr>
      <t>năm 2009</t>
    </r>
  </si>
  <si>
    <r>
      <t xml:space="preserve">                                        </t>
    </r>
    <r>
      <rPr>
        <b/>
        <sz val="12"/>
        <rFont val="Times New Roman"/>
        <family val="1"/>
      </rPr>
      <t>Cộng</t>
    </r>
  </si>
  <si>
    <r>
      <t xml:space="preserve"> </t>
    </r>
    <r>
      <rPr>
        <b/>
        <sz val="12"/>
        <rFont val="Times New Roman"/>
        <family val="1"/>
      </rPr>
      <t>Cộng giá gốc hàng tồn kho</t>
    </r>
  </si>
  <si>
    <r>
      <t xml:space="preserve">                                             </t>
    </r>
    <r>
      <rPr>
        <b/>
        <sz val="12"/>
        <rFont val="Times New Roman"/>
        <family val="1"/>
      </rPr>
      <t>Cộng</t>
    </r>
  </si>
  <si>
    <r>
      <t>18- Các khoản phải trả, phải nộp ng</t>
    </r>
    <r>
      <rPr>
        <b/>
        <sz val="12"/>
        <rFont val=".VnArial Narrow"/>
        <family val="2"/>
      </rPr>
      <t>¾</t>
    </r>
    <r>
      <rPr>
        <b/>
        <sz val="12"/>
        <rFont val="Times New Roman"/>
        <family val="1"/>
      </rPr>
      <t>n h</t>
    </r>
    <r>
      <rPr>
        <b/>
        <sz val="12"/>
        <rFont val=".VnArial Narrow"/>
        <family val="2"/>
      </rPr>
      <t>¹</t>
    </r>
    <r>
      <rPr>
        <b/>
        <sz val="12"/>
        <rFont val="Times New Roman"/>
        <family val="1"/>
      </rPr>
      <t>n khác</t>
    </r>
  </si>
  <si>
    <r>
      <t xml:space="preserve">   - </t>
    </r>
    <r>
      <rPr>
        <sz val="12"/>
        <rFont val=".VnTime"/>
        <family val="2"/>
      </rPr>
      <t>Ph¶I tr¶ kh¸c cho nhµ n­íc</t>
    </r>
  </si>
  <si>
    <r>
      <t xml:space="preserve">                                           </t>
    </r>
    <r>
      <rPr>
        <b/>
        <sz val="12"/>
        <rFont val="Times New Roman"/>
        <family val="1"/>
      </rPr>
      <t>Cộng</t>
    </r>
  </si>
  <si>
    <t>Nợ ngắn hạn</t>
  </si>
  <si>
    <t>1. CN Ngân hàng Tây Nam Quảng Ninh</t>
  </si>
  <si>
    <t>2. Ngân hàng Ngoại Thương Quảng Ninh</t>
  </si>
  <si>
    <t>3. Ngân hàng Nông nghiệp Bãi Cháy</t>
  </si>
  <si>
    <t>4. Ngân hàng Hàng Hải Bãi Cháy</t>
  </si>
  <si>
    <t>5. Ngân hàng Quốc Tế Quảng Ninh</t>
  </si>
  <si>
    <t>8. Ngân hàng TMCP An Bình Quảng Ninh</t>
  </si>
  <si>
    <t>9. Ngân hàng TMCP Quân Đội Quảng Ninh</t>
  </si>
  <si>
    <t>10. Ngân hàng TMCP Xăng Dầu Quảng Ninh</t>
  </si>
  <si>
    <t>Nợ dài hạn đến hạn trả</t>
  </si>
  <si>
    <t>1. Ngân hàng Đầu tư và Phát triển Hà Thành</t>
  </si>
  <si>
    <t>2. NHTMCP Xăng dầu QN</t>
  </si>
  <si>
    <t>Vay ngân hàng của Công ty mẹ</t>
  </si>
  <si>
    <t>Vay ngân hàng của các Công ty con</t>
  </si>
  <si>
    <t xml:space="preserve"> 1. Ngân hàng Đầu tư &amp; Phát triển Bãi cháy</t>
  </si>
  <si>
    <t xml:space="preserve"> 2. Ngân hàng Đầu tư &amp; Phát triển CN Tây Nam QN</t>
  </si>
  <si>
    <t>Vay đối tượng khác</t>
  </si>
  <si>
    <t xml:space="preserve"> - Phải thu về cổ phần hoá</t>
  </si>
  <si>
    <t xml:space="preserve"> - Phải thu về lợi tức và lợi nhuận được chia</t>
  </si>
  <si>
    <t xml:space="preserve"> - Phải thu người lao động</t>
  </si>
  <si>
    <t xml:space="preserve"> - Phải thu khác</t>
  </si>
  <si>
    <t>4- Hàng tồn kho</t>
  </si>
  <si>
    <t xml:space="preserve">  - Hàng mua đang đi trên đường</t>
  </si>
  <si>
    <t xml:space="preserve">  - Nguyên liệu, vật liệu </t>
  </si>
  <si>
    <t xml:space="preserve">      + Kho nguyªn vËt liÖu</t>
  </si>
  <si>
    <t xml:space="preserve">      + Kho thiÕt bÞ cÇn l¾p</t>
  </si>
  <si>
    <t xml:space="preserve">  - Công cụ, dụng cụ </t>
  </si>
  <si>
    <t xml:space="preserve">  - Chi phí SX, KD dở dang</t>
  </si>
  <si>
    <t xml:space="preserve"> - Thành phẩm </t>
  </si>
  <si>
    <t xml:space="preserve">  - Hàng hóa </t>
  </si>
  <si>
    <t xml:space="preserve">  - Hàng gửi đi bán</t>
  </si>
  <si>
    <t>* Giá trị hoàn nhập dự phòng giảm giá hàng tồn kho trong năm:.…...</t>
  </si>
  <si>
    <t>* Giá trị hàng tồn kho dùng để thế chấp cho các khoản nợ:……....</t>
  </si>
  <si>
    <t>* Lý do trích thêm hoặc hoàn nhập dự phòng giảm giá hàng tồn kho:….</t>
  </si>
  <si>
    <t>* Dự phòng giảm giá hàng tồn kho</t>
  </si>
  <si>
    <t>5- Các khoản thuế phải thu nhà nước</t>
  </si>
  <si>
    <t xml:space="preserve">  - Thuế GTGT còn được khấu trừ</t>
  </si>
  <si>
    <t xml:space="preserve">  - Các khoản khác phảI thu Nhà nước:</t>
  </si>
  <si>
    <t xml:space="preserve">  - Thuế thu nhập doanh nghiệp nộp thừa</t>
  </si>
  <si>
    <t>6- Các khoản phải thu dài hạn nộI bộ</t>
  </si>
  <si>
    <t xml:space="preserve">  - Cho vay dài hạn nộI bộ</t>
  </si>
  <si>
    <t xml:space="preserve">  - Phải thu nội bộ dài hạn</t>
  </si>
  <si>
    <t>7- Phải thu dài hạn khác</t>
  </si>
  <si>
    <t xml:space="preserve"> - Ký quỹ, ký cược dài hạn </t>
  </si>
  <si>
    <t xml:space="preserve"> - Các khoản tiền nhận gửi uỷ thác</t>
  </si>
  <si>
    <t xml:space="preserve"> - Cho vay không có lãi</t>
  </si>
  <si>
    <t>09 tháng 2009</t>
  </si>
  <si>
    <t>Giá vốn của dịch vụ đã cung cấp (Xây lắp)</t>
  </si>
  <si>
    <t>HỘI ĐỒNG QUẢN TRỊ VÀ BAN GIÁM ĐỐC</t>
  </si>
  <si>
    <t>C«ng ty liªn kÕt</t>
  </si>
  <si>
    <t>C«ng ty con</t>
  </si>
  <si>
    <t>Vèn gãp</t>
  </si>
  <si>
    <t>Phương pháp hợp nhất</t>
  </si>
  <si>
    <t xml:space="preserve"> - Báo cáo hợp nhất của Công ty được thực hiện theo Chuẩn mực số 25 - Báo cáo tài chính hợp nhất và kế toán khoản đầu tư vào Công ty con; Chuẩn mực số 07 - Kế toán các khoản đầu tư vào Công ty liên kết, Thông tư số 23/2005/TT-BTC ngày 30/03/2005 của Bộ Tài chính về việc Hướng dẫn thực hiện 06 chuẩn mực kế toán ban hành theo Quyết định số 234/2003/QĐ-BTC ngày 30/12/2003 của Bộ trưởng Bộ Tài chính.</t>
  </si>
  <si>
    <t>10</t>
  </si>
  <si>
    <t>15</t>
  </si>
  <si>
    <t xml:space="preserve"> - Công ty không còn nắm giữ quyền quản lý hàng hoá như người sở hữu hàng hoá hoặc quyền kiểm soát hàng hoá</t>
  </si>
  <si>
    <t xml:space="preserve"> - Doanh thu được xác định tương đối chắc chắn;</t>
  </si>
  <si>
    <t xml:space="preserve"> - Công ty đã thu được hoặc sẽ thu được lợi ích kinh tế từ giao dịch bán hàng</t>
  </si>
  <si>
    <t xml:space="preserve"> - Xác định được chi phí liên quan đến giao dịch bán hàng</t>
  </si>
  <si>
    <t xml:space="preserve"> - Cổ tức lợi nhuận được chia được ghi nhận khi Công ty được quyền nhân cổ tức hoặc quyền nhận lợi nhuận từ việc góp vốn.</t>
  </si>
  <si>
    <t>- Mua doanh nghiệp thông qua phát hành cổ phiếu</t>
  </si>
  <si>
    <t>- Chuyển nợ thành vốn chủ sở hữu</t>
  </si>
  <si>
    <t>Nguyên liệu, vật liệu</t>
  </si>
  <si>
    <t>Công cụ, dụng cụ</t>
  </si>
  <si>
    <t>Chi phí sản xuất kinh doanh dở dang</t>
  </si>
  <si>
    <t>Thành phẩm</t>
  </si>
  <si>
    <t>Hàng hoá</t>
  </si>
  <si>
    <t>Hàng gửi đi bán</t>
  </si>
  <si>
    <t>Hàng hoá kho bảo thuế</t>
  </si>
  <si>
    <t>Hàng hoá bất động sản</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</si>
  <si>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</si>
  <si>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 xml:space="preserve"> + Kho nguyên vật liệu</t>
  </si>
  <si>
    <t xml:space="preserve"> + Kho thiết bị cần lắp</t>
  </si>
  <si>
    <t>Giá trị được ghi nhận của một khoản dự phòng phải trả  là giá trị được ước tính hợp lý nhất về khỏan tiền sẽ phải chi để thanh toán nghĩa vụ nợ hiện tại tại ngày kết thúc kỳ kế toán năm hoặc tại ngày kết thúc kỳ kế toán giữa niên độ.</t>
  </si>
  <si>
    <t>Người lập biểu                    Kế toán trưởng</t>
  </si>
  <si>
    <t>Bùi Quế Hương</t>
  </si>
  <si>
    <t>Bùi Quế Hương             Đoàn Thị Dung</t>
  </si>
  <si>
    <t>Lợi nhuận kế toán trước thuế 06 tháng đầu năm 2009: 29.799.166.569 đồng</t>
  </si>
  <si>
    <t>Lợi nhuận chưa phân phối thời điểm 30 tháng 06 năm 2009 là 27.125.965.320 đồng</t>
  </si>
  <si>
    <t>DỰ PHÒNG PHẢI THU NGẮN HẠN KHÓ ĐÒI (áp dụng đối với Cty niêm yết)</t>
  </si>
  <si>
    <t>Lưu ý: Trường hợp có phải thu không có khả năng thu hồi ở một trong các chỉ tiêu phải thu ngắn hạn đối với các Cty niêm yết thì phải thuyết minh rõ)</t>
  </si>
  <si>
    <t>Trích trước chi phí lãi vay</t>
  </si>
  <si>
    <t>Nguồn vốn đầu tư xây dựng cơ bản</t>
  </si>
  <si>
    <t>Vốn cổ phần</t>
  </si>
  <si>
    <t>c) Cổ phiếu</t>
  </si>
  <si>
    <t>d) Các quỹ của công ty</t>
  </si>
  <si>
    <t>Toan cong ty</t>
  </si>
  <si>
    <t>Thu nhËp ho¹t ®éng tµi chÝnh</t>
  </si>
  <si>
    <t>toµn cong ty</t>
  </si>
  <si>
    <t>Số lượng cổ phiếu đăng ký phát hành</t>
  </si>
  <si>
    <t>§iÒu chØnh Thu lîi tøc tõ Cty con</t>
  </si>
  <si>
    <t>Thu nhËp tµi chÝnh</t>
  </si>
  <si>
    <t>Bï trõ c«ng nî ph¶i thu</t>
  </si>
  <si>
    <t>X§ lîi Ých cæ ®«ng thiÓu sè</t>
  </si>
  <si>
    <t>§iÒu chØnh c¸c kho¶n ®Çu t­ vµo Cty con</t>
  </si>
  <si>
    <t xml:space="preserve"> - Gi¶m kho¶n môc Nguån vèn kinh doanh</t>
  </si>
  <si>
    <t>3. Phải trả dài hạn khác</t>
  </si>
  <si>
    <t>4. Vay và nợ dài hạn</t>
  </si>
  <si>
    <t>5. Thuế thu nhập hoãn lại phải trả</t>
  </si>
  <si>
    <t>6. Dự phòng trợ cấp mất việc làm</t>
  </si>
  <si>
    <t>7. Dự phòng phải trả dài hạn</t>
  </si>
  <si>
    <t xml:space="preserve">B . VỐN CHỦ SỞ HỮU </t>
  </si>
  <si>
    <t>I. Vốn chủ sở hữu</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</si>
  <si>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</si>
  <si>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</si>
  <si>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</si>
  <si>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</si>
  <si>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</si>
  <si>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</si>
  <si>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</si>
  <si>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</si>
  <si>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</si>
  <si>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11. Nguồn vốn đầu tư xây dựng cơ bản</t>
  </si>
  <si>
    <t>II. Nguồn kinh phí và quỹ khác</t>
  </si>
  <si>
    <t>1. Quỹ khen thưởng, phúc lợi</t>
  </si>
  <si>
    <t xml:space="preserve">2. Nguồn kinh phí </t>
  </si>
  <si>
    <t>3. Nguồn kinh phí đã hình thành TSCĐ</t>
  </si>
  <si>
    <t>TỔNG CỘNG NGUỒN VỐN</t>
  </si>
  <si>
    <t>1. Vốn đầu tư của chủ sở hữu</t>
  </si>
  <si>
    <t>1. Tài sản thuê ngoài</t>
  </si>
  <si>
    <t>Chỉ tiêu</t>
  </si>
  <si>
    <t>2. Vật tư, hàng hóa nhận giữ hộ, nhận gia công</t>
  </si>
  <si>
    <t>3. Hàng hóa nhận bán hộ, nhận ký gửi, ký cược</t>
  </si>
  <si>
    <t>4. Nợ khó đòi đã xử lý</t>
  </si>
  <si>
    <t>5. Ngoại tệ các loại</t>
  </si>
  <si>
    <t>6. Dự toán chi sự nghiệp, dự án</t>
  </si>
  <si>
    <t xml:space="preserve">                </t>
  </si>
  <si>
    <r>
      <t>¶</t>
    </r>
    <r>
      <rPr>
        <b/>
        <sz val="11"/>
        <rFont val=".VnTime"/>
        <family val="2"/>
      </rPr>
      <t>nh h­ëng ®Õn KQH§KD</t>
    </r>
  </si>
  <si>
    <t>TK Nî</t>
  </si>
  <si>
    <t>TK Cã</t>
  </si>
  <si>
    <t>Sè tiÒn (vnd)</t>
  </si>
  <si>
    <t>Môc</t>
  </si>
  <si>
    <t>Tµi kho¶n</t>
  </si>
  <si>
    <t>Néi dung</t>
  </si>
  <si>
    <t>- Trái phiếu phát hành</t>
  </si>
  <si>
    <t>Nợ dài hạn</t>
  </si>
  <si>
    <t>- Thuê tài chính</t>
  </si>
  <si>
    <t>- Nợ dài hạn khác</t>
  </si>
  <si>
    <t>XN Gốm thanh Sơn</t>
  </si>
  <si>
    <t>Cty Gốm</t>
  </si>
  <si>
    <t>1361D</t>
  </si>
  <si>
    <t>331N</t>
  </si>
  <si>
    <t>1388D</t>
  </si>
  <si>
    <t>139D</t>
  </si>
  <si>
    <t>Chi phí chờ phân bổ khác</t>
  </si>
  <si>
    <t>Thuế nhà thầu</t>
  </si>
  <si>
    <t xml:space="preserve"> </t>
  </si>
  <si>
    <t>21.</t>
  </si>
  <si>
    <t>27.</t>
  </si>
  <si>
    <t>I</t>
  </si>
  <si>
    <t>8. Phải trả theo tiến độ kế hoạch hợp đồng xây dựng</t>
  </si>
  <si>
    <t>10. Dự phòng phải trả ngắn hạn</t>
  </si>
  <si>
    <t>II. Nợ dài hạn</t>
  </si>
  <si>
    <t>1. Phải trả dài hạn người bán</t>
  </si>
  <si>
    <t>2. Phải trả dài hạn nội bộ</t>
  </si>
  <si>
    <t>Thuế GTGT đầu vào được khấu trừ</t>
  </si>
  <si>
    <t>Phương tiện vận tải</t>
  </si>
  <si>
    <t>truyền dẫn</t>
  </si>
  <si>
    <t xml:space="preserve">*  Lựa chọn các chính sách kế toán thích hợp và áp dụng các chính sách này một cách nhất quán; </t>
  </si>
  <si>
    <t>* Đưa ra các đánh giá và dự đoán hợp lý và thận trọng;</t>
  </si>
  <si>
    <t>*  Lập và trình bày các báo cáo tài chính trên cơ sở tuân thủ các chuẩn mực kế toán, chế độ kế toán và các quy định có liên quan hiện hành;</t>
  </si>
  <si>
    <t xml:space="preserve">* Lập các báo cáo tài chính dựa trên cơ sở hoạt động kinh doanh liên tục, trừ trường hợp không thể cho rằng Công ty sẽ tiếp tục hoạt động kinh doanh. </t>
  </si>
  <si>
    <t>NỘI DUNG</t>
  </si>
  <si>
    <t>Trang</t>
  </si>
  <si>
    <t>Báo cáo của Ban Giám đốc</t>
  </si>
  <si>
    <t>Báo cáo Kiểm toán</t>
  </si>
  <si>
    <t>Báo cáo Tài chính đã được kiểm toán</t>
  </si>
  <si>
    <t>Bảng cân đối kế toán</t>
  </si>
  <si>
    <t>Báo cáo kết quả hoạt động kinh doanh</t>
  </si>
  <si>
    <t>Báo cáo lưu chuyển tiền tệ</t>
  </si>
  <si>
    <t>Bản thuyết minh Báo cáo tài chính</t>
  </si>
  <si>
    <t>Chi phí khác bằng tiền</t>
  </si>
  <si>
    <t xml:space="preserve">Hoạt động chính của Công ty là: </t>
  </si>
  <si>
    <t>Tiền và tương đương tiền cuối kỳ</t>
  </si>
  <si>
    <t>1.    Tiền thu từ bán hàng, cung cấp dịch vụ và doanh thu khác</t>
  </si>
  <si>
    <t>2.    Tiền chi trả cho người cung cấp hàng hóa và dịch vụ</t>
  </si>
  <si>
    <t>3.    Tiền chi trả cho người lao động</t>
  </si>
  <si>
    <t>4.    Tiền chi trả lãi vay</t>
  </si>
  <si>
    <t>5.    Tiền chi nộp thuế thu nhập doanh nghiệp</t>
  </si>
  <si>
    <t>6.    Tiền thu khác từ hoạt động kinh doanh</t>
  </si>
  <si>
    <t xml:space="preserve">- Giá trị hoàn nhập dự phòng giảm giá hàng tồn kho trong năm: </t>
  </si>
  <si>
    <t xml:space="preserve">- Các trường hợp hoặc sự kiện dẫn đến phải trích thêm hoặc hoàn nhập dự phòng giảm giá hàng tồn kho:  </t>
  </si>
  <si>
    <t>5.Dự phòng phải thu dài hạn khó đòi (*)</t>
  </si>
  <si>
    <t>II . Tài sản cố định</t>
  </si>
  <si>
    <t>1. Tài sản cố định hữu hình</t>
  </si>
  <si>
    <t xml:space="preserve">    - Nguyên giá</t>
  </si>
  <si>
    <t>Thuế GTGT phải nộp (phương pháp trực tiếp)</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</si>
  <si>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</si>
  <si>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 xml:space="preserve">Cho vay dài hạn nội bộ </t>
  </si>
  <si>
    <t>Phải thu dài hạn nội bộ khác</t>
  </si>
  <si>
    <t xml:space="preserve">Cho vay không có lãi </t>
  </si>
  <si>
    <t xml:space="preserve">Phải thu dài hạn khác </t>
  </si>
  <si>
    <t>Tiền đang chuyển</t>
  </si>
  <si>
    <t>TIỀN</t>
  </si>
  <si>
    <t>CÁC KHOẢN ĐẦU TƯ TÀI CHÍNH NGẮN HẠN</t>
  </si>
  <si>
    <t xml:space="preserve">Giá trị còn lại </t>
  </si>
  <si>
    <t>Tại ngày đầu năm</t>
  </si>
  <si>
    <t>Tại ngày cuối năm</t>
  </si>
  <si>
    <t>11.</t>
  </si>
  <si>
    <t xml:space="preserve">TĂNG GIẢM TÀI SẢN CỐ ĐỊNH THUÊ TÀI CHÍNH </t>
  </si>
  <si>
    <t>Quyền</t>
  </si>
  <si>
    <t>…</t>
  </si>
  <si>
    <t>Nguyên giá</t>
  </si>
  <si>
    <t>- Tạo ra từ nội bộ DN</t>
  </si>
  <si>
    <t>- Tăng do hợp nhất KD</t>
  </si>
  <si>
    <t>Số dư  cuối năm</t>
  </si>
  <si>
    <t>TĂNG, GIẢM TÀI SẢN CỐ ĐỊNH VÔ HÌNH</t>
  </si>
  <si>
    <t>12.</t>
  </si>
  <si>
    <t>vận tải, truyền dẫn</t>
  </si>
  <si>
    <t>Số đầu năm</t>
  </si>
  <si>
    <t>Tăng trong năm</t>
  </si>
  <si>
    <t>Giảm trong năm</t>
  </si>
  <si>
    <t>Số cuối năm</t>
  </si>
  <si>
    <t>Quyền sử dụng đất</t>
  </si>
  <si>
    <t>Nhà</t>
  </si>
  <si>
    <t>Nhà và quyền sử dụng đất</t>
  </si>
  <si>
    <t>Cơ sở hạ tầng</t>
  </si>
  <si>
    <t xml:space="preserve">Nguyên tắc ghi nhận hàng tồn kho </t>
  </si>
  <si>
    <t xml:space="preserve">Nguyên tắc ghi nhận và khấu hao tài sản cố định </t>
  </si>
  <si>
    <t xml:space="preserve">   5-25  năm</t>
  </si>
  <si>
    <t xml:space="preserve">   3-10  năm</t>
  </si>
  <si>
    <t xml:space="preserve">   4-12  năm</t>
  </si>
  <si>
    <t xml:space="preserve">Nguyên tắc ghi nhận và vốn hoá các khoản chi phí đi vay </t>
  </si>
  <si>
    <t xml:space="preserve"> Nguyên tắc ghi nhận và phân bổ chi phí trả trước </t>
  </si>
  <si>
    <t xml:space="preserve">Nguyên tắc và phương pháp ghi nhận doanh thu </t>
  </si>
  <si>
    <t>Doanh thu  hoạt động tài chính khác được ghi nhận khi thỏa mãn đồng thời hai (2) điều kiện sau:</t>
  </si>
  <si>
    <r>
      <t>Nguyên tắc ghi nhận chi phí phải trả</t>
    </r>
    <r>
      <rPr>
        <b/>
        <i/>
        <u val="single"/>
        <sz val="11"/>
        <rFont val="Times New Roman"/>
        <family val="1"/>
      </rPr>
      <t xml:space="preserve"> </t>
    </r>
  </si>
  <si>
    <t>Thiết bị</t>
  </si>
  <si>
    <t>thành lập</t>
  </si>
  <si>
    <t>DA đầu tư đường lò XN than Uông Bí</t>
  </si>
  <si>
    <t>DA nâng công suất dây truyền đóng bao NMXMLT II</t>
  </si>
  <si>
    <t>DA bãi chứa nguyên liệu ngoài trời Lam Thạch</t>
  </si>
  <si>
    <t>DA mở rộng than Đông Tràng Bạch</t>
  </si>
  <si>
    <t>DA nâng công suất dây truyền nghiền NMLT II</t>
  </si>
  <si>
    <t>DA tận dụng phát nhiệt điện dư Lam Thạch</t>
  </si>
  <si>
    <t>Bảo hiểm xã hội , bảo hiểm y tế</t>
  </si>
  <si>
    <t>Phải trả khác cho Nhà nước</t>
  </si>
  <si>
    <t>Số liệu so sánh là số liệu trên Báo cáo tài chính cho năm tài chính hợp nhất kết thúc ngày 31 tháng 12 năm 2009 đã được kiểm toán bởi Công ty TNHH Dịch vụ Tư vấn Tài chính Kế toán và Kiểm toán.</t>
  </si>
  <si>
    <t xml:space="preserve">Chi phí thuế TNDN tính trên thu nhập chịu thuế kỳ hiện hành </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</si>
  <si>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t>
  </si>
  <si>
    <t>Công ty Cổ phần than Núi Béo - TKV là doanh nghiệp Nhà nước chuyển sang Công ty Cổ phần từ 01/04/2006 do đó đơn vị được ưu đãi miễn giảm thuế TNDN theo Luật thuế TNDN hiện hành. Năm 2009 Công ty được miễn thuế Thu nhập doanh nghiệp.</t>
  </si>
  <si>
    <t>CÁC THÔNG TIN KHÁC</t>
  </si>
  <si>
    <t>Báo cáo than bán nội bộ Tập đoàn TKV năm 2008</t>
  </si>
  <si>
    <t>Tên đơn vị</t>
  </si>
  <si>
    <t>Số lượng (Tấn)</t>
  </si>
  <si>
    <t>Giá trị (đồng)</t>
  </si>
  <si>
    <t xml:space="preserve"> - Công ty Tuyển than Cửa Ông - TKV</t>
  </si>
  <si>
    <t xml:space="preserve"> + Than Nguyên khai</t>
  </si>
  <si>
    <t xml:space="preserve"> + Than sạch</t>
  </si>
  <si>
    <t xml:space="preserve"> - Công ty Kho vận và Cảng Cẩm Phả - TKV</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</si>
  <si>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</si>
  <si>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</si>
  <si>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 Công ty theo dõi riêng các khoản thu nhập, chi phí liên quan đến hoạt động liên doanh và thực hiện phân bổ cho các bên trong liên doanh theo hợp đồng liên doanh;</t>
  </si>
  <si>
    <t xml:space="preserve">Nguyên tắc ghi nhận các khoản đầu tư tài chính </t>
  </si>
  <si>
    <t>Doanh thu b¸n hµng ®­îc ghi nhËn khi ®ång thêi tháa m·n c¸c ®iÒu kiÖn sau:</t>
  </si>
  <si>
    <t>SD đất</t>
  </si>
  <si>
    <t>TK 138</t>
  </si>
  <si>
    <t>Chi phí lợi thế thương mại khi nhận chuyển nhượng vốn trong liên doanh</t>
  </si>
  <si>
    <t>SỐ LIỆU SO SÁNH</t>
  </si>
  <si>
    <t>VP Cty</t>
  </si>
  <si>
    <t>Vèn ®iÒu lÖ</t>
  </si>
  <si>
    <t xml:space="preserve">Kiểm toán viên </t>
  </si>
  <si>
    <t>BÁO CÁO CỦA BAN GIÁM ĐỐC</t>
  </si>
  <si>
    <t>CÔNG TY</t>
  </si>
  <si>
    <t>Công ty con</t>
  </si>
  <si>
    <t>KẾT QUẢ HOẠT ĐỘNG</t>
  </si>
  <si>
    <t>CÁC SỰ KIỆN SAU NGÀY KHOÁ SỔ KẾ TOÁN LẬP BÁO CÁO TÀI CHÍNH</t>
  </si>
  <si>
    <t>Không có sự kiện trọng yếu nào xảy ra sau ngày lập Báo cáo tài chính đòi hỏi được điều chỉnh hay công bố trên Báo cáo tài chính.</t>
  </si>
  <si>
    <t>Ông C</t>
  </si>
  <si>
    <t>Ông D</t>
  </si>
  <si>
    <t>- Tổng giá trị mua hoặc thanh lý</t>
  </si>
  <si>
    <t>- Phần giá trị mua hoặc thanh lý được thanh toán bằng tiền và các khoản tương đương tiền</t>
  </si>
  <si>
    <t>- Số tiền và các khoản tương đương tiền thực có trong công ty con hoặc đơn vị kinh doanh khác được mua hoặc thanh lý</t>
  </si>
  <si>
    <t xml:space="preserve">     Trong đó: Chi phí lãi vay </t>
  </si>
  <si>
    <t>8.  Chi phí bán hàng</t>
  </si>
  <si>
    <t>9.  Chi phí quản lý doanh nghiệp</t>
  </si>
  <si>
    <t xml:space="preserve">10. Lợi nhuận thuần từ hoạt động kinh doanh </t>
  </si>
  <si>
    <t>11. Thu nhập khác</t>
  </si>
  <si>
    <t xml:space="preserve">12. Chi phí khác </t>
  </si>
  <si>
    <t>13. Lợi nhuận khác</t>
  </si>
  <si>
    <t xml:space="preserve">14. Tổng lợi nhuận kế toán trước thuế </t>
  </si>
  <si>
    <t xml:space="preserve">15.  Chi phí thuế thu nhập doanh nghiệp hiện hành </t>
  </si>
  <si>
    <t>16. Chi phí thuế thu nhập doanh nghiệp hoãn lại</t>
  </si>
  <si>
    <t>17. Lợi nhuận sau thuế thu nhập doanh nghiệp</t>
  </si>
  <si>
    <t>Mã số</t>
  </si>
  <si>
    <t>7.    Tiền chi khác cho hoạt động kinh doanh</t>
  </si>
  <si>
    <t>3.    Tiền chi cho vay, mua các công cụ nợ của đơn vị khác</t>
  </si>
  <si>
    <t xml:space="preserve">4.    Tiền thu hồi cho vay, bán lại các công cụ nợ của đơn vị khác </t>
  </si>
  <si>
    <t>5.    Tiền chi đầu tư góp vốn vào đơn vị khác</t>
  </si>
  <si>
    <t>6.    Tiền thu hồi đầu tư góp vốn vào đơn vị khác</t>
  </si>
  <si>
    <t>DA bổ sung cụm phụ trợ NM Lam thạch II</t>
  </si>
  <si>
    <t>Chênh lệch tỷ giá hối đoái</t>
  </si>
  <si>
    <t>Năm 2008</t>
  </si>
  <si>
    <t>a)   Mua tài sản bằng cách nhận các khoản nợ liên quan trực tiếp hoặc thông qua nghiệp vụ cho thuê tài chính:</t>
  </si>
  <si>
    <t>Các khoản phải trả, phải nộp khác</t>
  </si>
  <si>
    <t>Vay dài hạn nội bộ</t>
  </si>
  <si>
    <t xml:space="preserve">Phó Tổng Giám đốc </t>
  </si>
  <si>
    <t>Tổng Giám đốc</t>
  </si>
  <si>
    <t>22.</t>
  </si>
  <si>
    <t>23.</t>
  </si>
  <si>
    <t>ĐẶC ĐIỂM HOẠT ĐỘNG DOANH NGHIỆP</t>
  </si>
  <si>
    <t>CHẾ ĐỘ VÀ CHÍNH SÁCH KẾ TOÁN ÁP DỤNG TẠI CÔNG TY</t>
  </si>
  <si>
    <t>Mua nguyên vật liệu</t>
  </si>
  <si>
    <t>Công ty Y</t>
  </si>
  <si>
    <t>Góp vốn</t>
  </si>
  <si>
    <t>Công  ty A</t>
  </si>
  <si>
    <t>Mua sản phẩm</t>
  </si>
  <si>
    <t>Bà B</t>
  </si>
  <si>
    <t>Vợ Giám đốc</t>
  </si>
  <si>
    <t>Mua thiết bị</t>
  </si>
  <si>
    <t xml:space="preserve">Cho đến ngày lập Báo cáo tài chính, các khoản chưa được thanh toán với các bên liên quan như sau: </t>
  </si>
  <si>
    <t xml:space="preserve">Con </t>
  </si>
  <si>
    <t>Em chủ tịch HĐQT</t>
  </si>
  <si>
    <r>
      <t xml:space="preserve">Giá trị khoản phải thu/ </t>
    </r>
    <r>
      <rPr>
        <sz val="11"/>
        <rFont val="Times New Roman"/>
        <family val="1"/>
      </rPr>
      <t>(</t>
    </r>
    <r>
      <rPr>
        <b/>
        <sz val="11"/>
        <rFont val="Times New Roman"/>
        <family val="1"/>
      </rPr>
      <t>phải trả</t>
    </r>
    <r>
      <rPr>
        <sz val="11"/>
        <rFont val="Times New Roman"/>
        <family val="1"/>
      </rPr>
      <t>) (VND)</t>
    </r>
  </si>
  <si>
    <t>TỔNG DOANH THU BÁN HÀNG VÀ CUNG CẤP DỊCH VỤ</t>
  </si>
  <si>
    <t xml:space="preserve">CÁC KHOẢN GIẢM TRỪ DOANH THU </t>
  </si>
  <si>
    <t>DOANH THU HOẠT ĐỘNG TÀI CHÍNH</t>
  </si>
  <si>
    <t>31.</t>
  </si>
  <si>
    <t>CHI PHÍ TÀI CHÍNH</t>
  </si>
  <si>
    <t>32.</t>
  </si>
  <si>
    <t>Uông Bí - Quảng Ninh</t>
  </si>
  <si>
    <t>ThuyÕt minh phÇn TK 421</t>
  </si>
  <si>
    <t>C«ng ty CP XM vµ XD QNinh</t>
  </si>
  <si>
    <t>Ph­¬ng Mai</t>
  </si>
  <si>
    <t>Thanh S¬n</t>
  </si>
  <si>
    <t>H¶I Long</t>
  </si>
  <si>
    <t>XD - 135</t>
  </si>
  <si>
    <t>C¬ khÝ Nam S¬n</t>
  </si>
  <si>
    <t>Tæng LI C«ng ty XM &amp; XD Qninh</t>
  </si>
  <si>
    <t>Lo¹i trõ phµn cæ tøc ®­îc chia trong n¨m thu vÒ C«ng ty XM</t>
  </si>
  <si>
    <t xml:space="preserve">Sè t¨ng gi¶m cßn </t>
  </si>
  <si>
    <t>Lîi Ých Cty XM</t>
  </si>
  <si>
    <t>Tû lÖ vèn(%)</t>
  </si>
  <si>
    <t>TiÒn</t>
  </si>
  <si>
    <t>Tû lÖ vèn (%)</t>
  </si>
  <si>
    <t>SD ®Çu n¨m</t>
  </si>
  <si>
    <t>L·I trong n¨m</t>
  </si>
  <si>
    <t>T¨ng kh¸c</t>
  </si>
  <si>
    <t>Lç trong n¨m</t>
  </si>
  <si>
    <t xml:space="preserve">Gi¶m vèn </t>
  </si>
  <si>
    <t>Gi¶m kh¸c</t>
  </si>
  <si>
    <t>SD cuèi n¨m</t>
  </si>
  <si>
    <t>Ghi chó :</t>
  </si>
  <si>
    <t>Ph­¬ng Mai :</t>
  </si>
  <si>
    <t xml:space="preserve"> - T¨ng kh¸c : </t>
  </si>
  <si>
    <t xml:space="preserve">TiÒn miÔn gi¶m thuÕ cña n¨m 2007 ®· tÝnh trõ vµo lîi nhuËn sau thuÕ, nay cã Q§ miÔn gi¶m ®­îc tr¶ vÒ </t>
  </si>
  <si>
    <t>Nam S¬n :</t>
  </si>
  <si>
    <t xml:space="preserve"> - T¨ng kh¸c : miÔn gi¶m thuÕ quý 4/08</t>
  </si>
  <si>
    <t xml:space="preserve"> - Gi¶m :</t>
  </si>
  <si>
    <t>TrÝch quü khen th­ëng, phóc lîi</t>
  </si>
  <si>
    <t xml:space="preserve"> - Gi¶m kh¸c : chi tiÒn l­¬ng cho H§QT, BKS</t>
  </si>
  <si>
    <t>Chia cæ tøc cho c¸c cæ ®«ng</t>
  </si>
  <si>
    <t xml:space="preserve"> - SD 421 ®Çu kú ph©n chia theo vèn gãp Cty XM kh«ng céng vµo SD ®Çu kú </t>
  </si>
  <si>
    <t>cña hîp nhÊt mµ ®­îc céng vµo phÇn t¨ng kh¸c trong kú ( 32.537.999)</t>
  </si>
  <si>
    <t>Riªng LI Cty, gi¶m thªm :</t>
  </si>
  <si>
    <t>do gi¶m tû lÖ vèn trong tæng vèn</t>
  </si>
  <si>
    <t>Gèm Thanh S¬n :</t>
  </si>
  <si>
    <t xml:space="preserve">H¶I Long : </t>
  </si>
  <si>
    <t>Gi¸m do chia hÕt LN</t>
  </si>
  <si>
    <t>Chia cæ tøc cho c¸c cæ ®«ng vµ chi l­¬ng cho BKS</t>
  </si>
  <si>
    <t>chÞu thªm chia lç n¨m tr­íc do t¨ng vèn trªn tæng vèn</t>
  </si>
  <si>
    <t>Quü ®Çu t­ ph¸t triÓn</t>
  </si>
  <si>
    <t>( Sè ®· ph©n chia theo tû lÖ cho c«ng ty mÑ)</t>
  </si>
  <si>
    <t>Tæng</t>
  </si>
  <si>
    <t>Tæng cña P.Mai</t>
  </si>
  <si>
    <t>Quü Dù phßng tµi chÝnh</t>
  </si>
  <si>
    <t>LN sau thuÕ C¶ n¨m 2009</t>
  </si>
  <si>
    <t>SD TK 421 ®Õn 31/12/2009</t>
  </si>
  <si>
    <t>20.3- Các khoản nợ thuê tài chính</t>
  </si>
  <si>
    <t>ThờI hạn</t>
  </si>
  <si>
    <t>Tổng thanh toán</t>
  </si>
  <si>
    <t>Trả lãi</t>
  </si>
  <si>
    <t>Trả gốc</t>
  </si>
  <si>
    <t>DướI một năm</t>
  </si>
  <si>
    <t>Từ 01-05 năm</t>
  </si>
  <si>
    <t>Trªn 1 n¨m</t>
  </si>
  <si>
    <t>21- Vốn chủ sở hữu</t>
  </si>
  <si>
    <t>a/ Bảng đối chiếu biến động vốn chủ sở hữu</t>
  </si>
  <si>
    <t>Nội dung</t>
  </si>
  <si>
    <t>Cæ phiÕu quü</t>
  </si>
  <si>
    <t>Quü dù phßng tµi chÝnh</t>
  </si>
  <si>
    <t>LợI nhuận chưa phân phốI</t>
  </si>
  <si>
    <t>Chªnh lÖch tØ gi¸</t>
  </si>
  <si>
    <t>Nguồn vốn đầu tư XDCB</t>
  </si>
  <si>
    <t>Số dư năm trước</t>
  </si>
  <si>
    <t>Số dư cuốI năm</t>
  </si>
  <si>
    <t>11- Chi phí xây dựng cơ bản dở dang:</t>
  </si>
  <si>
    <t>31/12/2009</t>
  </si>
  <si>
    <t>01/01/2009</t>
  </si>
  <si>
    <t xml:space="preserve"> - Chi phÝ XDCB dë dang</t>
  </si>
  <si>
    <t>Trong ®ã : Nh÷ng c«ng tr×nh lín</t>
  </si>
  <si>
    <t xml:space="preserve"> + DA më réng nhµ m¸y Lam Th¹ch</t>
  </si>
  <si>
    <t xml:space="preserve"> + DA XD cÇu c¶ng vµ b·I chøa hµng KCN C¸I L©n</t>
  </si>
  <si>
    <t xml:space="preserve"> + DA më réng nhµ m¸y Lam Th¹ch II </t>
  </si>
  <si>
    <t xml:space="preserve"> + §Çu t­ XDCB XN Than §«ng TriÒu</t>
  </si>
  <si>
    <t xml:space="preserve"> + DA n©ng c«ng suÊt d©y truyÒn ®ãng bao NMXMLT II</t>
  </si>
  <si>
    <t xml:space="preserve"> + DA n©ng cÊp nhµ ¨n NMXM LT II</t>
  </si>
  <si>
    <t xml:space="preserve"> + DA bæ xung côm phô trî NMLT II</t>
  </si>
  <si>
    <t xml:space="preserve"> + §Çu t­ ®­êng lß XN than U«ng BÝ</t>
  </si>
  <si>
    <t xml:space="preserve"> + DA n©ng c«ng suÊt d©y truyÒn nghiÒn NMXMLT II</t>
  </si>
  <si>
    <t xml:space="preserve"> + DA tËn dông ph¸t ®iÖn nhiÖt d­ Lam Th¹ch</t>
  </si>
  <si>
    <t xml:space="preserve"> + C¸c c«ng tr×nh kh¸c </t>
  </si>
  <si>
    <t>12- Tăng, giảm bất động sản đầu tư:</t>
  </si>
  <si>
    <t>Khoản mục</t>
  </si>
  <si>
    <t>Số</t>
  </si>
  <si>
    <t>Tăng</t>
  </si>
  <si>
    <t>Giảm</t>
  </si>
  <si>
    <t>đầu năm</t>
  </si>
  <si>
    <t>trong năm</t>
  </si>
  <si>
    <t>cuối năm</t>
  </si>
  <si>
    <t>Nguyên giá bất động sản đầu tư</t>
  </si>
  <si>
    <t xml:space="preserve">- Quyền sử dụng đất </t>
  </si>
  <si>
    <t>- Nhà</t>
  </si>
  <si>
    <t>- Nhà và quyền sử dụng đất</t>
  </si>
  <si>
    <t>.....................</t>
  </si>
  <si>
    <t xml:space="preserve">  Giá trị hao mòn lũy kế</t>
  </si>
  <si>
    <t>Giá trị còn lại BĐS đầu tư</t>
  </si>
  <si>
    <t>Chi tiÕt thuyÕt minh chi phÝ thuÕ TNDN hiÖn hµnh n¨m 2009</t>
  </si>
  <si>
    <t>A. N¨m 2009</t>
  </si>
  <si>
    <t>Cty CP XM vµ XD QN</t>
  </si>
  <si>
    <t>Nam S¬n</t>
  </si>
  <si>
    <t>5/  Chi phí Thuế TNDN hiện hành</t>
  </si>
  <si>
    <t xml:space="preserve">  - Tổng lợI nhuận kế toán trước thuế</t>
  </si>
  <si>
    <t xml:space="preserve">  - LợI nhuận không tính thuế TNDN</t>
  </si>
  <si>
    <t xml:space="preserve">    + LợI tức thu của công ty con, công ty liên kết trong kỳ</t>
  </si>
  <si>
    <t xml:space="preserve">    + LợI nhuận khoản ®Çu t­ tr¸I phiÕu CP</t>
  </si>
  <si>
    <t>Lîi nhuËn ®· tÝnh thuÕ TNDN n¨m tr­íc</t>
  </si>
  <si>
    <t>LợI nhuận tính thuế TNDN trong kỳ</t>
  </si>
  <si>
    <t xml:space="preserve">     + LợI nhuận từ các dự án KD CSHT</t>
  </si>
  <si>
    <t xml:space="preserve">     + LợI nhuận từ hđ sxkd</t>
  </si>
  <si>
    <t xml:space="preserve">        - LN ®­îc ­u ®·I thuÕ</t>
  </si>
  <si>
    <t xml:space="preserve">        - LN kh«ng ®­îc ­u ®·I thuÕ</t>
  </si>
  <si>
    <t>Báo cáo các khoản phải thu, phải trả nội bộ Tập đoàn</t>
  </si>
  <si>
    <t>Dư Nợ</t>
  </si>
  <si>
    <t>Dư Có</t>
  </si>
  <si>
    <t>TK331: Phải trả cho người bán</t>
  </si>
  <si>
    <t>CTY Vật tư vận tải và xếp dỡ</t>
  </si>
  <si>
    <t>Cty Cổ phần vận tải và đưa đón thợ mỏ</t>
  </si>
  <si>
    <t>Cty Chế tạo máy - TKV</t>
  </si>
  <si>
    <t>Tập đoàn CN Than - Khoáng sản Việt Nam</t>
  </si>
  <si>
    <t>Cty Công  nghiệp ôtô than Việt Nam</t>
  </si>
  <si>
    <t>Cty hoá chất mỏ QN</t>
  </si>
  <si>
    <t xml:space="preserve">Cty địa chất mỏ </t>
  </si>
  <si>
    <t>Trung tâm cấp cứu mỏ</t>
  </si>
  <si>
    <t>Trung tâm y tế lao động ngành than</t>
  </si>
  <si>
    <t xml:space="preserve">Cty CP Đầu tư thương mại và Dịch vụ </t>
  </si>
  <si>
    <t>Cty CP Đầu tư thương mại và Dịch vụ  - XN TM &amp; dịch vụ Hà Nội</t>
  </si>
  <si>
    <t xml:space="preserve">Cty CP Giám định TKV </t>
  </si>
  <si>
    <t>Viện khoa học công nghệ mỏ</t>
  </si>
  <si>
    <t>Cty XD  mỏ hầm lò 1</t>
  </si>
  <si>
    <t>Trường đào tạo nghề mỏ Hồng Cẩm</t>
  </si>
  <si>
    <t>CTY CP tư vấn đầu tư mỏ và công nghiệp</t>
  </si>
  <si>
    <t>Cty xây dựng công trình môi trường mỏ</t>
  </si>
  <si>
    <t>XN  xây dựng công trình môi trường mỏ Hòn Gai</t>
  </si>
  <si>
    <t>Cty than Khe Chàm</t>
  </si>
  <si>
    <t>Viện Cơ khí Năng lượng và mỏ</t>
  </si>
  <si>
    <t>Trường Cao đẳng nghề mỏ Hữu Nghị</t>
  </si>
  <si>
    <t>Cty Cp Kinh doanh than Cẩm Phả</t>
  </si>
  <si>
    <t>Cty Cp tin học CN môi trường -TKV</t>
  </si>
  <si>
    <t>Cty Cổ phần Than Cọc Sáu</t>
  </si>
  <si>
    <t>Cty Cổ phần Than Đèo Nai</t>
  </si>
  <si>
    <t>Cty Cổ phần Thiết bị điện</t>
  </si>
  <si>
    <t>Cty Cổ phần Cơ điện Uông Bí</t>
  </si>
  <si>
    <t>Cty Cổ phần Cơ khí Hòn Gai</t>
  </si>
  <si>
    <t>Cty Cổ phần Cơ khí ôtô Uông Bí</t>
  </si>
  <si>
    <t>Công ty CN Mỏ Việt Bắc</t>
  </si>
  <si>
    <t xml:space="preserve"> - CTy CP đầu tư và xây dựng - VVMI</t>
  </si>
  <si>
    <t xml:space="preserve"> - CTy CP Cơ khí và bình áp lực - VVMI</t>
  </si>
  <si>
    <t xml:space="preserve"> - CTy CP SX và Kinh doanh vật tư TB - VVMI</t>
  </si>
  <si>
    <t xml:space="preserve"> - TT XNK và HT đầu tư</t>
  </si>
  <si>
    <t xml:space="preserve"> - CTy CP  Cơ khí mỏ VB - VVMI</t>
  </si>
  <si>
    <t>Cty Cổ phần Hạ Long</t>
  </si>
  <si>
    <t>Cty Cổ phần Vật tư Mỏ Địa Chất</t>
  </si>
  <si>
    <t>Cty Kinh doanh than Quảng Ninh</t>
  </si>
  <si>
    <t>CTy phát triển công nghệ và thiết bị mỏ</t>
  </si>
  <si>
    <t>Trung tâm an toàn mỏ</t>
  </si>
  <si>
    <t>XN sản xuất HTD và dầu bôi trơn 12-11</t>
  </si>
  <si>
    <t>TK131: Phải thu của khách hàng</t>
  </si>
  <si>
    <t>Cty Tuyển than Cửa Ông</t>
  </si>
  <si>
    <t>Cty Kho Vận  và Cảng Cẩm Phả</t>
  </si>
  <si>
    <t>Cty TNHH TV 91 - Tổng Cty Đông Bắc</t>
  </si>
  <si>
    <t>CTY CP Cơ khí mỏ Việt Bắc - VVMI</t>
  </si>
  <si>
    <t>TK336: Phải trả nội bộ</t>
  </si>
  <si>
    <t>TK228: Đầu tư dài hạn khác</t>
  </si>
  <si>
    <t>Cty CP Nhiệt điện Cẩm Phả</t>
  </si>
  <si>
    <t>Công ty CP Bóng đá - TKV</t>
  </si>
  <si>
    <t>TK341; 315: Vay dài hạn, nợ đến hạn</t>
  </si>
  <si>
    <t>Cty MTV tài chính TVN</t>
  </si>
  <si>
    <t xml:space="preserve">37.1 Báo cáo bộ phận </t>
  </si>
  <si>
    <t>Ban Giám đốc Công ty xác định rằng, việc ra các quyết định quản lý của công ty chủ yếu dựa trên các loại sản phẩm, dịch vụ mà công ty cung cấp chứ không dựa trên khu vực địa lý mà công ty cung cấp sản phẩm, dịch vụ. Do vâỵ các bộ phận chủ yếu của Công ty lập theo lĩnh vực kinh doanh.</t>
  </si>
  <si>
    <t>Báo cáo bộ phận theo lĩnh vực kinh doanh (Báo cáo chính yếu).</t>
  </si>
  <si>
    <t xml:space="preserve">Chỉ tiêu </t>
  </si>
  <si>
    <t>Sản xuất xi măng</t>
  </si>
  <si>
    <t xml:space="preserve">Xây dựng </t>
  </si>
  <si>
    <t>San gạt bốc xúc V/C</t>
  </si>
  <si>
    <t xml:space="preserve">Sản xuất than </t>
  </si>
  <si>
    <t>Sản xuất đá</t>
  </si>
  <si>
    <t xml:space="preserve">Dịch vụ khác </t>
  </si>
  <si>
    <t xml:space="preserve">Cộng </t>
  </si>
  <si>
    <t>Báo cáo bộ phận theo lĩnh vực địa lý (Báo cáo thứ yếu).</t>
  </si>
  <si>
    <t>Bảng cân đối kế toán</t>
  </si>
  <si>
    <t xml:space="preserve">Mã số </t>
  </si>
  <si>
    <t>Phân loại lại</t>
  </si>
  <si>
    <t>Đã trình bày trên báo cáo năm trước</t>
  </si>
  <si>
    <t>Các khoản phải trả, phải nộp ngắn hạn khác</t>
  </si>
  <si>
    <t>Quỹ khen thưởng phúc lợi</t>
  </si>
  <si>
    <t xml:space="preserve">Người lập biểu           </t>
  </si>
  <si>
    <t>Đinh Đức Hiển</t>
  </si>
  <si>
    <t>3.Giá vốn</t>
  </si>
  <si>
    <t xml:space="preserve">4.Chi phí T/C phân bổ theo giá vốn </t>
  </si>
  <si>
    <t xml:space="preserve">5.Chi phí bán hàng, quản lý phân bổ theo </t>
  </si>
  <si>
    <t xml:space="preserve">   Tổng tài sản </t>
  </si>
  <si>
    <t xml:space="preserve"> Tổng nợ phải trả </t>
  </si>
  <si>
    <t>Đầu tư vào Công ty con</t>
  </si>
  <si>
    <t>Tên Công ty cong</t>
  </si>
  <si>
    <t>Nơi thành lập và hoạt động</t>
  </si>
  <si>
    <t>Tỷ lệ lợi ích %</t>
  </si>
  <si>
    <t>Tỷ lệ quyền biểu quyết %</t>
  </si>
  <si>
    <t>Hoạt động kinh doanh chính</t>
  </si>
  <si>
    <t>1. Công ty Cổ phần Phương Mai</t>
  </si>
  <si>
    <t>Phương Mai - Uông Bí - Quảng Ninh</t>
  </si>
  <si>
    <t>36,91</t>
  </si>
  <si>
    <t>Khai thác, chế biến đá</t>
  </si>
  <si>
    <t>2. Công ty Cổ phần Gốm xây dựng Thanh Sơn</t>
  </si>
  <si>
    <t>56,27</t>
  </si>
  <si>
    <t>Sản xuất gạch</t>
  </si>
  <si>
    <t>3. Công ty Cổ phần Hải Long</t>
  </si>
  <si>
    <t>Bãi Cháy - Hạ Long - Quảng Ninh</t>
  </si>
  <si>
    <t>61,52</t>
  </si>
  <si>
    <t>Sản xuất bê tông</t>
  </si>
  <si>
    <t xml:space="preserve"> - Công ty Cổ phần Xây dựng Phương Nam - 135 </t>
  </si>
  <si>
    <t>Công ty Cổ phần Xi măng và Xây dựng Quảng Ninh là công ty Cổ phần  được chuyển đổi từ Doanh nghiệp nhà nước Công ty Xi măng và Xây dựng Quảng Ninh theo Quyết định số 497 ngày 04 tháng 02 năm 2005 của Uỷ ban nhân dân Tỉnh Quảng Ninh.</t>
  </si>
  <si>
    <t>Trụ sở chính của Công ty tại Khu công nghiệp Cái Lân, phường Bãi Cháy, thành phố Hạ Long, tỉnh Quảng Ninh.</t>
  </si>
  <si>
    <t>Lĩnh vực kinh doanh của Công ty là sản xuất và kinh doanh dịch vụ</t>
  </si>
  <si>
    <t>Công ty áp dụng Chế độ Kế toán doanh nghiệp ban hành theo Quyết định số 15/2006/QĐ-BTC ngày 20/3/2006 của Bộ trưởng Bộ Tài chính và thông tư số 244/2009/TT-BTC ngày 31 tháng 12 năm 2009 của bộ tài chính.</t>
  </si>
  <si>
    <t>Công ty đã áp dụng các Chuẩn mực kế toán Việt Nam và các văn bản hướng dẫn Chuẩn mực do Nhà nước  ban hành. Các báo cáo tài chính được lập và trình bày theo đúng  quy định của từng chuẩn mực, thông tư hướng dẫn thực hiện chuẩn mực và Chế độ kế toán hiện hành.</t>
  </si>
  <si>
    <t>Các nghiệp vụ kinh tế phát sinh bằng ngoại tệ được quy đổi ra đồng Việt Nam theo tỷ giá liên ngân hàng tại thời điểm phát sinh nghiệp vụ. Tại thời điểm cuối năm các khoản mục tiền tệ có gốc ngoại tệ được quy đổi theo tỷ giá bình quân liên ngân hàng do Ngân hàng Nhà nước Việt Nam công bố vào ngày kết thúc niên độ kế toán.</t>
  </si>
  <si>
    <t>Giá trị hàng tồn kho được xác định theo phương pháp bình quân gia quyền.</t>
  </si>
  <si>
    <t xml:space="preserve"> 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</si>
  <si>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 xml:space="preserve">Phần công việc cung cấp dịch vụ đã hoàn thành được xác định theo phương pháp đánh giá công việc hoàn thành.  </t>
  </si>
  <si>
    <t>Ông Nguyễn Trường Giang</t>
  </si>
  <si>
    <t>Ban Giám đốc Công ty chịu trách nhiệm về việc lập Báo cáo tài chính phản ánh trung thực, hợp lý tình hình hoạt động, kết quả hoạt động kinh doanh và tình hình lưu chuyển tiền tệ của Công ty trong năm. Trong quá trình lập Báo cáo tài chính, Ban Giám đốc Công ty cam kết đã tuân thủ các yêu cầu sau:</t>
  </si>
  <si>
    <t>Ban Giám đốc Công ty đảm bảo rằng các sổ kế toán được lưu giữ để phản ánh tình hình tài chính của Công ty, với mức độ trung thực, hợp lý tại bất cứ thời điểm nào và đảm bảo rằng Báo cáo tài chính tuân thủ các quy định hiện hành của Nhà nước. Đồng thời có trách  nhiệm trong việc bảo đảm an toàn tài sản của Công ty và thực hiện các biện pháp thích hợp để ngăn chặn, phát hiện các hành vi gian lận và các vi phạm khác.</t>
  </si>
  <si>
    <t>ĐINH ĐỨC HIỂN</t>
  </si>
  <si>
    <t>6. Xí nghiệp than Đông Triều</t>
  </si>
  <si>
    <t>Địa chỉ: Phường Bãi Cháy - TP Hạ Long - Quảng Ninh</t>
  </si>
  <si>
    <t>24. VỐN CHỦ SỞ HỮU</t>
  </si>
  <si>
    <t>Gốm thanh Son</t>
  </si>
  <si>
    <t>Hải Long</t>
  </si>
  <si>
    <t>Phương mai</t>
  </si>
  <si>
    <t>Dòng tiền chi trả lãi vay gồm cả lãi vay vốn hoá</t>
  </si>
  <si>
    <t>Chi đầu tư góp vốn vào đơn vị khác: đã chỉnh</t>
  </si>
  <si>
    <t>Dòng tiền thu phát hành cổ phiếu: đã chuyển lên phải thu khác</t>
  </si>
  <si>
    <t>Các khoản phải thu khác nhỏ hơn báo cáo riêng vì báo cáo hợp nhất khi loại trừ số phải thu bao gồm cả phải thu dài hạn.</t>
  </si>
  <si>
    <t>Điều chỉnh thuế TNDN  của năm 2009 do năm 2009 Cty xác định thuế ưu đãi của dây truyền xi măng lam thạch (06 tháng cuối năm) nhưng đến đầu năm 2010 Cty thấy nếu tính như vậy sẽ thiệt về thời gian ưu đãi thuế nên Cty để đến năm 2010 mới tính ưu đãi cho tròn năm. Như vậy cty hạch toán bổ sung thuế TNDN và hạch toán Nợ 421/có 333. Do đó trong biểu kết quả SXKD ko trình bầy khoản thuế trên. Vì mình sợ khi lấy DDK của thuế TNDN + Phải nộp - đã nộp= số dư. Nên mình trình bầy thêm ở thuyết minh số 33, nếu thấy không cần thiết thì Dũng bỏ giúp mình nhé.</t>
  </si>
  <si>
    <t xml:space="preserve"> Phần này trên Báo cáo riêng mình cũng đã thuyết minh.</t>
  </si>
  <si>
    <t>báo cáo bộ phận chi phí tài chính không khớp với BC KQKD vì mình lấy giá trị thuần (Doanh thu - chi phí)</t>
  </si>
  <si>
    <t>đã điều chỉnh giảm dư nợ 138, tăng dư nợ 331: 34.621.460.901 đồng</t>
  </si>
  <si>
    <t>điruf chỉnh thuế TNDN đầu năm phải nộp tăng, lợi nhuận chưa phân phối giảm: 1.455.761.111 đồng</t>
  </si>
  <si>
    <t>tại bảng cân đối, thuyết minh thuế, vốn chủ, biểu kết quả kinh doanh số đầu năm</t>
  </si>
  <si>
    <t>1. Phân loại lại</t>
  </si>
  <si>
    <t>2. Điều chỉnh hồi tố thuế TNDN 2009 - do xác định lại thuế TNDN ưu đãi theo quyết định đầu tư mở rộng Nhà máy Xi măng Lam Thạch 2 (dây truyền 2): 1.411.149.235 đồng và bổ sung thuế TNDN 2009: 44.611.876 đồng.</t>
  </si>
  <si>
    <t>Điều chỉnh hồi tố</t>
  </si>
  <si>
    <t>Thuế và các khoản phải nộp Nhà Nước</t>
  </si>
  <si>
    <t>40.2.</t>
  </si>
  <si>
    <t>Chi phí thuế TNDN hiện hành</t>
  </si>
  <si>
    <t>40.1.</t>
  </si>
  <si>
    <t>Vèn ®Õn  30/6/2011</t>
  </si>
  <si>
    <t>Tæng Vèn  ®Õn  31/12/2011</t>
  </si>
  <si>
    <t>§· thu vÒ Cty trong C¶ n¨m  2011</t>
  </si>
  <si>
    <t>lo¹i trõ</t>
  </si>
  <si>
    <t xml:space="preserve"> 30/6/2011</t>
  </si>
  <si>
    <t>VI. Lîi thÕ th­¬ng m¹i</t>
  </si>
  <si>
    <t>3. Tµi s¶n v« h×nh</t>
  </si>
  <si>
    <t>2. Tµi s¶n cè ®Þnh thuª TC</t>
  </si>
  <si>
    <t>VI. Lợi thế thương mại</t>
  </si>
  <si>
    <t xml:space="preserve">Tổng Giám đốc     </t>
  </si>
  <si>
    <t>Lîi nhuËn sau thuÕ chia cho c¸c cæ ®«ng liªn doanh</t>
  </si>
  <si>
    <t>Lîi nhuËn sau thuÕ t¹m tÝnh cña cæ ®«ng cña C«ng ty mÑ</t>
  </si>
  <si>
    <t>C¸c bót to¸n liªn quan ®Õn vèn trong b¸o c¸o hîp nhÊt hÕt  30/6/2012</t>
  </si>
  <si>
    <t>Lîi nhuËn  6 tháng 2012</t>
  </si>
  <si>
    <t>Vèn ®iÒu lÖ 31/12/2011</t>
  </si>
  <si>
    <t>Vèn ®iÒu lÖ  30/6/2012</t>
  </si>
  <si>
    <t>Vèn ®Çu t­ cña C«ng ty CP XM vµ XD QNinh t¹i thêi ®iÓm  30/6/2012</t>
  </si>
  <si>
    <t>SD c¸c TK ®Õn  30/6/2012</t>
  </si>
  <si>
    <t>1.  ®­îc chia theo KQ H§ SXKD n¨m 2012</t>
  </si>
  <si>
    <t xml:space="preserve">Lîi nhuËn kh¸c chÞu thuÕ TNDN </t>
  </si>
  <si>
    <t xml:space="preserve">Chi phÝ tÝnh thuÕ TNDN </t>
  </si>
  <si>
    <t xml:space="preserve">   - Chi phí thuế TNDN tính trên thu nhập thuế năm hiện hành</t>
  </si>
  <si>
    <t xml:space="preserve">     + Thuế TNDN từ thu nhập chịu thuế của dự án kd CSHT (25%)</t>
  </si>
  <si>
    <t xml:space="preserve">     + Thuế TNDN từ thu nhập chịu thuế của hđ sxkd ( 12,5% )</t>
  </si>
  <si>
    <t xml:space="preserve">     + Thuế TNDN từ thu nhập chịu thuế của hđ sxkd ( 25% )</t>
  </si>
  <si>
    <t xml:space="preserve">     + ThuÕ TNDN do c¸c kho¶n CP tÝnh thuÕ</t>
  </si>
  <si>
    <t xml:space="preserve">     + ThuÕ TNDN do chªnh lÖch tØ gi¸ ®¸nh gi¸ l¹i cuèi n¨m tµi chÝnh</t>
  </si>
  <si>
    <t>B. N¨m 2008</t>
  </si>
  <si>
    <t xml:space="preserve"> + LợI tức thu của cty con, cty LK trong kỳ</t>
  </si>
  <si>
    <t xml:space="preserve">    + Lîi nhuËn tõ kho¶n ®Òn bï di chuyÓn</t>
  </si>
  <si>
    <t xml:space="preserve">    + Lîi nhuËn tõ l·I tiÒn göi</t>
  </si>
  <si>
    <t xml:space="preserve">     + LợI nhuận từ các dự án KDCSHT</t>
  </si>
  <si>
    <t xml:space="preserve">     + Thuế TNDN từ thu nhập chịu thuế của dự án kd CSHT (28%)</t>
  </si>
  <si>
    <t xml:space="preserve">     + Thuế TNDN từ thu nhập chịu thuế của hđ sxkd ( 14% )</t>
  </si>
  <si>
    <t xml:space="preserve">     + Thuế TNDN từ thu nhập chịu thuế của hđ sxkd ( 28% )</t>
  </si>
  <si>
    <t xml:space="preserve"> + ThuÕ luü tiÕn tõ chuyÓn quyÒn sö dông ®Êt</t>
  </si>
  <si>
    <t xml:space="preserve"> + ThuÕ TNDN do chªnh lÖch tØ gi¸ ®¸nh gi¸ l¹i cuèi n¨m tµi chÝnh</t>
  </si>
  <si>
    <t>Mẫu số B 09 – DN</t>
  </si>
  <si>
    <t>Gèm Thanh S¬n</t>
  </si>
  <si>
    <t>CP H¶I Long</t>
  </si>
  <si>
    <t>Lo¹i trõ</t>
  </si>
  <si>
    <t>Cty CP XD Pnam - 135</t>
  </si>
  <si>
    <t xml:space="preserve">     Biểu số 11</t>
  </si>
  <si>
    <t>Đơn vị:................................</t>
  </si>
  <si>
    <t>Địa chỉ:...............................</t>
  </si>
  <si>
    <t>I- Đặc điểm hoạt động của doanh nghiệp</t>
  </si>
  <si>
    <t>1- Hình thức sở hữu vốn : Vốn nhà nước , vốn cổ phần, vốn vay ngân hàng</t>
  </si>
  <si>
    <t>3. Ng­êi mua tr¶ tiÒn tr­íc</t>
  </si>
  <si>
    <t>4. ThuÕ vµ c¸c kho¶n ph¶i nép nhµ n­íc</t>
  </si>
  <si>
    <t>V.16</t>
  </si>
  <si>
    <t>5. Ph¶I tr¶ ng­êi lao ®éng</t>
  </si>
  <si>
    <t>6. Chi phÝ ph¶I tr¶</t>
  </si>
  <si>
    <t>V.17</t>
  </si>
  <si>
    <t>7. Ph¶I tr¶ néi bé</t>
  </si>
  <si>
    <t xml:space="preserve">8. Ph¶I tr¶ theo tiÕn ®é kÕ ho¹ch H§XD </t>
  </si>
  <si>
    <t>9. C¸c kho¶n ph¶I tr¶ ph¶I nép ng¾n h¹n kh¸c</t>
  </si>
  <si>
    <t>V.18</t>
  </si>
  <si>
    <t>10. Dù phßng ph¶I tr¶ ng¾n h¹n</t>
  </si>
  <si>
    <t>II. Nî dµi h¹n</t>
  </si>
  <si>
    <t>1. Ph¶I tr¶ dµi h¹n ng­êi b¸n</t>
  </si>
  <si>
    <t>2. Ph¶I tr¶ dµi h¹n néi bé</t>
  </si>
  <si>
    <t>V.19</t>
  </si>
  <si>
    <t>3. Ph¶I tr¶ dµi h¹n kh¸c</t>
  </si>
  <si>
    <t>4. Vay vµ nî dµi h¹n</t>
  </si>
  <si>
    <t>V.20</t>
  </si>
  <si>
    <t>5. ThuÕ thu nhËp ho·n l¹i ph¶I tr¶</t>
  </si>
  <si>
    <t>6. Dù phßng trî cÊp mÊt viÖc lµm</t>
  </si>
  <si>
    <t>7. Dù phßng ph¶I tr¶ dµi h¹n</t>
  </si>
  <si>
    <t>B. Vèn chñ së h÷u ( 400 = 410 + 430 )</t>
  </si>
  <si>
    <t>I. Vèn chñ së h÷u</t>
  </si>
  <si>
    <t>V.22</t>
  </si>
  <si>
    <t>1. Vèn ®Çu t­ cña chñ së h÷u</t>
  </si>
  <si>
    <t>2. ThÆng d­ vèn cæ phÇn</t>
  </si>
  <si>
    <t>3. Vèn kh¸c cña chñ së h÷u</t>
  </si>
  <si>
    <t>4. Cæ phiÕu quü</t>
  </si>
  <si>
    <t>5. Chªnh lÖch ®¸nh gi¸ l¹i tµi s¶n</t>
  </si>
  <si>
    <t>6. Chªnh lÖch tû gi¸ hèi ®o¸i</t>
  </si>
  <si>
    <t>7. Quü ®Çu t­ ph¸t triÓn</t>
  </si>
  <si>
    <t>8. Quü dù phßng tµi chÝnh</t>
  </si>
  <si>
    <t>9. Quü kh¸c thuéc vèn chñ së h÷u</t>
  </si>
  <si>
    <t>10. Lîi nhuËn sau thuÕ ch­a ph©n phèi</t>
  </si>
  <si>
    <t>11. Nguån vèn ®Çu t­ XDCB</t>
  </si>
  <si>
    <t>II. Nguån kinh phÝ vµ quü kh¸c</t>
  </si>
  <si>
    <t>1. Quü khen th­ëng phóc lîi</t>
  </si>
  <si>
    <t>2. Nguån kinh phÝ</t>
  </si>
  <si>
    <t>V.23</t>
  </si>
  <si>
    <t>3. Nguån kinh phÝ ®· h×nh thµnh tµi s¶n cè ®Þnh</t>
  </si>
  <si>
    <t xml:space="preserve">III. Lîi Ých cæ ®«ng thiÓu sè </t>
  </si>
  <si>
    <t>Tæng céng nguån vèn ( 400 = 300 + 400 )</t>
  </si>
  <si>
    <t xml:space="preserve"> - Công ty Xi măng</t>
  </si>
  <si>
    <t xml:space="preserve"> - Cty con</t>
  </si>
  <si>
    <t xml:space="preserve"> - Phần lớn rủi ro và lợi ích gắn liền với quyền sở hữu sản phẩm hoặc hàng hoá đã được chuyển giao cho người mua.</t>
  </si>
  <si>
    <t xml:space="preserve"> - Gi¶m kho¶n môc QuÜ ®Çu t­ ph¸t triÓn</t>
  </si>
  <si>
    <t>Công ty Cổ phần Xi măng và Xây dựng Quảng Ninh là công ty Cổ phần  được chuyển đổi từ Doanh nghiệp Nhà nước Công ty Xi măng và Xây dựng Quảng Ninh theo Quyết định số 497 ngày 04 tháng 02 năm 2005 của Uỷ ban nhân dân Tỉnh Quảng Ninh.</t>
  </si>
  <si>
    <t>Vốn điều lệ của Công ty:</t>
  </si>
  <si>
    <t>TK 414</t>
  </si>
  <si>
    <t>TK 421</t>
  </si>
  <si>
    <t>TK 415</t>
  </si>
  <si>
    <t>TK 411</t>
  </si>
  <si>
    <t>Mét sè ghi nhËn sau kiÓm to¸n b¸o c¸o tµi chÝnh hợp nhất 09 thang</t>
  </si>
  <si>
    <t xml:space="preserve"> - PhảI thu dài hạn khác</t>
  </si>
  <si>
    <t>- Chi phí XDCB dở dang</t>
  </si>
  <si>
    <t>Trong đó: Những công trình lớn:</t>
  </si>
  <si>
    <t xml:space="preserve">    + DA më réng nhµ m¸y Lam Th¹ch</t>
  </si>
  <si>
    <t xml:space="preserve">    + DA XD CS h¹ tÇng khu c«ng nghiÖp</t>
  </si>
  <si>
    <t xml:space="preserve">    + DA më réng nhµ m¸y Lam Th¹ch II </t>
  </si>
  <si>
    <t xml:space="preserve">    + §Çu t­ XDCB XN Than §«ng TriÒu</t>
  </si>
  <si>
    <t xml:space="preserve">    + DA n©ng c«ng suÊt d©y truyÒn ®ãng bao NMXMLT II</t>
  </si>
  <si>
    <t xml:space="preserve">    + DA n©ng cÊp nhµ ¨n NMXM LT II</t>
  </si>
  <si>
    <t xml:space="preserve">    + DA n©ng c«ng suÊt ®Ëp Th¹ch cao NMLT II</t>
  </si>
  <si>
    <t xml:space="preserve">    + §Çu t­ ®­êng lß XN than U«ng BÝ</t>
  </si>
  <si>
    <t xml:space="preserve">    + C¸c CT kh¸c</t>
  </si>
  <si>
    <t xml:space="preserve">   - Thuyết minh số liệu và giải trình khác theo yêu cầu của Chuẩn mực kế toán số 05 “Bất động sản đầu tư”.</t>
  </si>
  <si>
    <t>-..............</t>
  </si>
  <si>
    <t>13- Các khoản đầu tư dài hạn khác:</t>
  </si>
  <si>
    <t xml:space="preserve"> - Đầu tư cổ phiếu</t>
  </si>
  <si>
    <t xml:space="preserve"> - Đầu tư trái phiếu</t>
  </si>
  <si>
    <t xml:space="preserve"> - Đầu tư tín phiếu, kỳ phiếu</t>
  </si>
  <si>
    <t xml:space="preserve"> - Cho vay dài hạn</t>
  </si>
  <si>
    <t>- Đầu tư dài hạn khác:</t>
  </si>
  <si>
    <t xml:space="preserve">       + C«ng ty CP ®¸ Ph­¬ng Mai</t>
  </si>
  <si>
    <t xml:space="preserve">       + Công ty CP Cơ khí Nam Sơn</t>
  </si>
  <si>
    <t xml:space="preserve">       + Siêu thị Sông Sinh</t>
  </si>
  <si>
    <t xml:space="preserve">         + C«ng ty CP XD Ph­¬ng Nam - 135</t>
  </si>
  <si>
    <t xml:space="preserve"> Cộng</t>
  </si>
  <si>
    <t>14- Chi phí trả trước dài hạn</t>
  </si>
  <si>
    <t xml:space="preserve"> - Chi phí trả trước về thuê hoạt động TSCĐ</t>
  </si>
  <si>
    <t xml:space="preserve"> - Chi phí thành lập doanh nghiệp</t>
  </si>
  <si>
    <t xml:space="preserve"> - Chi phí thành nghiên cứu có giá trị lớn</t>
  </si>
  <si>
    <t xml:space="preserve"> - Chi phí cho giai đoạn triển khai không đủ tiêu chuẩn ghi nhận là tài sản vô hình</t>
  </si>
  <si>
    <t xml:space="preserve"> - Chi phí lợi  thế doanh nghiệp</t>
  </si>
  <si>
    <t xml:space="preserve"> - Chi phí lợI thế thương mạI khi nhận chuyển nhượng vốn  trong liên doanh</t>
  </si>
  <si>
    <t xml:space="preserve"> - Chi phí chờ phân bổ khác</t>
  </si>
  <si>
    <t xml:space="preserve"> 15- Các khoản vay và nợ ngắn hạn</t>
  </si>
  <si>
    <t>- Vay ngắn hạn</t>
  </si>
  <si>
    <t>Trong ®ã :</t>
  </si>
  <si>
    <t xml:space="preserve"> + CN ng©n hµng T©y Nam QNinh</t>
  </si>
  <si>
    <t xml:space="preserve"> + Ng©n hµng Ngo¹i th­¬ng QNinh</t>
  </si>
  <si>
    <t xml:space="preserve"> + Ng©n hµng n«ng nghiÖp B·i CH¸y</t>
  </si>
  <si>
    <t xml:space="preserve"> + Ng©n hµng Hµng h¶i B·i Ch¸y</t>
  </si>
  <si>
    <t xml:space="preserve"> + Ng©n hµng N«ng nghiÖp TP H¹ Long</t>
  </si>
  <si>
    <t xml:space="preserve"> + Ng©n hµng quèc tÕ Qninh</t>
  </si>
  <si>
    <t xml:space="preserve"> + NH TMCP Th­¬ng TÝn CN Hµ Néi</t>
  </si>
  <si>
    <t xml:space="preserve"> + NH TMCP Hµng H¶I QN</t>
  </si>
  <si>
    <t xml:space="preserve"> + NH TMCP An B×nh QN</t>
  </si>
  <si>
    <t xml:space="preserve"> + NH TMCP Qu©n §éi QN</t>
  </si>
  <si>
    <t>- Vay dài hạn đến hạn trả</t>
  </si>
  <si>
    <t xml:space="preserve"> + NH §T vµ PT Hµ Thµnh ( NIP )</t>
  </si>
  <si>
    <t>16- Thuế và các khoản phải nộp nhà nước</t>
  </si>
  <si>
    <t>- Thuế GTGT</t>
  </si>
  <si>
    <t>- Thuế Tiêu thụ đặc biệt</t>
  </si>
  <si>
    <t>- Thuế xuất, nhập khẩu</t>
  </si>
  <si>
    <t>- Thuế TNDN</t>
  </si>
  <si>
    <t xml:space="preserve"> - Thuế TNCN</t>
  </si>
  <si>
    <t>- Thuế tài nguyên</t>
  </si>
  <si>
    <t xml:space="preserve"> - Thuế nhà đất và tiền thuê</t>
  </si>
  <si>
    <t>- Các loại thuế khác</t>
  </si>
  <si>
    <t xml:space="preserve"> - Các khoản phí, lệ phí, khác</t>
  </si>
  <si>
    <t xml:space="preserve"> - Thuế nhà thầu</t>
  </si>
  <si>
    <t xml:space="preserve">17- Chi phí phải trả </t>
  </si>
  <si>
    <t xml:space="preserve"> - Trích trước Chi phí lương trong thờI gian nghỉ phép</t>
  </si>
  <si>
    <t xml:space="preserve"> - Chi phí sửa chữa lớn TSCĐ</t>
  </si>
  <si>
    <t xml:space="preserve"> - Chi phí trong thờI gian ngừng kinh doanh</t>
  </si>
  <si>
    <t xml:space="preserve"> - Chi phí lãi vay</t>
  </si>
  <si>
    <t xml:space="preserve">    - Tài sản thừa chờ xử lý</t>
  </si>
  <si>
    <t xml:space="preserve">    - Bảo hiểm y tế</t>
  </si>
  <si>
    <t xml:space="preserve">    - Bảo hiểm xã hội</t>
  </si>
  <si>
    <t xml:space="preserve">    - Kinh phí công đoàn</t>
  </si>
  <si>
    <t xml:space="preserve">    - Doanh thu chưa thực hiện</t>
  </si>
  <si>
    <t xml:space="preserve">    - PhảI trả về cổ phần hoá (cổ phần người nghèo)</t>
  </si>
  <si>
    <t xml:space="preserve">    - PhảI trả các dự án</t>
  </si>
  <si>
    <t xml:space="preserve">    - PhảI trả cổ tức cho nhà nước</t>
  </si>
  <si>
    <t xml:space="preserve">    - Các khoản phải trả, phải nộp khác</t>
  </si>
  <si>
    <t>19- Phải trả dài hạn nội bộ</t>
  </si>
  <si>
    <t xml:space="preserve">    - Vay dài hạn nội bộ</t>
  </si>
  <si>
    <t xml:space="preserve">    - Phải trả dài hạn nội bộ khác                  </t>
  </si>
  <si>
    <t xml:space="preserve"> 20- Các khoản vay và nợ dài hạn</t>
  </si>
  <si>
    <t>20.1- Vay dài hạn</t>
  </si>
  <si>
    <t>- Vay đối tượng khác</t>
  </si>
  <si>
    <t>20.2- Nợ dài hạn</t>
  </si>
  <si>
    <t xml:space="preserve">* Giá trị trái phiếu có thể chuyển đổi </t>
  </si>
  <si>
    <t>* Thời hạn thanh toán trái phiếu</t>
  </si>
  <si>
    <t>Trên 05 năm</t>
  </si>
  <si>
    <t>NộI dung</t>
  </si>
  <si>
    <t>b/ Chi tiết vốn đầu tư của chủ sở hữu</t>
  </si>
  <si>
    <t xml:space="preserve"> - Vốn góp của nhà nước</t>
  </si>
  <si>
    <t xml:space="preserve"> - Vốn cổ phần</t>
  </si>
  <si>
    <t>c/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</si>
  <si>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</si>
  <si>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</si>
  <si>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</si>
  <si>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</si>
  <si>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đang lưu hành</t>
  </si>
  <si>
    <t xml:space="preserve"> - Cæ phiÕu quü </t>
  </si>
  <si>
    <t>d/ Các Quỹ của Công ty</t>
  </si>
  <si>
    <t xml:space="preserve"> - Quỹ đầu tư phát triển</t>
  </si>
  <si>
    <t xml:space="preserve"> - Quỹ dự phòng tài chính</t>
  </si>
  <si>
    <t xml:space="preserve"> - Quỹ khác thuộc Vốn CSH</t>
  </si>
  <si>
    <t xml:space="preserve">      Năm nay</t>
  </si>
  <si>
    <t xml:space="preserve">    Năm trước</t>
  </si>
  <si>
    <t>1/ Doanh thu bán hàng và cung cấp dịch vụ</t>
  </si>
  <si>
    <t xml:space="preserve">           + Doanh thu bán hàng</t>
  </si>
  <si>
    <t xml:space="preserve">           + Doanh thu cung cấp dịch vụ</t>
  </si>
  <si>
    <t xml:space="preserve">           + Doanh thu hoạt động xây lắp</t>
  </si>
  <si>
    <t>- Các khoản giảm trừ doanh thu</t>
  </si>
  <si>
    <t xml:space="preserve">      + Chiết khấu thương mại</t>
  </si>
  <si>
    <t xml:space="preserve">      + Giảm giá hàng bán</t>
  </si>
  <si>
    <t xml:space="preserve">      + Hàng bán bị trả lại</t>
  </si>
  <si>
    <t xml:space="preserve">      + Thuế xuất khẩu </t>
  </si>
  <si>
    <t xml:space="preserve"> - Doanh thu thuần</t>
  </si>
  <si>
    <t xml:space="preserve">    Trong đó:   + Doanh thu thuần trao đổi hàng hóa</t>
  </si>
  <si>
    <t xml:space="preserve">                     + Doanh thu thuần trao đổi dịch vụ                                                         </t>
  </si>
  <si>
    <t xml:space="preserve"> 2/  Giá vốn hàng bán</t>
  </si>
  <si>
    <t>- Giá vốn của thành phẩm đã cung cấp</t>
  </si>
  <si>
    <t xml:space="preserve"> - Giá vốn của hàng hóa đã cung cấp (XD)</t>
  </si>
  <si>
    <t>- Giá vốn của dịch vụ đã cung cấp</t>
  </si>
  <si>
    <t xml:space="preserve"> - Dự phòng giảm giá hàng tồn kho</t>
  </si>
  <si>
    <t xml:space="preserve"> 3/  Doanh thu hoạt động tài chính</t>
  </si>
  <si>
    <t>- Lãi tiền gửi, tiền cho vay</t>
  </si>
  <si>
    <t>- Lãi đầu tư trái phiếu, kỳ phiếu, tín phiếu</t>
  </si>
  <si>
    <t>- Cổ tức, lợi nhuận được chia</t>
  </si>
  <si>
    <t>- Lãi bán ngoại tệ</t>
  </si>
  <si>
    <t>- Lãi, lỗ chênh lệch tỷ giá</t>
  </si>
  <si>
    <t>- Lãi bán hàng trả chậm</t>
  </si>
  <si>
    <t>- Doanh thu hoạt động tài chính khác</t>
  </si>
  <si>
    <t xml:space="preserve"> - Doanh thu ho¹t ®éng liªn do¹nh</t>
  </si>
  <si>
    <t>4/  Chi phí tài chính</t>
  </si>
  <si>
    <t xml:space="preserve"> - Tổng số lãi tiền vay</t>
  </si>
  <si>
    <t xml:space="preserve">    + Chi phí sản xuất</t>
  </si>
  <si>
    <t xml:space="preserve"> - Lç chªnh lÖch tØ gi¸ ch­a thùc hiÖn</t>
  </si>
  <si>
    <t xml:space="preserve"> -  Chi phí tài chính khác</t>
  </si>
  <si>
    <t xml:space="preserve"> - Chi phÝ ho¹t ®éng liªn doanh</t>
  </si>
  <si>
    <t>5/  Chi phí Thuế thu nhập doanh nghiệp hiện hành</t>
  </si>
  <si>
    <t xml:space="preserve">    + LợI nhuận khoản ®Çu t­ tr¸I phiÕu chÝnh phñ</t>
  </si>
  <si>
    <t xml:space="preserve">     + LợI nhuận từ các dự án kinh doanh CSHT</t>
  </si>
  <si>
    <t xml:space="preserve">     + Thuế TNDN từ thu nhập chịu thuế của dự án kinh doanh CSHT (25%)</t>
  </si>
  <si>
    <t xml:space="preserve">     + ThuÕ luü tiÕn tõ chuyÓn quyÒn sö dông ®Êt</t>
  </si>
  <si>
    <t xml:space="preserve"> 6/ Chi phí sản xuất kinh doanh theo yếu tố</t>
  </si>
  <si>
    <t xml:space="preserve"> - Chi phí nguyên liệu, vật liệu</t>
  </si>
  <si>
    <t xml:space="preserve"> - Chi phí nhân công</t>
  </si>
  <si>
    <t xml:space="preserve">     + Nhân công trực tiếp sản xuất</t>
  </si>
  <si>
    <t xml:space="preserve">     + Bộ máy quản lý</t>
  </si>
  <si>
    <t xml:space="preserve"> - Chi phí khấu hao tài sản cố định</t>
  </si>
  <si>
    <t xml:space="preserve"> - Chi phí dịch vụ mua ngoài</t>
  </si>
  <si>
    <t xml:space="preserve"> -  Chi phí khác bằng tiền</t>
  </si>
  <si>
    <t>VII- Những thông tin bổ sung cho các khoản mục trình bầy trong BC LCTT</t>
  </si>
  <si>
    <t>1/ Các giao dịch không bằng tiền ảnh hưởng đến BC LCTT và các khoản tiền do doanh nghiệp nắm giữ nhưng không được sử dụng</t>
  </si>
  <si>
    <t xml:space="preserve">  - Mua tài sản bằng cách nhận các khoản nợ liên quan trực tiếp hoặc thông qua nghiệp vụ cho thuê tài chính</t>
  </si>
  <si>
    <r>
      <t>Nguyên tắc và phương pháp ghi nhận các khoản dự phòng phải trả</t>
    </r>
  </si>
  <si>
    <t>Lîi nhuËn ®· nhËn tõ c¸c C«ng ty con 06 thang 2012</t>
  </si>
  <si>
    <t>Tại ngày 30 tháng  6 năm 2012</t>
  </si>
  <si>
    <t>Lập, ngày 05 tháng 8 năm 2012</t>
  </si>
  <si>
    <t>06 tháng năm 2012</t>
  </si>
  <si>
    <t xml:space="preserve"> 30/6/2012</t>
  </si>
  <si>
    <t xml:space="preserve"> 01/01/2012</t>
  </si>
  <si>
    <t xml:space="preserve"> đơn vị</t>
  </si>
  <si>
    <t>Đièu chỉnh HN 2012</t>
  </si>
  <si>
    <t xml:space="preserve"> 01/01/2012                                                           </t>
  </si>
  <si>
    <t>Đơn vị</t>
  </si>
  <si>
    <t xml:space="preserve"> - Lợi nhuận sau thuế chia cho các cổ đông liên doanh</t>
  </si>
  <si>
    <t xml:space="preserve"> - Lợi nhuận sau thuế của cổ đông của Công ty mẹ</t>
  </si>
  <si>
    <t>Các công trình khác</t>
  </si>
  <si>
    <t>17.1. Lợi ích cổ đông thiểu số</t>
  </si>
  <si>
    <t>Kỳ kế toán từ 01/01/2012 đến 30/6/2012, Tổng doanh thu  cũng như tổng tài sản và nợ phải trả của Công ty phát sinh  chủ yếu tại Miền Bắc nên Công ty không lập Báo cáo bộ phận thứ yếu (theo khu vực địa lý).</t>
  </si>
  <si>
    <t>BẢN THUYẾT MINH BÁO CÁO TÀI CHÍNH HỢP NHẤT</t>
  </si>
  <si>
    <t>BÁO CÁO LƯU CHUYỂN TIỀN TỆ HỢP NHẤT</t>
  </si>
  <si>
    <t>CÁC CHỈ TIÊU NGOÀI BẢNG CÂN ĐỐI KẾ TOÁN HỢP NHẤT</t>
  </si>
  <si>
    <t>BÁO CÁO KẾT QUẢ HOẠT ĐỘNG KINH DOANH HỢP NHẤT</t>
  </si>
  <si>
    <t>BẢNG CÂN ĐỐI KẾ TOÁN HỢP NHẤT</t>
  </si>
  <si>
    <t>Trụ sở chính</t>
  </si>
  <si>
    <t xml:space="preserve"> - Vốn điều lệ của Công ty theo giấy phép đăng ký kinh doanh thay đổi lần 12:    184.511.090.000 đồng</t>
  </si>
  <si>
    <t>BÁO CÁO</t>
  </si>
  <si>
    <t>Số :         /2012/BC.KTTC-AASC.VPQN</t>
  </si>
  <si>
    <t>Chúng tôi đã thực hiện công tác soát xét báo cáo tài chính theo Chuẩn mực kiểm toán Việt Nam về công tác soát xét. Chuẩn mực này yêu cầu công tác soát xét phải lập kế hoạch và thực hiện để có sự đảm bảo vừa phải rằng báo cáo tài chính không chứa đựng các sai sót trọng yếu. Công tác soát xét bao gồm chủ yếu là việc trao đổi với nhân sự của công ty và áp dụng các thủ tục phân tích trên những thông tin tài chính; công tác này cung cấp một mức độ đảm bảo thấp hơn công tác kiểm toán. Chúng tôi không thực hiện công việc kiểm toán nên cũng không đưa ra ý kiến kiểm toán.</t>
  </si>
  <si>
    <t>Trên cơ sở công tác soát xét của chúng tôi, chúng tôi không thấy có sự kiện nào để chúng tôi cho rằng báo cáo tài chính kèm theo đây không phản ánh trung thực và hợp lý trên khía cạnh trọng yếu phù hợp với chuẩn mực kế toán Việt Nam và các quy định pháp lý có liên quan.</t>
  </si>
  <si>
    <t xml:space="preserve"> - Sản xuất xi măng, vôi và thạch cao.</t>
  </si>
  <si>
    <t xml:space="preserve"> - Xây dựng công trình đường sắt và đường bộ</t>
  </si>
  <si>
    <t xml:space="preserve"> - Chuẩn bị mặt bằng.</t>
  </si>
  <si>
    <t xml:space="preserve"> - Khai thác và thu gom than non.</t>
  </si>
  <si>
    <t xml:space="preserve"> - Sản xuất sản phẩm gồm sứ khác.</t>
  </si>
  <si>
    <t xml:space="preserve"> - Kho bãi và lưu giữ hàng hóa.</t>
  </si>
  <si>
    <t xml:space="preserve"> - Hoạt động dịch vụ hỗ trợ liên quan đến hiện tại.</t>
  </si>
  <si>
    <t xml:space="preserve"> - Buôn bán nhiên liệu rắn, lỏng khí và các sản phẩm liên quan.</t>
  </si>
  <si>
    <t xml:space="preserve"> - Bán phụ tùng và các bộ phận phụ trợ của mô tô, xe máy.</t>
  </si>
  <si>
    <t xml:space="preserve"> - Dịch vụ phục vụ đồ uống.</t>
  </si>
  <si>
    <t xml:space="preserve"> - Xây dựng công trình công ích.</t>
  </si>
  <si>
    <t xml:space="preserve"> - Hoàn thiện công trình xây dựng.</t>
  </si>
  <si>
    <t xml:space="preserve"> - Sản xuất sản phẩm chịu lửa.</t>
  </si>
  <si>
    <t xml:space="preserve"> - Cung cấp dịch vụ ăn uống theo hợp đồng không thường xuyên với khách hàng (Phục vụ tiệc, hội họp, đám cưới…).</t>
  </si>
  <si>
    <t xml:space="preserve"> - Thoát nước và xử lý nước thải.</t>
  </si>
  <si>
    <t xml:space="preserve"> - Vận tải hàng hóa đường thủy nội địa.</t>
  </si>
  <si>
    <t xml:space="preserve"> - Hoạt động dịch vụ hỗ trợ trực tiếp cho vận tải đường sắt và đường bộ.</t>
  </si>
  <si>
    <t xml:space="preserve"> - Sửa chữa máy móc thiết bị.</t>
  </si>
  <si>
    <t xml:space="preserve"> - Lắp đặt máy móc và thiết bị công nghiệp.</t>
  </si>
  <si>
    <t xml:space="preserve"> - Bán lẻ đồ ngũ kim, sơn, kính và các thiết bị lắp đặt khác trong xây dựng các cửa hàng chuyên kinh doanh.</t>
  </si>
  <si>
    <t xml:space="preserve"> - Bốc xếp hàng hóa.</t>
  </si>
  <si>
    <t xml:space="preserve"> - Hoạt động kiến trúc và tư vấn kỹ thuật có liên quan.</t>
  </si>
  <si>
    <t xml:space="preserve"> - Sửa chữa thiết bị điện.</t>
  </si>
  <si>
    <t xml:space="preserve"> - Khai thác và thu gom than bùn.</t>
  </si>
  <si>
    <t xml:space="preserve"> - Lắp đặt hệ thống điện.</t>
  </si>
  <si>
    <t xml:space="preserve"> - Sản xuất bê tông và các sản phẩm từ xi măng và thạch cao.</t>
  </si>
  <si>
    <t xml:space="preserve"> - Nhà hàng và các dịch vụ ăn uống phục vụ lưu động.</t>
  </si>
  <si>
    <t xml:space="preserve"> - Nuôi trồng thủy sản biển.</t>
  </si>
  <si>
    <t xml:space="preserve"> - Xây dựng nhà các loại.</t>
  </si>
  <si>
    <t xml:space="preserve"> - Phá dỡ.</t>
  </si>
  <si>
    <t xml:space="preserve"> - Hoạt động xây dựng chuyên dụng khác.</t>
  </si>
  <si>
    <t xml:space="preserve"> - Sản xuất vật liệu xây dựng từ đất sét.</t>
  </si>
  <si>
    <t xml:space="preserve"> - Khai thác và thu gom than cứng.</t>
  </si>
  <si>
    <t xml:space="preserve"> - Xây dựng công trình kỹ thuật dân dụng khác.</t>
  </si>
  <si>
    <t xml:space="preserve"> …..</t>
  </si>
  <si>
    <t>KẾT QUẢ CÔNG TÁC SOÁT XÉT</t>
  </si>
  <si>
    <t>VÀ XÂY DỰNG QUẢNG NINH</t>
  </si>
  <si>
    <t xml:space="preserve">CÔNG TY CỔ PHẦN XI MĂNG </t>
  </si>
  <si>
    <t>BÁO CÁO TÀI CHÍNH HỢP NHẤT</t>
  </si>
  <si>
    <t>Cho kỳ kế toán từ 01/01/2012 đến 30/6/2012</t>
  </si>
  <si>
    <t>Đã được Soát xét</t>
  </si>
  <si>
    <t xml:space="preserve"> - Sản xuất, truyền tải và phân phối điện.</t>
  </si>
  <si>
    <t>Ban Giám đốc Công ty cam kết rằng Báo cáo tài chính hợp nhất đã phản ánh trung thực và hợp lý tình hình tài chính của Công ty tại thời điểm ngày 30 tháng 6 năm 2012, kết quả hoạt động kinh doanh và tình hình lưu chuyển tiền tệ cho năm tài chính kết thúc cùng ngày, phù hợp với chuẩn mực, chế độ kế toán Việt Nam và tuân thủ các quy định hiện hành có liên quan.</t>
  </si>
  <si>
    <t>Kỳ kế toán 06 tháng đầu năm 2012, bắt đầu từ 01/01/2012 và kết thúc vào ngày 30/06/2012.</t>
  </si>
  <si>
    <t>Theo Giấy đăng ký kinh doanh số 5700100263 đăng ký lần đầu ngày 28/3/2005; đăng ký thay đổi lần 12 ngày 30 tháng 6 năm 2011 do Sở kế hoạch đầu tư Quảng Ninh cấp.</t>
  </si>
  <si>
    <t>Cam kết khác</t>
  </si>
  <si>
    <t>Ban Giám đốc cam kết rằng Công ty không vi phạm nghĩa vụ công bố thông tin theo quy định tại Thông tư số 52/2012/TT-BTC, ngày 05/04/2012 của Bộ Tài chính hướng dẫn về việc công bố thông tin trên Thị trường chứng khoán.</t>
  </si>
  <si>
    <t>32.2</t>
  </si>
  <si>
    <t xml:space="preserve">Công ty TNHH Dịch vụ Tư vấn Tài chính Kế toán và Kiểm toán (AASC) đã thực hiện soát xét Báo cáo tài chính hợp nhất  06 tháng đầu  năm 2012 cho Công ty. </t>
  </si>
  <si>
    <t>CÔNG CỤ TÀI CHÍNH</t>
  </si>
  <si>
    <t>Các loại công cụ tài chính của Công ty</t>
  </si>
  <si>
    <t>Giá trị sổ kế toán</t>
  </si>
  <si>
    <t>Giá gốc</t>
  </si>
  <si>
    <t>Dự phòng</t>
  </si>
  <si>
    <t>Tài sản tài chính</t>
  </si>
  <si>
    <t>Tiền và các khoản tương đương tiền</t>
  </si>
  <si>
    <t>Phải thu khách hàng, phải thu khác</t>
  </si>
  <si>
    <t>Các khoản cho vay</t>
  </si>
  <si>
    <t xml:space="preserve">Đầu tư dài hạn </t>
  </si>
  <si>
    <t>Nợ phải trả tài chính</t>
  </si>
  <si>
    <t>Vay và nợ</t>
  </si>
  <si>
    <t>Phải trả người bán, phải trả khác</t>
  </si>
  <si>
    <t>Chi phí phải trả</t>
  </si>
  <si>
    <t>Công ty chưa đánh giá giá trị hợp lý của tài sản tài chính và nợ phải trả tài chính tại ngày kết thúc niên độ kế toán do Thông tư 210/2009/TT-BTC và các quy định hiện hành yêu cầu trình bày Báo cáo tài chính và thuyết minh thông tin đối với công cụ tài chính nhưng không đưa ra các hướng dẫn tương đương cho việc đánh giá và ghi nhận giá trị hợp lý của các tài sản tài chính và nợ phải trả tài chính, ngoại trừ các khoản trích lập dự phòng nợ phải thu khó đòi  đã được nêu chi tiết tại các Thuyết minh liên quan.</t>
  </si>
  <si>
    <t>Quản lý rủi ro tài chính</t>
  </si>
  <si>
    <r>
      <t xml:space="preserve">Rủi ro tài chính của Công ty bao gồm rủi ro thị trường, rủi ro tín dụng và rủi ro thanh khoản. Công ty đã xây dựng hệ thống kiểm soát nhằm đảm bảo sự cân bằng ở mức hợp lý giữa chi phí rủi ro phát sinh và chi phí quản lý rủi ro. Ban Giám đốc Công ty </t>
    </r>
    <r>
      <rPr>
        <sz val="11"/>
        <color indexed="56"/>
        <rFont val="Times New Roman"/>
        <family val="1"/>
      </rPr>
      <t>có trách nhiệm</t>
    </r>
    <r>
      <rPr>
        <sz val="11"/>
        <rFont val="Times New Roman"/>
        <family val="1"/>
      </rPr>
      <t xml:space="preserve"> theo dõi quy trình quản lý rủi ro để đảm bảo sự cân bằng hợp lý giữa rủi ro và kiểm soát rủi ro.</t>
    </r>
  </si>
  <si>
    <t>Rủi ro thị trường</t>
  </si>
  <si>
    <t>Hoạt động kinh doanh của Công ty sẽ chủ yếu chịu rủi ro khi có sự thay đổi về giá, tỷ giá hối đoái và lãi suất.</t>
  </si>
  <si>
    <t xml:space="preserve">Rủi ro về giá: </t>
  </si>
  <si>
    <t xml:space="preserve">Công ty chịu rủi ro về giá của các công cụ vốn phát sinh từ các khoản đầu tư cổ phiếu ngắn hạn và dài hạn do tính không chắc chắn về giá tương lai của cổ phiếu đầu tư. Các khoản đầu tư cổ phiếu dài hạn được nắm giữ với mục đích chiến lược lâu dài, tại thời điểm kết thúc năm tài chính Công ty chưa có kế hoạch bán các khoản đầu tư này. </t>
  </si>
  <si>
    <t>Rủi ro về tỷ giá hối đoái:</t>
  </si>
  <si>
    <t xml:space="preserve">Công ty chịu rủi ro về tỷ giá do giá trị hợp lý của các luồng tiền trong tương lai của một công cụ tài chính sẽ biến động theo những thay đổi của tỷ giá ngoại tệ khi các khoản vay, doanh thu và chi phí của Công ty được thực hiện bằng đơn vị tiền tệ khác với đồng Việt Nam. </t>
  </si>
  <si>
    <t>Rủi ro về lãi suất:</t>
  </si>
  <si>
    <t>Cổ tức trả cho các cổ đông được ghi nhận là khoản phải trả trong Bảng cân đối kế toán của Công ty sau khi có thông báo chia cổ tức của Hội đồng Quản trị Công ty.</t>
  </si>
  <si>
    <t>Công ty áp dụng hình thức kế toán Nhật ký chứng từ</t>
  </si>
  <si>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</si>
  <si>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</si>
  <si>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131c</t>
  </si>
  <si>
    <t>KÕt qu¶ ho¹t ®éng kinh doanh</t>
  </si>
  <si>
    <t>PhÇn I - L·I - Lç</t>
  </si>
  <si>
    <t>ChØ tiªu</t>
  </si>
  <si>
    <t>1. Doanh thu b¸n hµng vµ cung cÊp dÞch vô</t>
  </si>
  <si>
    <t>2. C¸c kho¶n gi¶m trõ</t>
  </si>
  <si>
    <t>3. Doanh thu thuÇn vÒ b¸n hµng vµ cung cÊp dÞch vô ( 10 = 01-03 )</t>
  </si>
  <si>
    <t>4. Gi¸ vèn hµng b¸n</t>
  </si>
  <si>
    <t>5. Lîi nhuËn gép vÒ b¸n hµng vµ cung cÊp dÞch vô ( 20 = 10 - 11 )</t>
  </si>
  <si>
    <t>6. Doanh thu ho¹t ®éng tµi chÝnh</t>
  </si>
  <si>
    <t>7. Chi phÝ tµi chÝnh</t>
  </si>
  <si>
    <t xml:space="preserve">            Trong ®ã : Chi phÝ l·I vay</t>
  </si>
  <si>
    <t>8. Chi phÝ b¸n hµng</t>
  </si>
  <si>
    <t>9. Chi phÝ qu¶n lý doanh nghiÖp</t>
  </si>
  <si>
    <t>10. Lîi nhuËn thuÇn tõ ho¹t ®éng kinh doanh ( 30 = 20 + (21-22) - ( 24+25 )</t>
  </si>
  <si>
    <t>11. Thu nhËp kh¸c</t>
  </si>
  <si>
    <t>12. Chi phÝ kh¸c</t>
  </si>
  <si>
    <t>13. Lîi nhuËn kh¸c ( 40 = 31 - 32 )</t>
  </si>
  <si>
    <t>13.1 PhÇn lîi nhuËn hoÆc lç trong c«ng ty liªn kÕt , liªn doanh</t>
  </si>
  <si>
    <t>14. Tæng lîi nhuËn kÕ to¸n tr­íc thuÕ</t>
  </si>
  <si>
    <t>15. Chi phÝ thuÕ thu nhËp doanh nghiÖp hiÖn hµnh</t>
  </si>
  <si>
    <t>16. Chi phÝ thuÕ thu nhËp doanh nghiÖp ho·n ll¹i</t>
  </si>
  <si>
    <t>17. Lîi nhuËn sau thuÕ thu nhËp doanh nghiÖp ( 60 = 50-51-52 )</t>
  </si>
  <si>
    <t xml:space="preserve">17.1 Lîi Ých t¹m tÝnh cña cæ ®«ng thiÓu sè </t>
  </si>
  <si>
    <t>17.2 Lîi nhuËn sau thuÕ t¹m tÝnh cña cæ ®«ng cña C«ng ty mÑ</t>
  </si>
  <si>
    <t>18. L·I c¬ b¶n trªn cæ phiÕu</t>
  </si>
  <si>
    <t xml:space="preserve">                   LËp biÓu</t>
  </si>
  <si>
    <t>KÕ to¸n tr­ëng</t>
  </si>
  <si>
    <t>Tæng gi¸m ®èc</t>
  </si>
  <si>
    <t xml:space="preserve">                Bïi QuÕ H­¬ng</t>
  </si>
  <si>
    <t>§oµn ThÞ Dung</t>
  </si>
  <si>
    <t>Toan cty 2008</t>
  </si>
  <si>
    <t>Điều chỉnh Hợp nhất</t>
  </si>
  <si>
    <t xml:space="preserve"> - Lîi nhuËn  hoÆc lç  cña Cty Xi m¨ng trong Cty liªn kÕt n¨m 2008</t>
  </si>
  <si>
    <t>Đông Triều - Quảng Ninh</t>
  </si>
  <si>
    <t>MMTB, PTVT</t>
  </si>
  <si>
    <t>Lo¹i trõ DT tµi chÝnh , kho¶n cæ tøc vµ lîi nhuËn ®­îc chia thu tõ C.ty con , Cty liªn kÕt</t>
  </si>
  <si>
    <t xml:space="preserve">Kỳ kế toán, đơn vị tiền tệ sử dụng trong kế toán </t>
  </si>
  <si>
    <t xml:space="preserve"> Nguyên tắc ghi nhận các khoản tiền và các khoản tương đương tiền</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</si>
  <si>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</si>
  <si>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1.</t>
  </si>
  <si>
    <t>2.</t>
  </si>
  <si>
    <t>28.</t>
  </si>
  <si>
    <t>29.</t>
  </si>
  <si>
    <t>14.</t>
  </si>
  <si>
    <t>XN XD U«ng BÝ</t>
  </si>
  <si>
    <t>15.</t>
  </si>
  <si>
    <t>16.</t>
  </si>
  <si>
    <t>17.</t>
  </si>
  <si>
    <t>CÔNG TY TNHH DỊCH VỤ TƯ VẤN TÀI CHÍNH</t>
  </si>
  <si>
    <t>KẾ TOÁN VÀ KIỂM TOÁN</t>
  </si>
  <si>
    <t>của Công ty Cổ phần Xi măng và Xây dựng Quảng Ninh</t>
  </si>
  <si>
    <t>B¸o c¸o tµi chÝnh hợp nhất</t>
  </si>
  <si>
    <t>- Doanh thu được xác định tương đối chắc chắn;</t>
  </si>
  <si>
    <t>Doanh thu cung cấp dịch vụ</t>
  </si>
  <si>
    <t>- Có khả năng thu được lợi ích kinh tế từ giao dịch cung cấp dịch vụ đó;</t>
  </si>
  <si>
    <t>- Xác định được phần công việc đã hoàn thành vào ngày lập Bảng cân đối kế toán;</t>
  </si>
  <si>
    <t>- Xác định được chi phí phát sinh cho giao dịch và chi phí để hoàn thành giao dịch cung cấp dịch vụ đó</t>
  </si>
  <si>
    <t xml:space="preserve"> Doanh thu hoạt động tài chính</t>
  </si>
  <si>
    <t>- Có khả năng thu được lợi ích kinh tế từ giao dịch đó;</t>
  </si>
  <si>
    <t>- Doanh thu được xác định tương đối chắc chắn.</t>
  </si>
  <si>
    <t>Nguyên tắc và phương pháp ghi nhận chi phí tài chính</t>
  </si>
  <si>
    <t>Các khoản chi phí được ghi nhận vào chi phí tài chính gồm:</t>
  </si>
  <si>
    <t>- Chi phí cho vay và đi vay vốn;</t>
  </si>
  <si>
    <t>- Các khoản lỗ do thay đổi tỷ giá hối đoái của các nghiệp vụ phát sinh liên quan đến ngoại tệ;</t>
  </si>
  <si>
    <t>4.</t>
  </si>
  <si>
    <t>5.</t>
  </si>
  <si>
    <t>6.</t>
  </si>
  <si>
    <t>III. Các khoản phải thu ngắn hạn</t>
  </si>
  <si>
    <t>1. Phải thu khách hàng</t>
  </si>
  <si>
    <t>2. Trả trước cho người bán</t>
  </si>
  <si>
    <t>3. Phải thu nội bộ ngắn hạn</t>
  </si>
  <si>
    <t>4. Phải thu theo tiến độ kế hoạch hợp đồng xây dựng</t>
  </si>
  <si>
    <t>5. Các khoản phải thu khác</t>
  </si>
  <si>
    <t>6. Dự phòng phải thu ngắn hạn khó đòi (*)</t>
  </si>
  <si>
    <t>IV. Hàng tồn kho</t>
  </si>
  <si>
    <t>1. Hàng tồn kho</t>
  </si>
  <si>
    <t>2. Dự phòng giảm giá hàng tồn kho (*)</t>
  </si>
  <si>
    <t>V. Tài sản ngắn hạn khác</t>
  </si>
  <si>
    <t>1. Chi phí trả trước ngắn hạn</t>
  </si>
  <si>
    <t>2. Thuế GTGT được khấu trừ</t>
  </si>
  <si>
    <t>3. Thuế và các khoản khác phải thu Nhà nước</t>
  </si>
  <si>
    <t>4. Tài sản ngắn hạn khác</t>
  </si>
  <si>
    <t>B. TÀI SẢN DÀI HẠN</t>
  </si>
  <si>
    <t>I- Các khoản phải thu dài hạn</t>
  </si>
  <si>
    <t>1. Phải thu dài hạn của khách hàng</t>
  </si>
  <si>
    <t>2. Vốn kinh doanh ở đơn vị trực thuộc</t>
  </si>
  <si>
    <t>3. Phải thu dài hạn nội bộ</t>
  </si>
  <si>
    <t>4. Phải thu dài hạn khác</t>
  </si>
  <si>
    <t xml:space="preserve"> DOANH THU THUẦN VỀ BÁN HÀNG VÀ CUNG CẤP DỊCH VỤ</t>
  </si>
  <si>
    <t xml:space="preserve"> GIÁ VỐN HÀNG BÁN</t>
  </si>
  <si>
    <t>30.</t>
  </si>
  <si>
    <t>3.</t>
  </si>
  <si>
    <t>Người lập biểu                      Kế toán trưởng</t>
  </si>
  <si>
    <t>Báo cáo tài chính hợp nhất</t>
  </si>
  <si>
    <t xml:space="preserve"> - Quyền biểu quyết của Công ty mẹ: Công ty mẹ có quyền quyết định mọi hoạt động của công ty Cổ phần Phương Mai Quảng Ninh</t>
  </si>
  <si>
    <t>3. Công ty Cổ phần Gốm xây dựng Thanh Sơn</t>
  </si>
  <si>
    <t>CÁC KHOẢN PHẢI THU NGẮN HẠN KHÁC</t>
  </si>
  <si>
    <t xml:space="preserve"> HÀNG TỒN KHO</t>
  </si>
  <si>
    <t>THUẾ VÀ CÁC KHOẢN PHẢI THU NHÀ NƯỚC</t>
  </si>
  <si>
    <t>8.</t>
  </si>
  <si>
    <t xml:space="preserve"> PHẢI THU DÀI HẠN KHÁC</t>
  </si>
  <si>
    <t>Nhà cửa,</t>
  </si>
  <si>
    <t>vật kiến trúc</t>
  </si>
  <si>
    <t>Máy móc,</t>
  </si>
  <si>
    <t>thiết bị</t>
  </si>
  <si>
    <t>Phương tiện</t>
  </si>
  <si>
    <t>TSCĐ</t>
  </si>
  <si>
    <t>khác</t>
  </si>
  <si>
    <t xml:space="preserve"> Nguyên giá </t>
  </si>
  <si>
    <t xml:space="preserve"> Số dư đầu năm</t>
  </si>
  <si>
    <t xml:space="preserve"> Số tăng trong năm</t>
  </si>
  <si>
    <t>- Mua trong năm</t>
  </si>
  <si>
    <t>- Đầu tư XDCB hoàn thành</t>
  </si>
  <si>
    <t>- Tăng khác</t>
  </si>
  <si>
    <t xml:space="preserve"> Số giảm trong năm</t>
  </si>
  <si>
    <t>- Chuyển sang BĐS đầu tư</t>
  </si>
  <si>
    <t>- Thanh lý, nhượng bán</t>
  </si>
  <si>
    <t>- Giảm khác</t>
  </si>
  <si>
    <t xml:space="preserve"> Số dư cuối năm</t>
  </si>
  <si>
    <t xml:space="preserve"> Giá trị hao mòn luỹ kế</t>
  </si>
  <si>
    <t>- Khấu hao trong năm</t>
  </si>
  <si>
    <t>Số giảm trong năm</t>
  </si>
  <si>
    <t>Số dư cuối năm</t>
  </si>
  <si>
    <t xml:space="preserve"> Giá trị còn lại </t>
  </si>
  <si>
    <t xml:space="preserve"> Tại ngày đầu năm</t>
  </si>
  <si>
    <t xml:space="preserve"> Tại ngày cuối năm</t>
  </si>
  <si>
    <t>TSCĐ vô hình</t>
  </si>
  <si>
    <t xml:space="preserve">Nguyên giá </t>
  </si>
  <si>
    <t>Số dư đầu năm</t>
  </si>
  <si>
    <t>Số tăng trong năm</t>
  </si>
  <si>
    <t>- Thuê tài chính trong năm</t>
  </si>
  <si>
    <t>- Mua lại TSCĐ thuê TC</t>
  </si>
  <si>
    <t>- Trả lại TSCĐ thuê TC</t>
  </si>
  <si>
    <t>Giá trị hao mòn luỹ kế</t>
  </si>
  <si>
    <r>
      <t xml:space="preserve"> </t>
    </r>
    <r>
      <rPr>
        <i/>
        <sz val="11"/>
        <rFont val="Times New Roman"/>
        <family val="1"/>
      </rPr>
      <t>Tuyên bố về việc tuân thủ Chuẩn mực kế toán và Chế độ kế toán</t>
    </r>
  </si>
  <si>
    <t>II</t>
  </si>
  <si>
    <t>Trong quá trình hoạt động kinh doanh, Công ty phát sinh các nghiệp vụ với các bên liên quan. Các nghiệp vụ chủ yếu như sau:</t>
  </si>
  <si>
    <t>Các bên liên quan</t>
  </si>
  <si>
    <t>Mối quan hệ</t>
  </si>
  <si>
    <t>Nội dung nghiệp vụ</t>
  </si>
  <si>
    <t>Công ty X</t>
  </si>
  <si>
    <t>Công ty mẹ</t>
  </si>
  <si>
    <t>CHI PHÍ THUẾ THU NHẬP DOANH NGHIỆP HIỆN HÀNH</t>
  </si>
  <si>
    <t>33.</t>
  </si>
  <si>
    <t xml:space="preserve"> CHI PHÍ THUẾ THU NHẬP DOANH NGHIỆP HOÃN LẠI</t>
  </si>
  <si>
    <t>34.</t>
  </si>
  <si>
    <t>CHI PHÍ SẢN XUẤT THEO YẾU TỐ</t>
  </si>
  <si>
    <t>CÁC GIAO DỊCH KHÔNG BẰNG TIỀN ẢNH HƯỞNG ĐẾN BÁO CÁO LƯU CHUYỂN TIỀN TỆ VÀ CÁC KHOẢN TIỀN DO DOANH NGHIỆP NẮM GIỮ NHƯNG KHÔNG ĐƯỢC SỬ DỤNG</t>
  </si>
  <si>
    <t>36.</t>
  </si>
  <si>
    <t>19.</t>
  </si>
  <si>
    <t>20.</t>
  </si>
  <si>
    <t xml:space="preserve"> Nî dµi h¹n</t>
  </si>
  <si>
    <t>Phải trả dài hạn nội bộ khác</t>
  </si>
  <si>
    <t>Vay dài hạn</t>
  </si>
  <si>
    <t>- Vay ngân hàng</t>
  </si>
  <si>
    <t xml:space="preserve"> - Công ty Cổ phần Cơ khí Nam Sơn</t>
  </si>
  <si>
    <t xml:space="preserve"> - Công ty Cổ phần Siêu thị Sông Sinh</t>
  </si>
  <si>
    <t>Chi phí lợi thế doanh nghiệp xác đinh khi cổ phần hoá</t>
  </si>
  <si>
    <t>Lãi bán hàng trả chậm</t>
  </si>
  <si>
    <t>(*) Năm 2008 Công  ty nộp tiền sử dụng đất trên toàn bộ diện tích đất các dự án kinh doanh cơ sở hạ tầng của Công ty, gồm: Dự án Cầu Sến; Dự án Đồi lắp ghép; Dự án Cẩm Bình; Dự án Cẩm Thuỷ.  Đến thời điểm 31/12/2008 Công ty  hạch toán doanh thu và thuế đối với phần diện tích đất đã bán, do đó tiền sử dụng đất đã nộp trên diện tích đất chưa bán là: 5.420.839.399 đồng.</t>
  </si>
  <si>
    <t>Doanh thu hoạt động tài chính khác</t>
  </si>
  <si>
    <t xml:space="preserve">2. Tài sản thuế thu nhập hoãn lại </t>
  </si>
  <si>
    <t>3. Tài sản dài hạn khác</t>
  </si>
  <si>
    <t>TỔNG CỘNG TÀI SẢN</t>
  </si>
  <si>
    <t>Mã</t>
  </si>
  <si>
    <t xml:space="preserve"> số</t>
  </si>
  <si>
    <t>TÀI SẢN</t>
  </si>
  <si>
    <t>01/01/2006</t>
  </si>
  <si>
    <t>Thuyết minh</t>
  </si>
  <si>
    <t>100</t>
  </si>
  <si>
    <t>110</t>
  </si>
  <si>
    <t>112</t>
  </si>
  <si>
    <t>120</t>
  </si>
  <si>
    <t>121</t>
  </si>
  <si>
    <t>03</t>
  </si>
  <si>
    <t>04</t>
  </si>
  <si>
    <t>05</t>
  </si>
  <si>
    <t>06</t>
  </si>
  <si>
    <t>07</t>
  </si>
  <si>
    <t>11</t>
  </si>
  <si>
    <t>12</t>
  </si>
  <si>
    <t>17.2. Lợi nhuận sau thuế của cổ đông của công ty mẹ</t>
  </si>
  <si>
    <t>Thu nhập thuế TNDN hoãn lại phát sinh từ các khoản lỗ tính thuế và ưu đãi thuế chưa sử dụng (*)</t>
  </si>
  <si>
    <t>Thu nhập thuế TNDN hoãn lại phát sinh từ việc hoàn nhập thuế thu nhập hoãn lại phải trả (*)</t>
  </si>
  <si>
    <t>Chi phí nguyên liệu, vật liệu</t>
  </si>
  <si>
    <t>Chi phí nhân công</t>
  </si>
  <si>
    <t>Chi phí khấu hao tài sản cố định</t>
  </si>
  <si>
    <t>Chi phí dịch vụ mua ngoài</t>
  </si>
  <si>
    <t>1.  ®­îc chia theo KQ H§ SXKD n¨m 2009</t>
  </si>
  <si>
    <t>Lîi nhuËn sau thuÕ TNDN</t>
  </si>
  <si>
    <t>Sè C«ng ty ®­îc chia theo tû lÖ gãp vèn</t>
  </si>
  <si>
    <t>Ghi chó</t>
  </si>
  <si>
    <t>Cty CP XD PNam - 135</t>
  </si>
  <si>
    <t xml:space="preserve"> - Cty</t>
  </si>
  <si>
    <t xml:space="preserve"> - XD HL</t>
  </si>
  <si>
    <t xml:space="preserve"> - XD UBÝ</t>
  </si>
  <si>
    <t>Céng c¸c C«ng ty con :</t>
  </si>
  <si>
    <t>2. LN cña C«ng ty liªn kÕt ®· ghi nhËn vµo KQ H§SXKD cña n¨m 2008, thùc thu vÒ ( HT 515 ) trong n¨m 2009</t>
  </si>
  <si>
    <t>Theo Quyết định số 427/QĐ-SGDHN ngày 27/7/2009 của Sở giao dịch chứng khoán Hà Nội V/v Chấp thuận cho Cty Cổ phần Xi măng và Xây dựng Quảng Ninh được niêm yết bổ sung cổ phiếu trả cổ tức đợt 3 năm 2008: 869.489 cổ phiếu. Giá trị chứng khoán niêm yết bổ sung: 8.694.890.000 đồng.</t>
  </si>
  <si>
    <t>Chênh lệch tỷ giá thực tế phát sinh trong kỳ  được kết chuyển vào doanh thu hoặc chi phí tài chính trong năm tài chính.</t>
  </si>
  <si>
    <t xml:space="preserve"> - Mua lại TSCĐ thuê TC</t>
  </si>
  <si>
    <t xml:space="preserve"> - Điều chỉnh nhóm</t>
  </si>
  <si>
    <t>Tổng số</t>
  </si>
  <si>
    <t xml:space="preserve"> -  Góp vốn cùng Cty CP Phương Mai: Khai thác mỏ đá vôi Hà Phong</t>
  </si>
  <si>
    <t xml:space="preserve"> - Vay đối tượng khác</t>
  </si>
  <si>
    <t>Cuối kỳ</t>
  </si>
  <si>
    <t>06 tháng 2009</t>
  </si>
  <si>
    <t>Doanh thu hoạt động xây lắp</t>
  </si>
  <si>
    <t xml:space="preserve"> - Gi¶m kho¶n môc Quü dù phßng tµi chÝnh</t>
  </si>
  <si>
    <t>Thêi ®iÓm 31/12/2007</t>
  </si>
  <si>
    <t>X¸c ®inh kho¶n ®Çu t­ vµo Cty liªn kÕt</t>
  </si>
  <si>
    <t xml:space="preserve"> - Lîi nhuËn ch­a ph©n phèi cña Cty Xi m¨ng trong Cty liªn kÕt</t>
  </si>
  <si>
    <t>Lîi Ých cña cæ ®«ng thiÓu sè c«ng ty mÑ trong B¸o c¸o kÕt qu¶ ho¹t ®éng s¶n xuÊt kinh doanh</t>
  </si>
  <si>
    <t>14. Phần lợi nhuận hoặc lỗ trong Công ty liên kết, liên doanh</t>
  </si>
  <si>
    <t>TK 131</t>
  </si>
  <si>
    <t>TK 331</t>
  </si>
  <si>
    <t>18. Lãi cơ bản trên cổ phiếu (*)</t>
  </si>
  <si>
    <t>Néi dung nghiÖp vô</t>
  </si>
  <si>
    <t>§iÒu chØnh trªn BC§KT</t>
  </si>
  <si>
    <t>Từ 1 năm trở xuống</t>
  </si>
  <si>
    <t>Trên 1 năm đến 5 năm</t>
  </si>
  <si>
    <t>Trên 5 năm</t>
  </si>
  <si>
    <t>a) Tài sản thuế thu nhập hoãn lại</t>
  </si>
  <si>
    <t>Tài sản thuế thu nhập hoãn lại liên quan đến khoản chênh lệch tạm thời được khấu trừ</t>
  </si>
  <si>
    <t>Tài sản thuế thu nhập hoãn lại liên quan đến khoản lỗ tính thuế chưa sử dụng</t>
  </si>
  <si>
    <t>111</t>
  </si>
  <si>
    <t>A . TÀI SẢN NGẮN HẠN</t>
  </si>
  <si>
    <t>I. Tiền và các khoản tương đương tiền</t>
  </si>
  <si>
    <t xml:space="preserve">1. Tiền </t>
  </si>
  <si>
    <t xml:space="preserve">2. Các khoản tương đương tiền </t>
  </si>
  <si>
    <t>II. Các khoản đầu tư tài chính ngắn hạn</t>
  </si>
  <si>
    <t>Cổ phiếu quỹ</t>
  </si>
  <si>
    <t>Số lượng cổ phiếu đã phát hành</t>
  </si>
  <si>
    <t>1. Đầu tư  ngắn hạn</t>
  </si>
  <si>
    <t>2. Dự phòng giảm giá đầu tư ngắn hạn (*)</t>
  </si>
  <si>
    <t>Doanh thu thuần dịch vụ</t>
  </si>
  <si>
    <t>Giá vốn của hàng hoá đã bán</t>
  </si>
  <si>
    <t>Giá vốn của thành phẩm đã bán</t>
  </si>
  <si>
    <t>Giá trị còn lại, chi phí nhượng bán, thanh lý của bất động sản đầu tư đã bán</t>
  </si>
  <si>
    <t>Chi phí kinh doanh bất động sản đầu tư</t>
  </si>
  <si>
    <t>Hao hụt, mất mát hàng tồn kho</t>
  </si>
  <si>
    <t>Các khoản chi phí vượt mức bình thường</t>
  </si>
  <si>
    <t>Dự phòng giảm giá hàng tồn kho</t>
  </si>
  <si>
    <t>Lãi tiền gửi, tiền cho vay</t>
  </si>
  <si>
    <t>Lãi đầu tư trái phiếu, kỳ phiếu, tín phiếu</t>
  </si>
  <si>
    <t>Cổ tức, lợi nhuận được chia</t>
  </si>
  <si>
    <t>Lãi bán ngoại tệ</t>
  </si>
  <si>
    <t>Lãi chênh lệch tỷ giá đã thực hiện</t>
  </si>
  <si>
    <t>Lãi chênh lệch tỷ giá chưa thực hiện</t>
  </si>
  <si>
    <t>A. Vèn chñ cña c¸c c«ng ty con , c«ng ty liªn kÕt</t>
  </si>
  <si>
    <t>TT</t>
  </si>
  <si>
    <t>Tªn c«ng ty</t>
  </si>
  <si>
    <t>Vèn ®iÒu lÖ 31/12/2008</t>
  </si>
  <si>
    <t>Vèn ®Çu t­ cña cæ ®«ng thiÓu sè</t>
  </si>
  <si>
    <t>Sè cña Cty con</t>
  </si>
  <si>
    <t>Chªnh lÖch Sè Cty con - Cty XM</t>
  </si>
  <si>
    <t>Sè tiÒn</t>
  </si>
  <si>
    <t>%</t>
  </si>
  <si>
    <t xml:space="preserve">Sè tiÒn </t>
  </si>
  <si>
    <t>Tæng céng</t>
  </si>
  <si>
    <t>Cty XM</t>
  </si>
  <si>
    <t>C§ thiÓu sè</t>
  </si>
  <si>
    <t>CT CP Ph­¬ng Mai</t>
  </si>
  <si>
    <t>CT CP gèm Thanh S¬n</t>
  </si>
  <si>
    <t>CT CP H¶I Long</t>
  </si>
  <si>
    <t>Tæng sè</t>
  </si>
  <si>
    <t>Lîi Ých cña Cty XM</t>
  </si>
  <si>
    <t>Lîi Ých cña C§ thiÓu sè</t>
  </si>
  <si>
    <t>TØ LÖ</t>
  </si>
  <si>
    <t>TØ lÖ</t>
  </si>
  <si>
    <t>Cty CP XD Ph­¬ng Nam - 135</t>
  </si>
  <si>
    <t>1. C«ng ty XM vµ XD QNinh</t>
  </si>
  <si>
    <t>Trong ®ã : - Cty XM vµ XD QN</t>
  </si>
  <si>
    <t xml:space="preserve">                - XN XD H¹ Long</t>
  </si>
  <si>
    <t xml:space="preserve">                - XN XD U«ng BÝ</t>
  </si>
  <si>
    <t xml:space="preserve">2. C§ thiÓu sè </t>
  </si>
  <si>
    <t>B. Bót to¸n ®iÒu chØnh trªn b¶ng C§KT</t>
  </si>
  <si>
    <t>TK 221</t>
  </si>
  <si>
    <t>TK 223</t>
  </si>
  <si>
    <t xml:space="preserve">Lîi Ých cña C§ thiÓu sè </t>
  </si>
  <si>
    <t>Kho¶n : Vèn ®Çu t­ cña C«ng ty CP XM vµ XD QN - Gi¶m NV KD vµ §Çu t­ vµo Cty con</t>
  </si>
  <si>
    <t xml:space="preserve">Kho¶n : Vèn ®Çu t­ cña C§ thiÓu sè - Gi¶m NVKD vµ t¨ng Lîi Ých cña C§ thiÓu sè </t>
  </si>
  <si>
    <t>Quü ®Çu t­ ph¸t triÓn : Gi¶m nguån cña C«ng ty vµ t¨ng Lîi Ých cña C§ thiÓu sè theo tû lÖ vèn gãp</t>
  </si>
  <si>
    <t>Quü dù phßng tµi chÝnh : Gi¶m nguån cña C«ng ty vµ t¨ng Lîi Ých cña C§ thiÓu sè theo tû lÖ vèn gãp</t>
  </si>
  <si>
    <t>Lîi nhuËn sau thuÕ ch­a ph©n phèi : Gi¶m nguån cña C«ng ty vµ t¨ng Lîi Ých cña C§ thiÓu sè theo tû lÖ vèn gãp</t>
  </si>
  <si>
    <t>Lîi nhuËn sÏ ®­îc chia tõ SD TK421 C«ng ty liªn kÕt : t¨ng 421 c«ng ty vµ t¨ng kho¶n ®Çu tõ vµo Cty liªn kÕt 223 theo tû lÖ gãp vèn</t>
  </si>
  <si>
    <t>C. Bót to¸n ®iÒu chØnh trªn B¸o c¸o kÕt qu¶ H§SXKD</t>
  </si>
  <si>
    <t>ChØ tiªu :13.1 PhÇn lîi nhuËn hoÆc lç trong c«ng ty liªn kÕt , liªn doanh</t>
  </si>
  <si>
    <t xml:space="preserve">ChØ tiªu :17.1 Lîi Ých t¹m tÝnh cña cæ ®«ng thiÓu sè </t>
  </si>
  <si>
    <t>ChØ tiªu 15 : Chi phÝ thuÕ TNDN hiÖn hµnh</t>
  </si>
  <si>
    <t>ChØ tiªu 6 : Doanh thu ho¹t ®éng tµi chÝnh</t>
  </si>
  <si>
    <t xml:space="preserve">PhÇn LN ( hoÆc  lç ) trong Cty liªn kÕt theo tû lÖ vèn gãp </t>
  </si>
  <si>
    <t xml:space="preserve"> Lîi Ých t¹m tÝnh cña C§ thiÓu sè trong Cty con theo KQ SXKD trong kú - Lo¹i trõ khái BCKQSXKD chi tiÕt theo tõng c«ng ty con</t>
  </si>
  <si>
    <t>Đầu tư ngắn hạn</t>
  </si>
  <si>
    <t>Đầu tư dài hạn</t>
  </si>
  <si>
    <t>1.    Tiền thu từ phát hành cổ phiếu, nhận vốn góp của chủ sở hữu</t>
  </si>
  <si>
    <t>Chi tiết</t>
  </si>
  <si>
    <t>1.  Doanh thu bán hàng và cung cấp dịch vụ</t>
  </si>
  <si>
    <t>2.  Các khoản giảm trừ doanh thu</t>
  </si>
  <si>
    <t>3.  Doanh thu thuần bán hàng và cung cấp dịch vụ</t>
  </si>
  <si>
    <t>4.  Giá vốn hàng bán</t>
  </si>
  <si>
    <t>5.  Lợi nhuận gộp về bán hàng và cung cấp dịch vụ</t>
  </si>
  <si>
    <t>6.  Doanh thu hoạt động tài chính</t>
  </si>
  <si>
    <t>7.  Chi phí tài chính</t>
  </si>
  <si>
    <t>TK338</t>
  </si>
  <si>
    <t xml:space="preserve">TĂNG, GIẢM TÀI SẢN CỐ ĐỊNH HỮU HÌNH </t>
  </si>
  <si>
    <t>Các chi phí trả trước chỉ liên quan đến chi phí sản xuất kinh doanh năm tài chính hiện tại được ghi nhận là chi phí trả trước ngắn hạn và đuợc tính vào chi phí sản xuất kinh doanh trong năm tài chính</t>
  </si>
  <si>
    <t>18.</t>
  </si>
  <si>
    <t>Công ty liên kết được hợp nhất trong Báo cáo</t>
  </si>
  <si>
    <t>III. Lợi ích cổ đông thiểu số</t>
  </si>
  <si>
    <t>cña: C«ng ty Cæ phÇn Xi m¨ng vµ x©y dùng Qu¶ng Ninh</t>
  </si>
  <si>
    <t xml:space="preserve"> Sã du no TK 338</t>
  </si>
  <si>
    <t xml:space="preserve">Thuế thu nhập doanh nghiệp </t>
  </si>
  <si>
    <t xml:space="preserve">… </t>
  </si>
  <si>
    <t>Các khoản khác phải thu Nhà nước</t>
  </si>
  <si>
    <t>Các khoản đầu tư ngắn hạn không quá 3 tháng có khả năng chuyển đổi dễ dàng thành tiền và không có nhiều rủi ro trong chuyển đổi thành tiền kể từ ngày mua khoản đầu tư đó tại thời điểm báo cáo.</t>
  </si>
  <si>
    <t xml:space="preserve">Hàng tồn kho được hạch toán theo phương pháp kê khai thường xuyên. </t>
  </si>
  <si>
    <t xml:space="preserve"> Dự phòng giảm giá hàng tồn kho được lập vào thời điểm cuối năm là số chênh lệch giữa giá gốc của hàng tồn kho lớn hơn giá trị thuần có thể thực hiện được của chúng.</t>
  </si>
  <si>
    <t>Khấu hao được trích theo phương pháp đường thẳng. Thời gian khấu hao được ước tính như sau:</t>
  </si>
  <si>
    <t xml:space="preserve"> - Nhà cửa, vật kiến trúc</t>
  </si>
  <si>
    <t xml:space="preserve"> - Máy móc, thiết bị  </t>
  </si>
  <si>
    <t xml:space="preserve"> - Phương tiện vận tải  </t>
  </si>
  <si>
    <t xml:space="preserve"> - Thiết bị văn phòng</t>
  </si>
  <si>
    <t>13</t>
  </si>
  <si>
    <t>16</t>
  </si>
  <si>
    <t>Đơn vị tính: VND</t>
  </si>
  <si>
    <t xml:space="preserve">A . NỢ PHẢI TRẢ </t>
  </si>
  <si>
    <t>I. Nợ ngắn hạn</t>
  </si>
  <si>
    <t>1. Vay và nợ ngắn hạn</t>
  </si>
  <si>
    <t>2. Phải trả người bán</t>
  </si>
  <si>
    <t>3. Người mua trả tiền trước</t>
  </si>
  <si>
    <t>4. Thuế và các khoản phải nộp Nhà nước</t>
  </si>
  <si>
    <t>5. Phải trả người lao động</t>
  </si>
  <si>
    <t>6. Chi phí phải trả</t>
  </si>
  <si>
    <t>7. Phải trả nội bộ</t>
  </si>
  <si>
    <t xml:space="preserve"> Lưu ý: Khi vµo b¸o c¸o LCTT ph¶I vµo chi tiÕt c¸c ho¹t ®éng ®Çu t­ vµ tµI chÝnh tr­íc</t>
  </si>
  <si>
    <t>b)   Mua và thanh lý công ty con hoặc đơn vị kinh doanh khác trong kỳ báo cáo:</t>
  </si>
  <si>
    <t xml:space="preserve">    - Giá trị hao mòn luỹ kế (*)</t>
  </si>
  <si>
    <t>2. Tài sản cố định thuê tài chính</t>
  </si>
  <si>
    <t>3. Tài sản cố định vô hình</t>
  </si>
  <si>
    <t xml:space="preserve"> - Nguyên giá</t>
  </si>
  <si>
    <t xml:space="preserve"> - Giá trị hao mòn luỹ kế (*)</t>
  </si>
  <si>
    <t>4. Chi phí xây dựng cơ bản dở dang</t>
  </si>
  <si>
    <t>III. Bất động sản đầu tư</t>
  </si>
  <si>
    <t>- Nguyên giá</t>
  </si>
  <si>
    <t>- Giá trị hao mòn luỹ kế (*)</t>
  </si>
  <si>
    <t>IV. Các khoản đầu tư tài chính dài hạn</t>
  </si>
  <si>
    <t>1. Đầu tư vào công ty con</t>
  </si>
  <si>
    <t>2. Đầu tư vào công ty liên kết, liên doanh</t>
  </si>
  <si>
    <t>3. Đầu tư dài hạn khác</t>
  </si>
  <si>
    <t>4. Dự phòng giảm giá đầu tư tài chính dài hạn (*)</t>
  </si>
  <si>
    <t>V. Tài sản dài hạn khác</t>
  </si>
  <si>
    <t>1. Chi phí trả trước dài hạn</t>
  </si>
  <si>
    <t>Đầu tư cổ phiếu</t>
  </si>
  <si>
    <t>Đầu tư trái phiếu</t>
  </si>
  <si>
    <t>Đầu tư tín phiếu, kỳ phiếu</t>
  </si>
  <si>
    <t>Cho vay dài hạn</t>
  </si>
  <si>
    <t>Đầu tư dài hạn khác</t>
  </si>
  <si>
    <t>Vay ngắn hạn</t>
  </si>
  <si>
    <t>Nợ dài hạn hạn đến hạn trả</t>
  </si>
  <si>
    <t>Thuế giá trị gia tăng</t>
  </si>
  <si>
    <t>Thuế tiêu thụ đặc biệt</t>
  </si>
  <si>
    <t>Thuế xuất, nhập khẩu</t>
  </si>
  <si>
    <t>Thuế thu nhập doanh nghiệp</t>
  </si>
  <si>
    <t>Thuế thu nhập cá nhân</t>
  </si>
  <si>
    <t>Thuế tài nguyên</t>
  </si>
  <si>
    <t>Các loại thuế khác</t>
  </si>
  <si>
    <t>Các khoản phí, lệ phí và các khoản phải nộp khác</t>
  </si>
  <si>
    <t>Tài sản thừa chờ xử lý</t>
  </si>
  <si>
    <t>Kinh phí công đoàn</t>
  </si>
  <si>
    <t>Phải trả về cổ phần hoá</t>
  </si>
  <si>
    <t>Doanh thu chưa thực hiện</t>
  </si>
  <si>
    <t>131D</t>
  </si>
  <si>
    <t>Ông Hoàng Văn Thuỵ</t>
  </si>
  <si>
    <t>C¸c bót to¸n liªn quan ®Õn vèn trong b¸o c¸o hîp nhÊt hÕt 30/9/2009</t>
  </si>
  <si>
    <t>Vèn ®iÒu lÖ 30/09/2009</t>
  </si>
  <si>
    <t>Vèn ®Çu t­ cña C«ng ty CP XM vµ XD QNinh t¹i thêi ®iÓm 30/09/2009</t>
  </si>
  <si>
    <t>Lîi nhuËn 9 th¸ng n¨m 2009</t>
  </si>
  <si>
    <t>SD c¸c TK ®Õn 30/06/2009</t>
  </si>
  <si>
    <t>(  LÊy LN sau thuÕ ®Ó chia )</t>
  </si>
  <si>
    <t>Tæng Vèn  ®Õn 31/12/2008</t>
  </si>
  <si>
    <t>Vèn ®Õn 30/09/2009</t>
  </si>
  <si>
    <t>LN sau thuÕ 9 th¸ng n¨m 2009</t>
  </si>
  <si>
    <t>SD TK 421 ®Õn 30/06/2009</t>
  </si>
  <si>
    <t>Cty CP c¬ khÝ Nam S¬n</t>
  </si>
  <si>
    <t>Tæng céng cña Cty</t>
  </si>
  <si>
    <t>C¸c bót to¸n liªn quan ®Õn vèn trong b¸o c¸o hîp nhÊt quý iii/2009</t>
  </si>
  <si>
    <t>Vèn ®iÒu lÖ 30/06/2009</t>
  </si>
  <si>
    <t>Vèn ®Çu t­ cña Cty CP XM vµ XD QN t¹i  30/06/2009</t>
  </si>
  <si>
    <t>Lîi nhuËn Quý II n¨m 2009</t>
  </si>
  <si>
    <t>Vèn  ®Õn 31/12/2008</t>
  </si>
  <si>
    <t>Vèn ®Õn 30/06/2009</t>
  </si>
  <si>
    <t>Lîi nhuËn sau thuÕ Quý III n¨m 2009</t>
  </si>
  <si>
    <t>SD TK 421 ®Õn 30/09/2009</t>
  </si>
  <si>
    <t>SD c¸c TK ®Õn 30/09/2009</t>
  </si>
  <si>
    <t>®Õn 30/09/2009</t>
  </si>
  <si>
    <t>Do Gèm thanh s¬n ®· trõ 138 d­ cã vµo trong tæng 138 trªn b¶ng  C§KT</t>
  </si>
  <si>
    <t>Tæng TK 138 lo¹i trõ :</t>
  </si>
  <si>
    <t xml:space="preserve">                      Trong ®ã :</t>
  </si>
  <si>
    <t xml:space="preserve"> - Cæ tøc vµ LN ®­îc chia :</t>
  </si>
  <si>
    <t>( theo chi tiÕt CN 138 cña C«ng ty )</t>
  </si>
  <si>
    <t xml:space="preserve"> - Ph¶I thu  ng¾n h¹n kh¸c :</t>
  </si>
  <si>
    <t xml:space="preserve"> + Lợi nhuận khác không được hưởng ưu đãi thuế</t>
  </si>
  <si>
    <t>(50%  của 25% )</t>
  </si>
  <si>
    <t>(50%  của 15% )</t>
  </si>
  <si>
    <r>
      <t xml:space="preserve"> - Mệnh giá cổ phiếu đang lưu hành(</t>
    </r>
    <r>
      <rPr>
        <sz val="12"/>
        <rFont val=".VnArial Narrow"/>
        <family val="2"/>
      </rPr>
      <t>§</t>
    </r>
    <r>
      <rPr>
        <sz val="12"/>
        <rFont val="Times New Roman"/>
        <family val="1"/>
      </rPr>
      <t>/cp)</t>
    </r>
  </si>
  <si>
    <r>
      <t>VI- Thông tin bổ sung cho các khoản mục trình bầy trong báo các kết quả H</t>
    </r>
    <r>
      <rPr>
        <b/>
        <sz val="12"/>
        <rFont val=".VnArial Narrow"/>
        <family val="2"/>
      </rPr>
      <t>§</t>
    </r>
    <r>
      <rPr>
        <b/>
        <sz val="12"/>
        <rFont val="Times New Roman"/>
        <family val="1"/>
      </rPr>
      <t>SXKD</t>
    </r>
  </si>
  <si>
    <r>
      <t xml:space="preserve">    + Vào XDCB </t>
    </r>
    <r>
      <rPr>
        <sz val="12"/>
        <rFont val=".VnArial Narrow"/>
        <family val="2"/>
      </rPr>
      <t>dë dang</t>
    </r>
  </si>
  <si>
    <r>
      <t xml:space="preserve">   - Chi phí thuế TNDN tính trên thu nhập </t>
    </r>
    <r>
      <rPr>
        <b/>
        <sz val="12"/>
        <rFont val=".VnArial Narrow"/>
        <family val="2"/>
      </rPr>
      <t>chÞu</t>
    </r>
    <r>
      <rPr>
        <b/>
        <sz val="12"/>
        <rFont val="Times New Roman"/>
        <family val="1"/>
      </rPr>
      <t xml:space="preserve"> thuế năm hiện hành</t>
    </r>
  </si>
  <si>
    <r>
      <t xml:space="preserve">     + Thuế TNDN từ thu nhập chịu thuế của hđ sxkd ( 50%  </t>
    </r>
    <r>
      <rPr>
        <sz val="12"/>
        <rFont val=".VnArial Narrow"/>
        <family val="2"/>
      </rPr>
      <t>cña</t>
    </r>
    <r>
      <rPr>
        <sz val="12"/>
        <rFont val="Times New Roman"/>
        <family val="1"/>
      </rPr>
      <t xml:space="preserve"> 15% )</t>
    </r>
  </si>
  <si>
    <r>
      <t xml:space="preserve">   - Thông tin so sánh ( những thay đ</t>
    </r>
    <r>
      <rPr>
        <sz val="12"/>
        <rFont val=".VnArial Narrow"/>
        <family val="2"/>
      </rPr>
      <t>æi</t>
    </r>
    <r>
      <rPr>
        <sz val="12"/>
        <rFont val="Times New Roman"/>
        <family val="1"/>
      </rPr>
      <t xml:space="preserve"> về thông tin trong báo cáo tài chính của các liên độ kế toán trước)</t>
    </r>
  </si>
  <si>
    <r>
      <t>Tæng</t>
    </r>
    <r>
      <rPr>
        <b/>
        <sz val="12"/>
        <rFont val="Times New Roman"/>
        <family val="1"/>
      </rPr>
      <t xml:space="preserve"> Giám đốc</t>
    </r>
  </si>
  <si>
    <r>
      <t>Ghi chú</t>
    </r>
    <r>
      <rPr>
        <b/>
        <sz val="12"/>
        <rFont val="Times New Roman"/>
        <family val="1"/>
      </rPr>
      <t>:</t>
    </r>
    <r>
      <rPr>
        <sz val="12"/>
        <rFont val="Times New Roman"/>
        <family val="1"/>
      </rPr>
      <t xml:space="preserve"> Những chỉ tiêu hoặc nội dung đơn vị không có số liệu hoặc thông tin thì  không phải trình bày và  không được đánh lại số thứ tự chỉ tiêu và “Mã số”.</t>
    </r>
  </si>
  <si>
    <r>
      <t xml:space="preserve">Ghi chó : </t>
    </r>
    <r>
      <rPr>
        <b/>
        <sz val="12"/>
        <rFont val=".VnArial Narrow"/>
        <family val="2"/>
      </rPr>
      <t>1.</t>
    </r>
    <r>
      <rPr>
        <sz val="12"/>
        <rFont val=".VnArial Narrow"/>
        <family val="2"/>
      </rPr>
      <t xml:space="preserve"> </t>
    </r>
    <r>
      <rPr>
        <b/>
        <u val="single"/>
        <sz val="12"/>
        <rFont val=".VnArial Narrow"/>
        <family val="2"/>
      </rPr>
      <t>C«ng ty Cp c¬ khÝ Nam S¬n</t>
    </r>
    <r>
      <rPr>
        <sz val="12"/>
        <rFont val=".VnArial Narrow"/>
        <family val="2"/>
      </rPr>
      <t xml:space="preserve"> quý IV t¨ng vèn ®iÒu lÖ ( c¸ nh©n ) thªm 367.000.000®ång, do ®ã nÕu chia l¹i cæ tøc sau thuÕ phÇn LN Cty XM ®­îc h­ëng</t>
    </r>
  </si>
  <si>
    <r>
      <t xml:space="preserve">            2. C«ng ty CP XD Ph­¬ng Nam 135 : </t>
    </r>
    <r>
      <rPr>
        <sz val="12"/>
        <rFont val=".VnArial Narrow"/>
        <family val="2"/>
      </rPr>
      <t xml:space="preserve">Quý IV/09 XNXD U«ng BÝ+ XN XD H¹ Long ( ®¬n vÞ thuéc C«ng ty XM vfa XD QN ) b¸n hÕt phÇn vèn gãp nªn </t>
    </r>
  </si>
  <si>
    <t>Tổng cộng</t>
  </si>
  <si>
    <t>năm 2009 - họp nhất</t>
  </si>
  <si>
    <t>1. Công ty Cổ phần Cơ khí Nam Sơn</t>
  </si>
  <si>
    <t>Cơ sở ý kiến</t>
  </si>
  <si>
    <t>Ý kiến của kiểm toán viên</t>
  </si>
  <si>
    <t>7.    Tiền thu lãi cho vay, cổ tức và lợi nhuận được chia</t>
  </si>
  <si>
    <t>2.    Tiền chi trả vốn góp cho các chủ sở hữu, mua lại cổ phiếu của doanh nghiệp đã phát hành</t>
  </si>
  <si>
    <t>3.    Tiền vay ngắn hạn, dài hạn nhận được</t>
  </si>
  <si>
    <t>4.    Tiền chi trả nợ gốc vay</t>
  </si>
  <si>
    <t xml:space="preserve">5.    Tiền chi trả nợ thuê tài chính </t>
  </si>
  <si>
    <t xml:space="preserve">6.    Cổ tức, lợi nhuận đã trả cho chủ sở hữu </t>
  </si>
  <si>
    <t>(Theo phương pháp trực tiếp)</t>
  </si>
  <si>
    <t>Năm nay</t>
  </si>
  <si>
    <t>Năm trước</t>
  </si>
  <si>
    <t>BẢN THUYẾT MINH BÁO CÁO TÀI CHÍNH</t>
  </si>
  <si>
    <t>Hình thức sở hữu vốn</t>
  </si>
  <si>
    <t>Lĩnh vực kinh doanh</t>
  </si>
  <si>
    <t>Ngành nghề kinh doanh</t>
  </si>
  <si>
    <t>Kỳ kế toán năm của Công ty bắt đầu từ ngày 01/01 và kết thúc vào ngày 31/12 hàng năm.</t>
  </si>
  <si>
    <t>Đơn vị tiền tệ sử dụng trong ghi chép kế toán là đồng Việt Nam (VND)</t>
  </si>
  <si>
    <t>Chuẩn mực và Chế độ kế toán áp dụng</t>
  </si>
  <si>
    <t xml:space="preserve"> Chế độ kế toán áp dụng</t>
  </si>
  <si>
    <t>Hình thức kế toán áp dụng</t>
  </si>
  <si>
    <t>Lãi tiền vay</t>
  </si>
  <si>
    <t>Chiết khấu thanh toán, lãi bán hàng trả chậm</t>
  </si>
  <si>
    <t>Lỗ do thanh lý các khoản đầu tư ngắn hạn, dài hạn</t>
  </si>
  <si>
    <t>Lỗ do bán ngoại tệ</t>
  </si>
  <si>
    <t>Lỗ chênh lệch tỷ giá đã thực hiện</t>
  </si>
  <si>
    <t>Lỗ chênh lệch tỷ giá chưa thực hiện</t>
  </si>
  <si>
    <t>Dự phòng giảm giá các khoản đầu tư</t>
  </si>
  <si>
    <t>Chi phí tài chính khác</t>
  </si>
  <si>
    <t>Chi phí thuế TNDN hoãn lại phát sinh từ các khoản chênh lệch tạm thời phải chịu thuế</t>
  </si>
  <si>
    <t>Chi phí thuế TNDN hoãn lại phát sinh từ việc hoàn nhập tài sản thuế thu nhập hoãn lại</t>
  </si>
  <si>
    <t>Thu nhập thuế TNDN hoãn lại phát sinh từ các khoản chênh lệch  tạm thời được khấu trừ (*)</t>
  </si>
  <si>
    <t xml:space="preserve">2- Lĩnh vực kinh doanh: </t>
  </si>
  <si>
    <t>3- Ngành nghề kinh doanh: SX xi măng, SX chế biến than, xây dựng, san gạt mặt bằng….</t>
  </si>
  <si>
    <t>4- Đặc điểm hoạt động của doanh nghiệp trong năm tài chính có ảnh hưởng đến BCTC</t>
  </si>
  <si>
    <t>II- Niên độ kế toán, đơn vị tiền tệ sử dụng trong kế toán</t>
  </si>
  <si>
    <t>1- Niên độ kế toán (bắt đầu từ ngày 01-01-2009 kết thúc vào ngày 31-12-2009).</t>
  </si>
  <si>
    <t xml:space="preserve">2- Đơn vị tiền tệ sử dụng trong kế toán: </t>
  </si>
  <si>
    <t>VN§</t>
  </si>
  <si>
    <t>III- Chế độ kế toán áp dụng</t>
  </si>
  <si>
    <t>1- Chế độ kế toán áp dụng</t>
  </si>
  <si>
    <t>2- Hình thức kế toán áp dụng: Nhật ký chứng từ</t>
  </si>
  <si>
    <t>3-Tuyên bố về việc tuân thủ Chuẩn mực kế toán và Chế độ kế toán Việt Nam</t>
  </si>
  <si>
    <t>IV- Các chính sách kế toán áp dụng</t>
  </si>
  <si>
    <t>1- Nguyên tắc xác định các khoản tiền: tiền mặt, tiền gửi ngân hàng, tiền đang chuyển gồm:</t>
  </si>
  <si>
    <t xml:space="preserve"> - Nguyên tắc xác định các khoản tương đương tiền;</t>
  </si>
  <si>
    <t xml:space="preserve"> - Nguyên tắc và phương pháp chuyển đổi các đồng tiền khác ra đồng tiền sử dụng trong kế toán.</t>
  </si>
  <si>
    <t>2- Chính sách kế toán đối với hàng tồn kho:</t>
  </si>
  <si>
    <t xml:space="preserve"> - Nguyên tắc đánh giá hàng tồn kho: Kiểm kê thực tế</t>
  </si>
  <si>
    <t xml:space="preserve"> - Phương pháp xác định giá trị hàng tồn kho cuối kỳ: Bình quân gia quyền</t>
  </si>
  <si>
    <t xml:space="preserve"> - Phương pháp hạch toán hàng tồn kho: kê khai thường xuyên </t>
  </si>
  <si>
    <t>- Lập dự phòng giảm giá hàng tồn kho.</t>
  </si>
  <si>
    <t>3- Nguyên tắc ghi nhận các khoản phải thu thương mại và phải thu khác:</t>
  </si>
  <si>
    <t>- Nguyên tắc ghi nhận;</t>
  </si>
  <si>
    <t>- Lập dự phòng phải thu khó đòi.</t>
  </si>
  <si>
    <t>4- Nguyên tắc xác định khoản phải thu, phải trả theo tiến độ kế hoạch hợp đồng xây dựng:</t>
  </si>
  <si>
    <t xml:space="preserve">- Nguyên tắc xác định khoản phải thu theo tiến độ kế hoạch hợp đồng xây dựng; </t>
  </si>
  <si>
    <t>- Nguyên tắc xác định khoản phải trả theo tiến độ kế hoạch hợp đồng xây dựng.</t>
  </si>
  <si>
    <t>5- Ghi nhận và khấu hao TSCĐ:</t>
  </si>
  <si>
    <t xml:space="preserve"> - Nguyên tắc ghi nhận TSCĐ hữu hình, TSCĐ vô hình: theo QĐ 206/BTC</t>
  </si>
  <si>
    <t xml:space="preserve"> - Phương pháp khấu hao TSCĐ hữu hình, TSCĐ vô hình: Bình quân gia quyền</t>
  </si>
  <si>
    <t>6- Hợp đồng thuê tài chính:</t>
  </si>
  <si>
    <t xml:space="preserve"> - Nguyên tắc ghi nhận Nguyên giá TSCĐ thuê tài chính: theo hợp đồng vay</t>
  </si>
  <si>
    <t xml:space="preserve"> - Nguyên tắc và phương pháp khấu hao TSCĐ thuê tài chính: theo QĐ 206/BTC</t>
  </si>
  <si>
    <t>7- Ghi nhận và khấu hao bất động sản đầu tư:</t>
  </si>
  <si>
    <t>- Nguyên tắc ghi nhận bất động sản đầu tư;</t>
  </si>
  <si>
    <t>- Nguyên tắc và phương pháp khấu hao bất động sản đầu tư.</t>
  </si>
  <si>
    <t>8- Nguyên tắc vốn hóa các khoản chi phí đi vay và các khoản chi phí khác:</t>
  </si>
  <si>
    <t>- Nguyên tắc vốn hóa các khoản chi phí đi vay;</t>
  </si>
  <si>
    <t>- Tỷ lệ vốn hóa chi phí đi vay được sử dụng để xác định chi phí đi vay được vốn hóa trong kỳ;</t>
  </si>
  <si>
    <t>- Nguyên tắc vốn hóa các khoản chi phí khác:</t>
  </si>
  <si>
    <t xml:space="preserve">    + Chi phí trả trước;</t>
  </si>
  <si>
    <t xml:space="preserve">    + Chi phí khác.</t>
  </si>
  <si>
    <t>- Phương pháp phân bổ chi phí trả trước ;</t>
  </si>
  <si>
    <t>- Phương pháp phân bổ lợi thế thương mại.</t>
  </si>
  <si>
    <t>9- Nguyên tắc kế toán chi phí nghiên cứu và triển khai:</t>
  </si>
  <si>
    <t>10- Kế toán các khoản đầu tư tài chính:</t>
  </si>
  <si>
    <t>- Nguyên tắc ghi nhận các khoản đầu tư vào công ty con, công ty liên kết;</t>
  </si>
  <si>
    <t>- Nguyên tắc ghi nhận các khoản đầu tư chứng khoán ngắn hạn, dài hạn;</t>
  </si>
  <si>
    <t>- Nguyên tắc ghi nhận các khoản đầu tư ngắn hạn, dài hạn khác;</t>
  </si>
  <si>
    <t>- Phương pháp lập dự phòng giảm giá đầu tư chứng khoán ngắn hạn, dài hạn.</t>
  </si>
  <si>
    <t>11- Kế toán các hoạt động liên doanh:</t>
  </si>
  <si>
    <t xml:space="preserve"> Nguyên tắc kế toán hoạt động liên doanh dưới hình thức: Hoạt động kinh doanh đồng kiểm soát và tài sản đồng kiểm soát; Cơ sở kinh doanh đồng kiểm soát.</t>
  </si>
  <si>
    <t>12- Ghi nhận các khoản phải trả thương mại và phải trả khác.</t>
  </si>
  <si>
    <t>13- Ghi nhận chi phí phải trả, trích trước chi phí sửa chữa lớn, chi phí bảo hành sản phẩm, trích qũi dự phòng trợ cấp mất việc làm.</t>
  </si>
  <si>
    <t>14- Ghi nhận các khoản chi phí trả trước, dự phòng.</t>
  </si>
  <si>
    <t>15- Ghi nhận các trái phiếu có thể chuyển đổi.</t>
  </si>
  <si>
    <t>16- Nguyên tắc chuyển đổi ngoại tệ và các nghiệp vụ dự phòng rủi ro hối đoái.</t>
  </si>
  <si>
    <t>17- Nguyên tắc ghi nhận vốn chủ sở hữu:</t>
  </si>
  <si>
    <t xml:space="preserve"> - Ghi nhận  vốn đầu tư của chủ sở hữu, thặng dư vốn cổ phần, vốn khác của chủ sở hữu</t>
  </si>
  <si>
    <t xml:space="preserve"> - Ghi nhận chênh lệch đánh giá lạI tài sản</t>
  </si>
  <si>
    <t xml:space="preserve"> - Ghi nhận chênh lệch tỷ giá, ghi nhận lợI nhuận chưa phân phốI</t>
  </si>
  <si>
    <t>18- Nguyên tắc ghi nhận doanh thu:</t>
  </si>
  <si>
    <t>Nguyên tắc ghi nhận doanh thu bán hàng; doanh thu cung cấp dịch vụ; doanh thu hoạt động tài chính.</t>
  </si>
  <si>
    <t>19- Nguyên tắc ghi nhận doanh thu, chi phí hợp đồng xây dựng</t>
  </si>
  <si>
    <t>- Nguyên tắc ghi nhận doanh thu hợp đồng xây dựng;</t>
  </si>
  <si>
    <t>- Nguyên tắc ghi nhận chi phí hợp đồng xây dựng.</t>
  </si>
  <si>
    <t>20-Nguyên tắc và phương pháp ghi nhận chi phí thuế thu nhập hiện hành, chi phí thuế thu nhập hoãn lạI…</t>
  </si>
  <si>
    <t>V- Thông tin bổ sung cho các khoản mục trình bày trong Bảng cân đối kế toán và Báo cáo kết qủa hoạt động kinh doanh</t>
  </si>
  <si>
    <t>1- Tiền và các khoản tương đương tiền</t>
  </si>
  <si>
    <t xml:space="preserve">   - Tiền mặt</t>
  </si>
  <si>
    <t xml:space="preserve">   - Tiền gửi ngân hàng</t>
  </si>
  <si>
    <t xml:space="preserve">   - Tiền đang chuyển</t>
  </si>
  <si>
    <t xml:space="preserve">   - Các khoản tương đương tiền</t>
  </si>
  <si>
    <t>2- Các khoản đầu tư tài chính ngắn hạn</t>
  </si>
  <si>
    <t xml:space="preserve"> - Chứng khoán đầu tư ngắn hạn</t>
  </si>
  <si>
    <t xml:space="preserve"> - Đầu tư ngắn hạn khác</t>
  </si>
  <si>
    <t xml:space="preserve"> - Dự phòng giảm giá đầu tư ngắn hạn</t>
  </si>
  <si>
    <t>3- Các khoản phải thu ngắn hạn khắc</t>
  </si>
  <si>
    <t>DA Xây dựng cầu cảng khu Công nghiệp Cái lân</t>
  </si>
  <si>
    <t>DA Bãi tập kết hàng hoá KCN Cái Lân</t>
  </si>
  <si>
    <t>DA Nhà máy Xi măng Lam thạch II mở rộng</t>
  </si>
  <si>
    <t>Phó tổng giám đốc</t>
  </si>
  <si>
    <t>NGUYỄN QUỐC DŨNG</t>
  </si>
  <si>
    <t>Chứng chỉ KTV số: 0285/KTV</t>
  </si>
  <si>
    <t>NGUYỄN THỊ HẢI HƯƠNG</t>
  </si>
  <si>
    <t>Chứng chỉ KTV số: 0367/KTV</t>
  </si>
  <si>
    <t xml:space="preserve"> Người lập biểu                       Kế toán trưởng</t>
  </si>
  <si>
    <t>Bùi Quế Hương                  Đặng Thu Hương</t>
  </si>
  <si>
    <t xml:space="preserve"> - Đường lò CBSX của XN Than Uông Bí</t>
  </si>
  <si>
    <t xml:space="preserve"> - Đường lò CBSX của XN Than Đông Triều</t>
  </si>
  <si>
    <t>Vay các đối tượng khác</t>
  </si>
  <si>
    <t xml:space="preserve"> - Chi phí thuế TNDN tính trên thu nhập chịu thuế kỳ kế toán</t>
  </si>
  <si>
    <t xml:space="preserve"> 11 - 27</t>
  </si>
  <si>
    <t xml:space="preserve"> 5 - 27</t>
  </si>
  <si>
    <t>Hà Nội, ngày 13 tháng 8 năm 2012</t>
  </si>
  <si>
    <t>06 tháng
đầu năm 2012</t>
  </si>
  <si>
    <t>06 tháng
đầu năm 2011</t>
  </si>
  <si>
    <t>Số phát sinh phải nộp trong kỳ</t>
  </si>
  <si>
    <t>Số đã nộp trong kỳ</t>
  </si>
  <si>
    <t>Số còn phải nộp chuyển qua kỳ sau</t>
  </si>
  <si>
    <t>06 tháng
đầu  năm 2012</t>
  </si>
  <si>
    <t>6 tháng
đầu năm 2012</t>
  </si>
  <si>
    <t>6 tháng
đầu năm 2011</t>
  </si>
  <si>
    <t>Trong đó :</t>
  </si>
  <si>
    <t>Số liệu so sánh trên Bảng Cân đối kế toán là số liệu trên báo cáo tài chính hợp nhất cho năm tài chính kết thúc ngày 31/12/2011 đươc kiểm toán bởi Công ty TNHH Dịch vụ Tư vấn Tài chính Kế toán và Kiểm toán (AASC). Số liệu so sánh trên Báo cáo kết quả kinh doanh và Lưu chuyển tiền tệ là số liệu trên Báo cáo tài chính hợp nhất 6 tháng đầu năm 2011 được soát xét bởi Công ty TNHH Dịch vụ Tư vấn Tài chính Kế toán và Kiểm toán (AASC).</t>
  </si>
  <si>
    <t xml:space="preserve">Chúng tôi đã thực hiện soát xét báo cáo tài chính hợp nhất của Công ty Cổ phần Xi măng và Xây dựng Quảng Ninh được lập ngày 5/8/2012 gồm: Bảng cân đối kế toán tại ngày 30 tháng 6 năm 2012, Báo cáo kết quả hoạt động kinh doanh và Bản thuyết minh báo cáo tài chính cho kỳ kế toán kết thúc ngày 30/6/2012 được trình bày từ trang 6 đến trang 27 kèm theo. </t>
  </si>
  <si>
    <t>Việc lập và trình bày Báo cáo tài chính này thuộc trách nhiệm của Giám đốc Công ty. Trách nhiệm của chúng tôi là đưa ra ý kiến về các báo cáo này căn cứ trên kết quả kiểm toán của chúng tôi.</t>
  </si>
  <si>
    <t>dụng cụ quản lý</t>
  </si>
  <si>
    <t xml:space="preserve"> CHI PHÍ PHẢI TRẢ</t>
  </si>
  <si>
    <t>a)     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</si>
  <si>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131C</t>
  </si>
  <si>
    <t>338N</t>
  </si>
  <si>
    <t>10.</t>
  </si>
  <si>
    <t>TK</t>
  </si>
  <si>
    <t>Trong ®ã: Doanh thu hµng xuÊt khÈu</t>
  </si>
  <si>
    <t xml:space="preserve"> ChiÕt khÊu th­¬ng m¹i</t>
  </si>
  <si>
    <t xml:space="preserve"> Gi¶m gi¸ hµng b¸n</t>
  </si>
  <si>
    <t xml:space="preserve"> Hµng b¸n bÞ tr¶ l¹i</t>
  </si>
  <si>
    <t>ThuÕ tiªu thô ®Æc biÖt, thuÕ suÊt khÈu, thuÕ GTGT theo ph­¬ng ph¸p trùc tiÕp ph¶i nép</t>
  </si>
  <si>
    <t>Test</t>
  </si>
  <si>
    <t xml:space="preserve"> - Tỷ lệ lợi ích của Công ty mẹ</t>
  </si>
  <si>
    <t xml:space="preserve"> - Quyền biểu quyết của Công ty mẹ</t>
  </si>
  <si>
    <t>2. Công ty Cổ phần Bê tông Hải Long</t>
  </si>
  <si>
    <t>Ông Nguyễn Ngọc Anh</t>
  </si>
  <si>
    <t>Trưởng ban kiểm soát</t>
  </si>
  <si>
    <t>Cao Quang Duyệt</t>
  </si>
  <si>
    <t xml:space="preserve">- Cổ phiếu phổ thông </t>
  </si>
  <si>
    <t>- Cổ phiếu ưu đãi</t>
  </si>
  <si>
    <t>Số lượng cổ phiếu đang lưu hành</t>
  </si>
  <si>
    <t>-    Quỹ đầu tư phát triển</t>
  </si>
  <si>
    <t>-    Quỹ dự phòng tài chính</t>
  </si>
  <si>
    <t>Céng</t>
  </si>
  <si>
    <t>Vay dµi h¹n</t>
  </si>
  <si>
    <t>-Phần giá trị tài sản (tổng hợp theo từng loại tài sản) và nợ phải trả không phải là tiền và các khoản tương đương tiền trong công ty con hoặc đơn vị kinh doanh khác được mua hoặc thanh lý trong kỳ</t>
  </si>
  <si>
    <t>31/12/2006</t>
  </si>
  <si>
    <t>VND</t>
  </si>
  <si>
    <t>Tiền mặt</t>
  </si>
  <si>
    <t>Tiền gửi ngân hàng</t>
  </si>
  <si>
    <t>Cộng</t>
  </si>
  <si>
    <t>Chứng khoán đầu tư ngắn hạn</t>
  </si>
  <si>
    <t>Đầu tư ngắn hạn khác</t>
  </si>
  <si>
    <t>Dự phòng giảm giá đầu tư ngắn hạn (*)</t>
  </si>
  <si>
    <t xml:space="preserve">Phải thu về cổ phần hoá </t>
  </si>
  <si>
    <t>Phải thu về cổ tức và lợi nhuận được chia</t>
  </si>
  <si>
    <t>Phải thu người lao động</t>
  </si>
  <si>
    <t>Phải thu khác</t>
  </si>
  <si>
    <t>Hàng mua đang đi đường</t>
  </si>
  <si>
    <t>Vốn góp của Nhà nước</t>
  </si>
  <si>
    <t>2006</t>
  </si>
  <si>
    <t>2005</t>
  </si>
  <si>
    <t>Doanh thu bán hàng</t>
  </si>
  <si>
    <t>Chiết khấu thương mại</t>
  </si>
  <si>
    <t>Giảm giá hàng bán</t>
  </si>
  <si>
    <t>Hàng bán bị trả lại</t>
  </si>
  <si>
    <t>Thuế xuất khẩu</t>
  </si>
  <si>
    <t>Doanh thu thuần sản phẩm , hàng hoá</t>
  </si>
  <si>
    <t xml:space="preserve"> - Gi¶m kho¶n môc Lîi nhuËn ch­a ph©n phèi</t>
  </si>
  <si>
    <t xml:space="preserve"> - T¨ng lîi Ých cæ ®«ng thiÓu sè</t>
  </si>
  <si>
    <t>V¨n phßng Cty</t>
  </si>
  <si>
    <t>XN XD h¹ Long</t>
  </si>
  <si>
    <t xml:space="preserve"> - Gi¶m kho¶n lîi tøc 2007 cña Cty 135,  Cty xi m¨ng ®· ghi nhËn trong n¨m 2007</t>
  </si>
  <si>
    <t>Thặng dư vốn cổ phần</t>
  </si>
  <si>
    <t xml:space="preserve"> - Vốn chủ sở hữu</t>
  </si>
  <si>
    <t>Công ty có các đơn vị thành viên sau:</t>
  </si>
  <si>
    <t>Tên</t>
  </si>
  <si>
    <t>Địa chỉ</t>
  </si>
  <si>
    <t>1. Xí nghiệp thi công cơ giới</t>
  </si>
  <si>
    <t>Quang Trung - Uông Bí - Quảng Ninh</t>
  </si>
  <si>
    <t>2. Xí nghiệp Than Uông Bí</t>
  </si>
  <si>
    <t>Phương Đông - Uông Bí - Quảng Ninh</t>
  </si>
  <si>
    <t>3. Xí nghiệp Xây dựng Uông Bí</t>
  </si>
  <si>
    <t>4. Xí nghiệp Xây dựng Móng Cái</t>
  </si>
  <si>
    <t>Thị xã Móng Cái - Quảng Ninh</t>
  </si>
  <si>
    <t>5. Xí nghiệp Xây dựng Hạ Long</t>
  </si>
  <si>
    <t>Phường Bãi Cháy - TP Hạ Long - Quảng Ninh</t>
  </si>
  <si>
    <t>I. Các đơn vị hạch toán phụ thuộc</t>
  </si>
  <si>
    <t>II. Các công ty con</t>
  </si>
  <si>
    <t xml:space="preserve"> Kính gửi:     Hội đồng Quản trị </t>
  </si>
  <si>
    <t xml:space="preserve">                      Ban Giám đốc </t>
  </si>
  <si>
    <t xml:space="preserve">                      Công ty Cổ phần Xi măng và Xây dựng Quảng Ninh</t>
  </si>
  <si>
    <t>1. Công ty cổ phần Phương mai</t>
  </si>
  <si>
    <t>2. Công ty Cổ phần Hải Long</t>
  </si>
  <si>
    <t>3. Công ty Cổ phần gạch Thanh Sơn</t>
  </si>
  <si>
    <t xml:space="preserve">    Các thành viên của Hội đồng quản trị bao gồm:</t>
  </si>
  <si>
    <t>Ông Cao Quang Duyệt</t>
  </si>
  <si>
    <t>Chủ tịch hội đồng quản trị</t>
  </si>
  <si>
    <t>Thành viên</t>
  </si>
  <si>
    <t>Ông Phạm Văn Chính</t>
  </si>
  <si>
    <t>Ông Đinh Đức Hiển</t>
  </si>
  <si>
    <t>Bà   Đào Thị Đầm</t>
  </si>
  <si>
    <t>Ông Phạm Văn Điện</t>
  </si>
  <si>
    <t>Ông Linh Thế Hưng</t>
  </si>
  <si>
    <t>Ông Phan Ngô Chứ</t>
  </si>
  <si>
    <t xml:space="preserve">    Các thành viên của Ban kiểm soát bao gồm:</t>
  </si>
  <si>
    <t>Ông Trần Thanh Tịnh</t>
  </si>
  <si>
    <t>136</t>
  </si>
  <si>
    <t>138</t>
  </si>
  <si>
    <t>334</t>
  </si>
  <si>
    <t>ph¶i thu kh¸c</t>
  </si>
  <si>
    <t>Người lập biểu</t>
  </si>
  <si>
    <t>Kế toán trưởng</t>
  </si>
  <si>
    <t xml:space="preserve"> Nguyên tắc ghi nhận vốn chủ sở hữu </t>
  </si>
  <si>
    <t>Nguyên tắc và phương pháp ghi nhận chi phí thuế thu nhập doanh nghiệp hiện hành, chi phí thuế thu nhập doanh nghiệp hoãn lại</t>
  </si>
  <si>
    <t>Chi phí thuế thu nhập doanh nghiệp hiện hành được xác định trên cơ sở thu nhập chịu thuế  và thuế suất thuế TNDN trong năm hiện hành.</t>
  </si>
  <si>
    <t xml:space="preserve">Chi phí thuế thu nhập doanh nghiệp hoãn lại được xác định trên cơ sở số chênh lệch tạm thời được khấu trừ, số chênh lệch tạm thời chịu thuế  và thuế suất thuế TNDN. </t>
  </si>
  <si>
    <t>STT</t>
  </si>
  <si>
    <t>1211</t>
  </si>
  <si>
    <t>1212</t>
  </si>
  <si>
    <t>so du no TK 334</t>
  </si>
  <si>
    <t>333N</t>
  </si>
  <si>
    <t>CTy Phuong mai</t>
  </si>
  <si>
    <t>CTy Phuong Mai</t>
  </si>
  <si>
    <t>Phuong mai</t>
  </si>
  <si>
    <t>Cty Hai Long</t>
  </si>
  <si>
    <t>I. Lưu chuyển tiền từ hoạt động kinh doanh</t>
  </si>
  <si>
    <t>Lưu chuyển tiền thuần từ hoạt động kinh doanh</t>
  </si>
  <si>
    <t>II. Lưu chuyển tiền từ hoạt động đầu tư</t>
  </si>
  <si>
    <t>Lưu chuyển tiền thuần từ hoạt động đầu tư</t>
  </si>
  <si>
    <t>III. Lưu chuyển tiền từ hoạt động tài chính</t>
  </si>
  <si>
    <t>Lưu chuyển tiền thuần từ hoạt động tài chính</t>
  </si>
  <si>
    <t>Lưu chuyển tiền thuần trong kỳ</t>
  </si>
  <si>
    <t>Tiền và tương đương tiền đầu kỳ</t>
  </si>
  <si>
    <t>B¶ng tæng hîp c¸c TK c«ng nî néi bé</t>
  </si>
  <si>
    <t>1. C«ng ty CP XM vµ XD Qninh ®ang HT treo c«ng nî c¸c ®¬n vÞ</t>
  </si>
  <si>
    <t>Tªn ®¬n vÞ</t>
  </si>
  <si>
    <t>C«ng nî ph¶I thu</t>
  </si>
  <si>
    <t>Céng nî ph¶I tr¶</t>
  </si>
  <si>
    <t>Bï trõ Ph¶I thu - ph¶I tr¶</t>
  </si>
  <si>
    <t>C«ng ty CP Ph­¬ng Mai</t>
  </si>
  <si>
    <t>Ph¶I tr¶  P.Mai</t>
  </si>
  <si>
    <t>C«ng ty CP gèm XD Thanh S¬n</t>
  </si>
  <si>
    <t>C«ng ty CP H¶I Long</t>
  </si>
  <si>
    <t xml:space="preserve">2. C¸c ®¬n vÞ ®ang treo c«ng nî víi c«ng ty </t>
  </si>
  <si>
    <t>C«ng nî tr¶</t>
  </si>
  <si>
    <t>C«ng nî thu</t>
  </si>
  <si>
    <t>Bï trõ</t>
  </si>
  <si>
    <t>131(DC)</t>
  </si>
  <si>
    <t xml:space="preserve">Céng </t>
  </si>
  <si>
    <t>138 ( DC )</t>
  </si>
  <si>
    <t>§¬n vÞ b¸o c¸o :</t>
  </si>
  <si>
    <t>MÉu sè : B 01 - DN</t>
  </si>
  <si>
    <t>§Þa chØ :</t>
  </si>
  <si>
    <t>( Ban hµnh kÌm theo Q§ sè 15/2006/Q§-BTC</t>
  </si>
  <si>
    <t>Ngµy 20/3/2006 cña Bé tr­ëng BTC )</t>
  </si>
  <si>
    <t>B¶ng c©n ®èi kÕ to¸n</t>
  </si>
  <si>
    <t>§VT : VN§</t>
  </si>
  <si>
    <t>Tµi s¶n</t>
  </si>
  <si>
    <t>M· sè</t>
  </si>
  <si>
    <t>ThuyÕt minh</t>
  </si>
  <si>
    <t>C«ng ty CP XM</t>
  </si>
  <si>
    <t>C«ng ty CP gèm Thanh S¬n</t>
  </si>
  <si>
    <t>C«ng ty CP H¶i Long</t>
  </si>
  <si>
    <t>Lo¹I trõ</t>
  </si>
  <si>
    <t>Sè ®­a vµo b¶ng C§KT</t>
  </si>
  <si>
    <t>A - Tµi s¶n ng¾n h¹n</t>
  </si>
  <si>
    <t>( 100 ) = 110 + 120 + 130 + 140 + 150</t>
  </si>
  <si>
    <t>I. TiÒn vµ c¸c kho¶n ®­¬ng tiÒn</t>
  </si>
  <si>
    <t xml:space="preserve">1. TiÒn </t>
  </si>
  <si>
    <t>V.01</t>
  </si>
  <si>
    <t>2. C¸c kho¶n ®­¬ng tiÒn</t>
  </si>
  <si>
    <t>II.C¸c kho¶n ®Çu t­ tµi chÝnh ng¾n h¹n</t>
  </si>
  <si>
    <t>V.02</t>
  </si>
  <si>
    <t>1. §Çu t­ ng¾n h¹n</t>
  </si>
  <si>
    <t>2. Dù phßng gi¶m gi¸ ®Çu t­ chøng kho¸n §TNH</t>
  </si>
  <si>
    <t>III. C¸c kho¶n ph¶I thu</t>
  </si>
  <si>
    <t>1. Ph¶I thu cña kh¸ch hµng</t>
  </si>
  <si>
    <t>2. Tr¶ tr­íc cho ng­êi b¸n</t>
  </si>
  <si>
    <t>3. Ph¶I thu néi bé</t>
  </si>
  <si>
    <t>4. Ph¶i thu theo tiÕn ®ä kÕ ho¹ch hîp ®ång x©y dùng</t>
  </si>
  <si>
    <t>5. C¸c kho¶n ph¶I thu kh¸c</t>
  </si>
  <si>
    <t>V.03</t>
  </si>
  <si>
    <t>6. Dù phßng c¸c kho¶n ph¶I thu khã ®ßi</t>
  </si>
  <si>
    <t>IV . Hµng tån kho</t>
  </si>
  <si>
    <t>1. Hµng tån kho</t>
  </si>
  <si>
    <t>V.04</t>
  </si>
  <si>
    <t>2. Dù phßng gi¶m gi¸ hµng tån kho</t>
  </si>
  <si>
    <t>V. Tµi s¶n ng¾n h¹n kh¸c</t>
  </si>
  <si>
    <t>1. Chi phÝ tr¶ tr­íc ng¾n h¹n</t>
  </si>
  <si>
    <t>2. ThuÕ GTGT ®­îc khÊu trõ</t>
  </si>
  <si>
    <t>3. ThuÕ vµ c¸c kho¶n kh¸c ph¶I thu nhµ n­íc</t>
  </si>
  <si>
    <t>4. Tµi s¶n ng¾n h¹n kh¸c</t>
  </si>
  <si>
    <t>B - Tµi s¶n dµi h¹n</t>
  </si>
  <si>
    <t>( 200 = 210 + 220 + 240 + 250 + 260 )</t>
  </si>
  <si>
    <t>I. C¸c kho¶n ph¶I thu dµi h¹n</t>
  </si>
  <si>
    <t>1. Ph¶I thu dµi h¹n cña kh¸ch hµng</t>
  </si>
  <si>
    <t>2. Vèn kinh doanh ë c¸c ®¬n vÞ trùc thuéc</t>
  </si>
  <si>
    <t>3. Ph¶I thu néi bé dµi h¹n</t>
  </si>
  <si>
    <t>V.06</t>
  </si>
  <si>
    <t>4. Ph¶I thu dµi h¹n kh¸c</t>
  </si>
  <si>
    <t>V.07</t>
  </si>
  <si>
    <t>5. dù phßng ph¶I thu dµi h¹n khã ®ßi</t>
  </si>
  <si>
    <t>II. Tµi s¶n cè ®Þnh</t>
  </si>
  <si>
    <t>1. Tµi s¶n cè ®Þnh h÷u h×nh</t>
  </si>
  <si>
    <t>V.08</t>
  </si>
  <si>
    <t xml:space="preserve"> - Nguyªn gi¸</t>
  </si>
  <si>
    <t xml:space="preserve"> - Gi¸ trÞ hao mßn luü kÕ</t>
  </si>
  <si>
    <t>2. Tµi s¶n cè ®Þnh v« h×nh</t>
  </si>
  <si>
    <t>V.09</t>
  </si>
  <si>
    <t>3. Tµi s¶n thuª tµi chÝnh</t>
  </si>
  <si>
    <t>V.10</t>
  </si>
  <si>
    <t>4. Chi phÝ XDCB dë dang</t>
  </si>
  <si>
    <t>V.11</t>
  </si>
  <si>
    <t>III. BÊt ®éng s¶n ®Çu t­</t>
  </si>
  <si>
    <t>V12</t>
  </si>
  <si>
    <t>IV. C¸c kho¶n ®Çu t­ tµi chÝnh dµi h¹n</t>
  </si>
  <si>
    <t>1. §Çu t­ vµo c«ng ty con</t>
  </si>
  <si>
    <t>2. §Çu t­ vµo C«ng ty liªn kÕt , liªn doanh</t>
  </si>
  <si>
    <t>3. §Çu t­ dµi h¹n kh¸c</t>
  </si>
  <si>
    <t>V.13</t>
  </si>
  <si>
    <t>4. Dù phßng gi¶m gi¸ chøng kho¸n ®Çu t­ dµi h¹n</t>
  </si>
  <si>
    <t>V. Tµi s¶n dµi h¹n kh¸c</t>
  </si>
  <si>
    <t>1. Chi phÝ tr¶ tr­íc dµi h¹n</t>
  </si>
  <si>
    <t>V.14</t>
  </si>
  <si>
    <t>2. Tµi s¶n thuÕ thu nhËp ho·n l¹i</t>
  </si>
  <si>
    <t>V.21</t>
  </si>
  <si>
    <t>3. Tµi s¶n dµi h¹n kh¸c</t>
  </si>
  <si>
    <t>Tæng céng tµi s¶n ( 270 = 100 + 200 )</t>
  </si>
  <si>
    <t>Nguån vèn</t>
  </si>
  <si>
    <t>A - Nî ph¶I tr¶ ( 300 = 310 + 330 )</t>
  </si>
  <si>
    <t>I- Nî ng¾n h¹n</t>
  </si>
  <si>
    <t>1. Vay vµ nî ng¾n h¹n</t>
  </si>
  <si>
    <t>V.15</t>
  </si>
  <si>
    <t>2. Ph¶I tr¶ ng­êi b¸n</t>
  </si>
  <si>
    <t>331 dư nợ</t>
  </si>
  <si>
    <t>131 du co</t>
  </si>
  <si>
    <t>8. Doanh thu ch­a thùc hiÖn</t>
  </si>
  <si>
    <t>9. Quü ph¸t triÓn khoa häc vµ c«ng nghÖ</t>
  </si>
  <si>
    <t>11. Quü khen th­ëng phóc lîi</t>
  </si>
  <si>
    <t>11. Quü khen th­ëng, phuc lîi</t>
  </si>
  <si>
    <t>9. Quü PTKH</t>
  </si>
  <si>
    <t>11. Quỹ khen thưởng, phúc lợi</t>
  </si>
  <si>
    <t>8. Doanh thu chưa thực hiện</t>
  </si>
  <si>
    <t>9. Quỹ phát triển khoa học công nghệ</t>
  </si>
  <si>
    <t>Trong ®ã : - Dµi h¹n :</t>
  </si>
  <si>
    <t xml:space="preserve">  - Ng¾n h¹n :</t>
  </si>
  <si>
    <t xml:space="preserve"> - USD</t>
  </si>
  <si>
    <t xml:space="preserve"> - EURO</t>
  </si>
  <si>
    <t>Chi phí</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</si>
</sst>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 \ ;[Red]\(#,###\)\ \ "/>
    <numFmt numFmtId="182" formatCode="&quot;\&quot;#,##0;[Red]&quot;\&quot;\-#,##0"/>
    <numFmt numFmtId="183" formatCode="&quot;\&quot;#,##0.00;[Red]&quot;\&quot;\-#,##0.00"/>
    <numFmt numFmtId="184" formatCode="_ * #,##0_ ;_ * \-#,##0_ ;_ * &quot;-&quot;_ ;_ @_ "/>
    <numFmt numFmtId="185" formatCode="_ * #,##0.00_ ;_ * \-#,##0.00_ ;_ * &quot;-&quot;??_ ;_ @_ "/>
    <numFmt numFmtId="186" formatCode="_-* #,##0\ &quot;DM&quot;_-;\-* #,##0\ &quot;DM&quot;_-;_-* &quot;-&quot;\ &quot;DM&quot;_-;_-@_-"/>
    <numFmt numFmtId="187" formatCode="_-* #,##0.00\ &quot;DM&quot;_-;\-* #,##0.00\ &quot;DM&quot;_-;_-* &quot;-&quot;??\ &quot;DM&quot;_-;_-@_-"/>
    <numFmt numFmtId="188" formatCode="#.00"/>
    <numFmt numFmtId="189" formatCode="#,##0."/>
    <numFmt numFmtId="190" formatCode="\$#."/>
    <numFmt numFmtId="191" formatCode="#."/>
    <numFmt numFmtId="192" formatCode="_-* #,##0_-;\-* #,##0_-;_-* &quot;-&quot;_-;_-@_-"/>
    <numFmt numFmtId="193" formatCode="_-* #,##0.00_-;\-* #,##0.00_-;_-* &quot;-&quot;??_-;_-@_-"/>
    <numFmt numFmtId="194" formatCode="_-&quot;$&quot;* #,##0_-;\-&quot;$&quot;* #,##0_-;_-&quot;$&quot;* &quot;-&quot;_-;_-@_-"/>
    <numFmt numFmtId="195" formatCode="_-&quot;$&quot;* #,##0.00_-;\-&quot;$&quot;* #,##0.00_-;_-&quot;$&quot;* &quot;-&quot;??_-;_-@_-"/>
    <numFmt numFmtId="196" formatCode="#,##0\ &quot;F&quot;;\-#,##0\ &quot;F&quot;"/>
    <numFmt numFmtId="197" formatCode="_ * #,##0_)\ _®_ ;_ * \(#,##0\)\ _®_ ;_ * &quot;-&quot;??_)\ _®_ ;_ @_ "/>
    <numFmt numFmtId="198" formatCode="0_);[Red]\(0\)"/>
    <numFmt numFmtId="199" formatCode="_ * #,##0.00_)\ _®_ ;_ * \(#,##0.00\)\ _®_ ;_ * &quot;-&quot;??_)\ _®_ ;_ @_ "/>
    <numFmt numFmtId="200" formatCode="0.000_)"/>
    <numFmt numFmtId="201" formatCode=";;"/>
    <numFmt numFmtId="202" formatCode="&quot;$&quot;\ \ \ \ #,##0_);\(&quot;$&quot;\ \ \ #,##0\)"/>
    <numFmt numFmtId="203" formatCode="&quot;$&quot;\ \ \ \ \ #,##0_);\(&quot;$&quot;\ \ \ \ \ #,##0\)"/>
    <numFmt numFmtId="204" formatCode="###\ ###\ ###\ ###"/>
    <numFmt numFmtId="205" formatCode="_(* #,##0.000_);_(* \(#,##0.000\);_(* &quot;-&quot;??_);_(@_)"/>
    <numFmt numFmtId="206" formatCode="&quot;ß&quot;\t#,##0_);\(&quot;ß&quot;\t#,##0\)"/>
    <numFmt numFmtId="207" formatCode="_(\ß* \t#,##0_);_(\ß* \(\t#,##0\);_(\ß* &quot;-&quot;_);_(@_)"/>
    <numFmt numFmtId="208" formatCode="&quot;ß&quot;\t#,##0_);[Red]\(&quot;ß&quot;\t#,##0\)"/>
    <numFmt numFmtId="209" formatCode="&quot;\&quot;#,##0;[Red]\-&quot;\&quot;#,##0"/>
    <numFmt numFmtId="210" formatCode="&quot;\&quot;#,##0.00;\-&quot;\&quot;#,##0.00"/>
    <numFmt numFmtId="211" formatCode="0_);\(0\)"/>
    <numFmt numFmtId="212" formatCode="###\ ###\ ###\ ###\ #00"/>
    <numFmt numFmtId="213" formatCode="_(* #,##0.0_);_(* \(#,##0.0\);_(* &quot;-&quot;??_);_(@_)"/>
    <numFmt numFmtId="214" formatCode="#,##0.000"/>
    <numFmt numFmtId="215" formatCode="#,##0.0000"/>
    <numFmt numFmtId="216" formatCode="#,##0.00000"/>
    <numFmt numFmtId="217" formatCode="[$-42A]dd\ mmmm\ yyyy"/>
    <numFmt numFmtId="218" formatCode="0.000000"/>
    <numFmt numFmtId="219" formatCode="0.00000"/>
    <numFmt numFmtId="220" formatCode="0.0000"/>
    <numFmt numFmtId="221" formatCode="0.000"/>
    <numFmt numFmtId="222" formatCode="0.0000000"/>
    <numFmt numFmtId="223" formatCode="\(#,##0_);\(&quot;$&quot;#,##0\)"/>
    <numFmt numFmtId="224" formatCode="\(#,##0_);\(#,##0\)"/>
    <numFmt numFmtId="225" formatCode="[$-409]dddd\,\ mmmm\ dd\,\ yyyy"/>
    <numFmt numFmtId="226" formatCode="dd/mm/yy"/>
  </numFmts>
  <fonts count="195">
    <font>
      <sz val="10"/>
      <name val=".VnArial"/>
      <family val="0"/>
    </font>
    <font>
      <sz val="11"/>
      <name val=".VnTime"/>
      <family val="2"/>
    </font>
    <font>
      <b/>
      <sz val="11"/>
      <name val=".VnTime"/>
      <family val="2"/>
    </font>
    <font>
      <i/>
      <sz val="11"/>
      <name val=".VnTime"/>
      <family val="2"/>
    </font>
    <font>
      <sz val="11"/>
      <name val="Times New Roman"/>
      <family val="1"/>
    </font>
    <font>
      <b/>
      <sz val="11"/>
      <name val=".VnTimeH"/>
      <family val="2"/>
    </font>
    <font>
      <b/>
      <sz val="12"/>
      <name val=".VnTime"/>
      <family val="2"/>
    </font>
    <font>
      <b/>
      <sz val="14"/>
      <name val=".VnTime"/>
      <family val="2"/>
    </font>
    <font>
      <i/>
      <sz val="11"/>
      <color indexed="12"/>
      <name val=".VnTime"/>
      <family val="2"/>
    </font>
    <font>
      <sz val="10"/>
      <name val="Times New Roman"/>
      <family val="1"/>
    </font>
    <font>
      <b/>
      <i/>
      <sz val="11"/>
      <color indexed="10"/>
      <name val=".VnTime"/>
      <family val="2"/>
    </font>
    <font>
      <b/>
      <sz val="10"/>
      <name val=".VnArial"/>
      <family val="2"/>
    </font>
    <font>
      <sz val="10"/>
      <name val="Arial"/>
      <family val="2"/>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sz val="1"/>
      <color indexed="8"/>
      <name val="Courier"/>
      <family val="3"/>
    </font>
    <font>
      <u val="single"/>
      <sz val="12"/>
      <color indexed="36"/>
      <name val="VNI-Times"/>
      <family val="0"/>
    </font>
    <font>
      <b/>
      <sz val="12"/>
      <name val="Arial"/>
      <family val="2"/>
    </font>
    <font>
      <b/>
      <sz val="1"/>
      <color indexed="8"/>
      <name val="Courier"/>
      <family val="3"/>
    </font>
    <font>
      <u val="single"/>
      <sz val="12"/>
      <color indexed="12"/>
      <name val="VNI-Times"/>
      <family val="0"/>
    </font>
    <font>
      <sz val="12"/>
      <name val="Arial"/>
      <family val="2"/>
    </font>
    <font>
      <sz val="14"/>
      <name val=".VnTime"/>
      <family val="2"/>
    </font>
    <font>
      <sz val="12"/>
      <name val="VNTime"/>
      <family val="0"/>
    </font>
    <font>
      <sz val="16"/>
      <name val="AngsanaUPC"/>
      <family val="3"/>
    </font>
    <font>
      <sz val="14"/>
      <name val="뼻뮝"/>
      <family val="1"/>
    </font>
    <font>
      <sz val="12"/>
      <name val="바탕체"/>
      <family val="3"/>
    </font>
    <font>
      <sz val="12"/>
      <name val="뼻뮝"/>
      <family val="1"/>
    </font>
    <font>
      <sz val="9"/>
      <name val="Arial"/>
      <family val="2"/>
    </font>
    <font>
      <sz val="10"/>
      <name val="굴림체"/>
      <family val="1"/>
    </font>
    <font>
      <sz val="12"/>
      <name val="Courier"/>
      <family val="3"/>
    </font>
    <font>
      <sz val="10"/>
      <name val=" "/>
      <family val="1"/>
    </font>
    <font>
      <sz val="12"/>
      <name val="Times New Roman"/>
      <family val="1"/>
    </font>
    <font>
      <b/>
      <i/>
      <sz val="10"/>
      <name val=".VnArial"/>
      <family val="2"/>
    </font>
    <font>
      <b/>
      <sz val="12"/>
      <name val=".VnTimeH"/>
      <family val="2"/>
    </font>
    <font>
      <sz val="12"/>
      <name val=".VnTime"/>
      <family val="2"/>
    </font>
    <font>
      <sz val="11"/>
      <color indexed="10"/>
      <name val=".VnTime"/>
      <family val="2"/>
    </font>
    <font>
      <sz val="10"/>
      <name val="3C_Times_T"/>
      <family val="0"/>
    </font>
    <font>
      <sz val="8"/>
      <name val="Times New Roman"/>
      <family val="1"/>
    </font>
    <font>
      <sz val="12"/>
      <name val="Tms Rmn"/>
      <family val="0"/>
    </font>
    <font>
      <sz val="10"/>
      <name val="MS Sans Serif"/>
      <family val="2"/>
    </font>
    <font>
      <sz val="11"/>
      <name val="Tms Rmn"/>
      <family val="0"/>
    </font>
    <font>
      <sz val="10"/>
      <name val="MS Serif"/>
      <family val="1"/>
    </font>
    <font>
      <sz val="10"/>
      <color indexed="16"/>
      <name val="MS Serif"/>
      <family val="1"/>
    </font>
    <font>
      <sz val="8"/>
      <name val="Arial"/>
      <family val="2"/>
    </font>
    <font>
      <b/>
      <sz val="12"/>
      <color indexed="9"/>
      <name val="Tms Rmn"/>
      <family val="0"/>
    </font>
    <font>
      <b/>
      <sz val="8"/>
      <name val="MS Sans Serif"/>
      <family val="2"/>
    </font>
    <font>
      <sz val="8"/>
      <name val="Wingdings"/>
      <family val="0"/>
    </font>
    <font>
      <sz val="8"/>
      <name val="Helv"/>
      <family val="0"/>
    </font>
    <font>
      <sz val="8"/>
      <name val="MS Sans Serif"/>
      <family val="2"/>
    </font>
    <font>
      <b/>
      <sz val="8"/>
      <color indexed="8"/>
      <name val="Helv"/>
      <family val="0"/>
    </font>
    <font>
      <b/>
      <sz val="11"/>
      <name val=".VnArial NarrowH"/>
      <family val="2"/>
    </font>
    <font>
      <sz val="12"/>
      <name val=".VnArial NarrowH"/>
      <family val="2"/>
    </font>
    <font>
      <b/>
      <sz val="10"/>
      <name val=".VnArial Narrow"/>
      <family val="2"/>
    </font>
    <font>
      <sz val="9"/>
      <name val=".VnTime"/>
      <family val="2"/>
    </font>
    <font>
      <sz val="10"/>
      <color indexed="10"/>
      <name val=".VnArial"/>
      <family val="2"/>
    </font>
    <font>
      <sz val="12"/>
      <name val="¹ÙÅÁÃ¼"/>
      <family val="1"/>
    </font>
    <font>
      <sz val="12"/>
      <name val="±¼¸²Ã¼"/>
      <family val="3"/>
    </font>
    <font>
      <sz val="11"/>
      <name val="µ¸¿ò"/>
      <family val="1"/>
    </font>
    <font>
      <sz val="10"/>
      <name val=".VnAvant"/>
      <family val="2"/>
    </font>
    <font>
      <sz val="9"/>
      <name val=".VnArial"/>
      <family val="2"/>
    </font>
    <font>
      <sz val="12"/>
      <color indexed="10"/>
      <name val=".VnTime"/>
      <family val="2"/>
    </font>
    <font>
      <i/>
      <sz val="10"/>
      <color indexed="12"/>
      <name val=".VnArial"/>
      <family val="2"/>
    </font>
    <font>
      <sz val="11"/>
      <name val=".VnArial"/>
      <family val="2"/>
    </font>
    <font>
      <b/>
      <i/>
      <sz val="10"/>
      <color indexed="12"/>
      <name val=".VnArial"/>
      <family val="2"/>
    </font>
    <font>
      <b/>
      <sz val="9"/>
      <name val=".VnArial"/>
      <family val="2"/>
    </font>
    <font>
      <b/>
      <sz val="10"/>
      <color indexed="8"/>
      <name val="Times New Roman"/>
      <family val="1"/>
    </font>
    <font>
      <sz val="10"/>
      <color indexed="8"/>
      <name val="Times New Roman"/>
      <family val="1"/>
    </font>
    <font>
      <b/>
      <sz val="11"/>
      <color indexed="8"/>
      <name val="Times New Roman"/>
      <family val="1"/>
    </font>
    <font>
      <sz val="11"/>
      <color indexed="8"/>
      <name val="Times New Roman"/>
      <family val="1"/>
    </font>
    <font>
      <sz val="11"/>
      <name val=".VnArial NarrowH"/>
      <family val="2"/>
    </font>
    <font>
      <b/>
      <i/>
      <u val="single"/>
      <sz val="11"/>
      <name val=".VnArial"/>
      <family val="2"/>
    </font>
    <font>
      <b/>
      <sz val="16"/>
      <name val="Times New Roman"/>
      <family val="1"/>
    </font>
    <font>
      <b/>
      <i/>
      <sz val="12"/>
      <name val="Times New Roman"/>
      <family val="1"/>
    </font>
    <font>
      <b/>
      <sz val="11"/>
      <name val="Times New Roman"/>
      <family val="1"/>
    </font>
    <font>
      <i/>
      <sz val="11"/>
      <name val="Times New Roman"/>
      <family val="1"/>
    </font>
    <font>
      <b/>
      <i/>
      <sz val="11"/>
      <name val="Times New Roman"/>
      <family val="1"/>
    </font>
    <font>
      <b/>
      <sz val="11"/>
      <color indexed="10"/>
      <name val="Times New Roman"/>
      <family val="1"/>
    </font>
    <font>
      <sz val="11"/>
      <color indexed="10"/>
      <name val="Times New Roman"/>
      <family val="1"/>
    </font>
    <font>
      <b/>
      <sz val="14"/>
      <name val="Times New Roman"/>
      <family val="1"/>
    </font>
    <font>
      <b/>
      <i/>
      <sz val="11"/>
      <color indexed="12"/>
      <name val="Times New Roman"/>
      <family val="1"/>
    </font>
    <font>
      <b/>
      <sz val="12"/>
      <name val="Times New Roman"/>
      <family val="1"/>
    </font>
    <font>
      <b/>
      <sz val="10"/>
      <name val="Times New Roman"/>
      <family val="1"/>
    </font>
    <font>
      <b/>
      <sz val="10"/>
      <color indexed="12"/>
      <name val="Times New Roman"/>
      <family val="1"/>
    </font>
    <font>
      <b/>
      <sz val="11"/>
      <color indexed="12"/>
      <name val="Times New Roman"/>
      <family val="1"/>
    </font>
    <font>
      <i/>
      <sz val="11"/>
      <color indexed="8"/>
      <name val="Times New Roman"/>
      <family val="1"/>
    </font>
    <font>
      <b/>
      <i/>
      <sz val="11"/>
      <color indexed="8"/>
      <name val="Times New Roman"/>
      <family val="1"/>
    </font>
    <font>
      <sz val="10"/>
      <color indexed="12"/>
      <name val="Times New Roman"/>
      <family val="1"/>
    </font>
    <font>
      <i/>
      <sz val="10"/>
      <color indexed="12"/>
      <name val="Times New Roman"/>
      <family val="1"/>
    </font>
    <font>
      <i/>
      <sz val="11"/>
      <name val=".VnArial"/>
      <family val="2"/>
    </font>
    <font>
      <sz val="11"/>
      <color indexed="12"/>
      <name val="Times New Roman"/>
      <family val="1"/>
    </font>
    <font>
      <sz val="8"/>
      <name val=".VnArial"/>
      <family val="2"/>
    </font>
    <font>
      <b/>
      <i/>
      <u val="single"/>
      <sz val="11"/>
      <name val="Times New Roman"/>
      <family val="1"/>
    </font>
    <font>
      <sz val="11"/>
      <color indexed="17"/>
      <name val="Times New Roman"/>
      <family val="1"/>
    </font>
    <font>
      <b/>
      <sz val="11"/>
      <name val=".vnArial"/>
      <family val="2"/>
    </font>
    <font>
      <i/>
      <sz val="10"/>
      <name val=".VnArial"/>
      <family val="2"/>
    </font>
    <font>
      <b/>
      <sz val="10"/>
      <name val=".VnArial NarrowH"/>
      <family val="2"/>
    </font>
    <font>
      <b/>
      <sz val="12"/>
      <name val=".VnArial Narrow"/>
      <family val="2"/>
    </font>
    <font>
      <sz val="12"/>
      <name val=".VnArial Narrow"/>
      <family val="2"/>
    </font>
    <font>
      <b/>
      <sz val="12"/>
      <name val=".VnArial NarrowH"/>
      <family val="2"/>
    </font>
    <font>
      <sz val="12"/>
      <name val=".VnArial"/>
      <family val="2"/>
    </font>
    <font>
      <b/>
      <sz val="10"/>
      <color indexed="10"/>
      <name val=".VnArial"/>
      <family val="2"/>
    </font>
    <font>
      <b/>
      <i/>
      <sz val="10"/>
      <color indexed="10"/>
      <name val=".VnArial"/>
      <family val="2"/>
    </font>
    <font>
      <b/>
      <sz val="9"/>
      <color indexed="10"/>
      <name val=".VnArial"/>
      <family val="2"/>
    </font>
    <font>
      <b/>
      <sz val="11"/>
      <color indexed="10"/>
      <name val=".VnTime"/>
      <family val="2"/>
    </font>
    <font>
      <b/>
      <i/>
      <sz val="11"/>
      <color indexed="10"/>
      <name val=".vnArial"/>
      <family val="2"/>
    </font>
    <font>
      <i/>
      <sz val="11"/>
      <color indexed="10"/>
      <name val="Times New Roman"/>
      <family val="1"/>
    </font>
    <font>
      <sz val="11"/>
      <color indexed="58"/>
      <name val="Times New Roman"/>
      <family val="1"/>
    </font>
    <font>
      <sz val="9"/>
      <name val="Times New Roman"/>
      <family val="1"/>
    </font>
    <font>
      <b/>
      <sz val="9"/>
      <name val="Times New Roman"/>
      <family val="1"/>
    </font>
    <font>
      <sz val="11"/>
      <color indexed="10"/>
      <name val=".VnArial"/>
      <family val="2"/>
    </font>
    <font>
      <b/>
      <sz val="11"/>
      <color indexed="10"/>
      <name val=".VnArialH"/>
      <family val="2"/>
    </font>
    <font>
      <b/>
      <i/>
      <sz val="12"/>
      <name val=".VnTime"/>
      <family val="2"/>
    </font>
    <font>
      <sz val="11"/>
      <name val=".VnArial Narrow"/>
      <family val="2"/>
    </font>
    <font>
      <b/>
      <sz val="11"/>
      <name val=".VnArial Narrow"/>
      <family val="2"/>
    </font>
    <font>
      <b/>
      <i/>
      <sz val="11"/>
      <name val=".VnArial Narrow"/>
      <family val="2"/>
    </font>
    <font>
      <b/>
      <sz val="12"/>
      <color indexed="8"/>
      <name val="Times New Roman"/>
      <family val="1"/>
    </font>
    <font>
      <sz val="12"/>
      <color indexed="8"/>
      <name val="Times New Roman"/>
      <family val="1"/>
    </font>
    <font>
      <i/>
      <sz val="11"/>
      <name val=".VnArial Narrow"/>
      <family val="2"/>
    </font>
    <font>
      <b/>
      <sz val="9"/>
      <color indexed="8"/>
      <name val="Times New Roman"/>
      <family val="1"/>
    </font>
    <font>
      <b/>
      <sz val="9"/>
      <name val=".VnArial NarrowH"/>
      <family val="2"/>
    </font>
    <font>
      <b/>
      <sz val="9"/>
      <name val=".VnTime"/>
      <family val="2"/>
    </font>
    <font>
      <sz val="9"/>
      <name val=".VnArial NarrowH"/>
      <family val="2"/>
    </font>
    <font>
      <b/>
      <sz val="14"/>
      <name val=".VnTimeH"/>
      <family val="2"/>
    </font>
    <font>
      <sz val="10"/>
      <name val=".VnArial Narrow"/>
      <family val="2"/>
    </font>
    <font>
      <i/>
      <sz val="10"/>
      <name val=".VnArial Narrow"/>
      <family val="2"/>
    </font>
    <font>
      <b/>
      <sz val="10"/>
      <name val="Arial"/>
      <family val="2"/>
    </font>
    <font>
      <b/>
      <sz val="10"/>
      <name val=".VnTimeH"/>
      <family val="2"/>
    </font>
    <font>
      <sz val="10"/>
      <name val=".VnArial NarrowH"/>
      <family val="2"/>
    </font>
    <font>
      <b/>
      <sz val="9"/>
      <name val=".VnArial Narrow"/>
      <family val="2"/>
    </font>
    <font>
      <sz val="9"/>
      <name val=".VnArial Narrow"/>
      <family val="2"/>
    </font>
    <font>
      <sz val="8"/>
      <name val=".VnArial Narrow"/>
      <family val="2"/>
    </font>
    <font>
      <sz val="7"/>
      <name val=".VnArial Narrow"/>
      <family val="2"/>
    </font>
    <font>
      <b/>
      <u val="single"/>
      <sz val="10"/>
      <name val=".VnArial NarrowH"/>
      <family val="2"/>
    </font>
    <font>
      <b/>
      <u val="single"/>
      <sz val="8"/>
      <name val=".VnArial Narrow"/>
      <family val="2"/>
    </font>
    <font>
      <b/>
      <u val="single"/>
      <sz val="8"/>
      <name val=".VnArial NarrowH"/>
      <family val="2"/>
    </font>
    <font>
      <b/>
      <sz val="8"/>
      <name val=".VnArial Narrow"/>
      <family val="2"/>
    </font>
    <font>
      <sz val="11"/>
      <color indexed="10"/>
      <name val=".VnArial Narrow"/>
      <family val="2"/>
    </font>
    <font>
      <b/>
      <sz val="12"/>
      <color indexed="10"/>
      <name val=".VnArial Narrow"/>
      <family val="2"/>
    </font>
    <font>
      <b/>
      <sz val="8"/>
      <name val="Times New Roman"/>
      <family val="1"/>
    </font>
    <font>
      <b/>
      <sz val="8"/>
      <color indexed="10"/>
      <name val=".VnArial Narrow"/>
      <family val="2"/>
    </font>
    <font>
      <b/>
      <sz val="8"/>
      <name val=".VnTimeH"/>
      <family val="2"/>
    </font>
    <font>
      <b/>
      <sz val="8"/>
      <color indexed="10"/>
      <name val="Times New Roman"/>
      <family val="1"/>
    </font>
    <font>
      <sz val="8"/>
      <color indexed="10"/>
      <name val="Times New Roman"/>
      <family val="1"/>
    </font>
    <font>
      <b/>
      <sz val="12"/>
      <color indexed="10"/>
      <name val="Times New Roman"/>
      <family val="1"/>
    </font>
    <font>
      <sz val="12"/>
      <color indexed="10"/>
      <name val=".VnArial Narrow"/>
      <family val="2"/>
    </font>
    <font>
      <sz val="10"/>
      <color indexed="10"/>
      <name val="Times New Roman"/>
      <family val="1"/>
    </font>
    <font>
      <sz val="12"/>
      <color indexed="10"/>
      <name val="Times New Roman"/>
      <family val="1"/>
    </font>
    <font>
      <sz val="10"/>
      <name val=".VnTime"/>
      <family val="2"/>
    </font>
    <font>
      <i/>
      <sz val="12"/>
      <name val="Times New Roman"/>
      <family val="1"/>
    </font>
    <font>
      <i/>
      <sz val="12"/>
      <name val=".VnArial Narrow"/>
      <family val="2"/>
    </font>
    <font>
      <b/>
      <u val="single"/>
      <sz val="12"/>
      <name val="Times New Roman"/>
      <family val="1"/>
    </font>
    <font>
      <b/>
      <u val="single"/>
      <sz val="12"/>
      <name val=".VnArial Narrow"/>
      <family val="2"/>
    </font>
    <font>
      <b/>
      <sz val="10"/>
      <color indexed="10"/>
      <name val=".VnArial Narrow"/>
      <family val="2"/>
    </font>
    <font>
      <sz val="10"/>
      <color indexed="10"/>
      <name val=".VnArial Narrow"/>
      <family val="2"/>
    </font>
    <font>
      <b/>
      <sz val="9"/>
      <color indexed="10"/>
      <name val=".VnArial NarrowH"/>
      <family val="2"/>
    </font>
    <font>
      <b/>
      <sz val="16"/>
      <name val=".VnTimeH"/>
      <family val="2"/>
    </font>
    <font>
      <b/>
      <i/>
      <sz val="12"/>
      <name val=".VnArial Narrow"/>
      <family val="2"/>
    </font>
    <font>
      <b/>
      <u val="single"/>
      <sz val="10"/>
      <name val=".VnTimeH"/>
      <family val="2"/>
    </font>
    <font>
      <b/>
      <sz val="9"/>
      <color indexed="10"/>
      <name val=".VnArial Narrow"/>
      <family val="2"/>
    </font>
    <font>
      <u val="single"/>
      <sz val="12"/>
      <name val=".VnArial Narrow"/>
      <family val="2"/>
    </font>
    <font>
      <b/>
      <i/>
      <sz val="10"/>
      <name val="Times New Roman"/>
      <family val="1"/>
    </font>
    <font>
      <b/>
      <u val="single"/>
      <sz val="11"/>
      <name val="Times New Roman"/>
      <family val="1"/>
    </font>
    <font>
      <i/>
      <sz val="9"/>
      <name val=".VnTime"/>
      <family val="2"/>
    </font>
    <font>
      <i/>
      <sz val="12"/>
      <name val=".VnTime"/>
      <family val="2"/>
    </font>
    <font>
      <b/>
      <sz val="13"/>
      <name val="Times New Roman"/>
      <family val="1"/>
    </font>
    <font>
      <sz val="10.5"/>
      <name val="Times New Roman"/>
      <family val="1"/>
    </font>
    <font>
      <sz val="11"/>
      <color indexed="56"/>
      <name val="Times New Roman"/>
      <family val="1"/>
    </font>
    <font>
      <i/>
      <sz val="10.5"/>
      <name val="Times New Roman"/>
      <family val="1"/>
    </font>
    <font>
      <b/>
      <sz val="10.5"/>
      <name val="Times New Roman"/>
      <family val="1"/>
    </font>
    <font>
      <i/>
      <u val="single"/>
      <sz val="11"/>
      <color indexed="17"/>
      <name val="Times New Roman"/>
      <family val="1"/>
    </font>
    <font>
      <u val="single"/>
      <sz val="11"/>
      <name val="Times New Roman"/>
      <family val="1"/>
    </font>
    <font>
      <u val="singleAccounting"/>
      <sz val="11"/>
      <name val="Times New Roman"/>
      <family val="1"/>
    </font>
    <font>
      <b/>
      <u val="singleAccounting"/>
      <sz val="11"/>
      <name val="Times New Roman"/>
      <family val="1"/>
    </font>
    <font>
      <b/>
      <u val="single"/>
      <sz val="10"/>
      <name val=".VnArial"/>
      <family val="2"/>
    </font>
    <font>
      <b/>
      <sz val="11"/>
      <name val="Cambria"/>
      <family val="1"/>
    </font>
    <font>
      <b/>
      <sz val="10.5"/>
      <name val="Cambria"/>
      <family val="1"/>
    </font>
    <font>
      <sz val="11"/>
      <name val="Cambria"/>
      <family val="1"/>
    </font>
    <font>
      <sz val="10"/>
      <color indexed="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7">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65"/>
        <bgColor indexed="64"/>
      </patternFill>
    </fill>
    <fill>
      <patternFill patternType="solid">
        <fgColor indexed="26"/>
        <bgColor indexed="64"/>
      </patternFill>
    </fill>
    <fill>
      <patternFill patternType="solid">
        <fgColor indexed="43"/>
        <bgColor indexed="64"/>
      </patternFill>
    </fill>
    <fill>
      <patternFill patternType="darkVertical"/>
    </fill>
    <fill>
      <patternFill patternType="solid">
        <fgColor indexed="9"/>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medium">
        <color indexed="63"/>
      </right>
      <top>
        <color indexed="63"/>
      </top>
      <bottom>
        <color indexed="63"/>
      </bottom>
    </border>
    <border>
      <left>
        <color indexed="63"/>
      </left>
      <right>
        <color indexed="63"/>
      </right>
      <top style="double"/>
      <bottom>
        <color indexed="63"/>
      </bottom>
    </border>
    <border>
      <left style="medium">
        <color indexed="9"/>
      </left>
      <right style="medium">
        <color indexed="9"/>
      </right>
      <top style="medium">
        <color indexed="9"/>
      </top>
      <bottom style="medium">
        <color indexed="9"/>
      </bottom>
    </border>
    <border>
      <left>
        <color indexed="63"/>
      </left>
      <right>
        <color indexed="63"/>
      </right>
      <top>
        <color indexed="63"/>
      </top>
      <bottom style="thin"/>
    </border>
    <border>
      <left style="thin"/>
      <right style="thin"/>
      <top style="hair"/>
      <bottom style="hair"/>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color indexed="63"/>
      </top>
      <bottom style="double"/>
    </border>
    <border>
      <left style="double"/>
      <right>
        <color indexed="63"/>
      </right>
      <top>
        <color indexed="63"/>
      </top>
      <bottom>
        <color indexed="63"/>
      </bottom>
    </border>
    <border>
      <left>
        <color indexed="63"/>
      </left>
      <right>
        <color indexed="63"/>
      </right>
      <top style="thin"/>
      <bottom style="double"/>
    </border>
    <border>
      <left>
        <color indexed="63"/>
      </left>
      <right>
        <color indexed="63"/>
      </right>
      <top style="double"/>
      <bottom style="thin"/>
    </border>
    <border>
      <left style="thin"/>
      <right style="double"/>
      <top>
        <color indexed="63"/>
      </top>
      <bottom>
        <color indexed="63"/>
      </bottom>
    </border>
    <border>
      <left style="thin"/>
      <right style="thin"/>
      <top style="hair"/>
      <bottom style="thin"/>
    </border>
    <border>
      <left>
        <color indexed="63"/>
      </left>
      <right>
        <color indexed="63"/>
      </right>
      <top style="hair"/>
      <bottom style="thin"/>
    </border>
    <border>
      <left style="thin"/>
      <right style="thin"/>
      <top>
        <color indexed="63"/>
      </top>
      <bottom style="hair"/>
    </border>
    <border>
      <left>
        <color indexed="63"/>
      </left>
      <right>
        <color indexed="63"/>
      </right>
      <top>
        <color indexed="63"/>
      </top>
      <bottom style="hair"/>
    </border>
    <border>
      <left style="thin"/>
      <right style="thin"/>
      <top style="thin"/>
      <bottom style="hair"/>
    </border>
    <border>
      <left style="thin"/>
      <right style="thin"/>
      <top style="hair"/>
      <bottom>
        <color indexed="63"/>
      </bottom>
    </border>
    <border>
      <left style="thin"/>
      <right style="thin"/>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color indexed="63"/>
      </top>
      <bottom style="hair"/>
    </border>
    <border>
      <left style="thin"/>
      <right style="double"/>
      <top>
        <color indexed="63"/>
      </top>
      <bottom style="hair"/>
    </border>
    <border>
      <left style="double"/>
      <right style="thin"/>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style="thin"/>
      <right>
        <color indexed="63"/>
      </right>
      <top style="double"/>
      <bottom style="thin"/>
    </border>
    <border>
      <left style="thin"/>
      <right>
        <color indexed="63"/>
      </right>
      <top style="thin"/>
      <bottom style="thin"/>
    </border>
    <border>
      <left style="thin"/>
      <right>
        <color indexed="63"/>
      </right>
      <top style="hair"/>
      <bottom style="double"/>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style="thin"/>
      <top style="thin"/>
      <bottom style="thin"/>
    </border>
    <border>
      <left>
        <color indexed="63"/>
      </left>
      <right style="thin"/>
      <top style="hair"/>
      <bottom style="hair"/>
    </border>
    <border>
      <left style="thin"/>
      <right style="thin"/>
      <top>
        <color indexed="63"/>
      </top>
      <bottom style="thin"/>
    </border>
    <border>
      <left>
        <color indexed="63"/>
      </left>
      <right style="thin"/>
      <top style="double"/>
      <bottom style="thin"/>
    </border>
    <border>
      <left>
        <color indexed="63"/>
      </left>
      <right>
        <color indexed="63"/>
      </right>
      <top style="hair"/>
      <bottom>
        <color indexed="63"/>
      </bottom>
    </border>
    <border>
      <left style="hair"/>
      <right style="hair"/>
      <top style="hair"/>
      <bottom style="hair"/>
    </border>
    <border>
      <left style="thin"/>
      <right style="thin"/>
      <top style="thin"/>
      <bottom>
        <color indexed="63"/>
      </bottom>
    </border>
    <border>
      <left style="thin"/>
      <right style="thin"/>
      <top>
        <color indexed="63"/>
      </top>
      <bottom style="dotted"/>
    </border>
    <border>
      <left style="hair"/>
      <right style="hair"/>
      <top style="hair"/>
      <bottom style="thin"/>
    </border>
    <border>
      <left style="hair"/>
      <right style="hair"/>
      <top style="hair"/>
      <bottom>
        <color indexed="63"/>
      </bottom>
    </border>
    <border>
      <left style="thin"/>
      <right style="double"/>
      <top style="hair"/>
      <bottom style="hair"/>
    </border>
    <border>
      <left style="double"/>
      <right style="thin"/>
      <top style="hair"/>
      <bottom>
        <color indexed="63"/>
      </bottom>
    </border>
    <border>
      <left style="thin"/>
      <right style="double"/>
      <top style="hair"/>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style="thin"/>
      <right style="double"/>
      <top style="thin"/>
      <bottom style="hair"/>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double"/>
      <right style="thin"/>
      <top>
        <color indexed="63"/>
      </top>
      <bottom style="thin"/>
    </border>
    <border>
      <left style="thin"/>
      <right style="double"/>
      <top style="double"/>
      <bottom>
        <color indexed="63"/>
      </bottom>
    </border>
    <border>
      <left style="thin"/>
      <right style="double"/>
      <top>
        <color indexed="63"/>
      </top>
      <bottom style="thin"/>
    </border>
    <border>
      <left style="thin"/>
      <right style="thin"/>
      <top style="double"/>
      <bottom>
        <color indexed="63"/>
      </bottom>
    </border>
    <border>
      <left style="double"/>
      <right style="thin"/>
      <top style="double"/>
      <bottom>
        <color indexed="63"/>
      </bottom>
    </border>
    <border>
      <left>
        <color indexed="63"/>
      </left>
      <right style="thin"/>
      <top style="hair"/>
      <bottom style="double"/>
    </border>
    <border>
      <left style="thin"/>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thin"/>
      <top style="hair"/>
      <bottom style="thin"/>
    </border>
    <border>
      <left style="thin"/>
      <right style="thin"/>
      <top style="medium"/>
      <bottom style="thin"/>
    </border>
    <border>
      <left>
        <color indexed="63"/>
      </left>
      <right style="thin"/>
      <top>
        <color indexed="63"/>
      </top>
      <bottom>
        <color indexed="63"/>
      </bottom>
    </border>
  </borders>
  <cellStyleXfs count="1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3" fillId="2" borderId="0">
      <alignment/>
      <protection/>
    </xf>
    <xf numFmtId="9" fontId="58" fillId="0" borderId="0" applyFont="0" applyFill="0" applyBorder="0" applyAlignment="0" applyProtection="0"/>
    <xf numFmtId="0" fontId="14" fillId="2" borderId="0">
      <alignment/>
      <protection/>
    </xf>
    <xf numFmtId="0" fontId="181" fillId="3" borderId="0" applyNumberFormat="0" applyBorder="0" applyAlignment="0" applyProtection="0"/>
    <xf numFmtId="0" fontId="181" fillId="4" borderId="0" applyNumberFormat="0" applyBorder="0" applyAlignment="0" applyProtection="0"/>
    <xf numFmtId="0" fontId="181" fillId="5" borderId="0" applyNumberFormat="0" applyBorder="0" applyAlignment="0" applyProtection="0"/>
    <xf numFmtId="0" fontId="181" fillId="6" borderId="0" applyNumberFormat="0" applyBorder="0" applyAlignment="0" applyProtection="0"/>
    <xf numFmtId="0" fontId="181" fillId="7" borderId="0" applyNumberFormat="0" applyBorder="0" applyAlignment="0" applyProtection="0"/>
    <xf numFmtId="0" fontId="181" fillId="8" borderId="0" applyNumberFormat="0" applyBorder="0" applyAlignment="0" applyProtection="0"/>
    <xf numFmtId="0" fontId="15" fillId="2" borderId="0">
      <alignment/>
      <protection/>
    </xf>
    <xf numFmtId="0" fontId="16" fillId="0" borderId="0">
      <alignment wrapText="1"/>
      <protection/>
    </xf>
    <xf numFmtId="0" fontId="181" fillId="9" borderId="0" applyNumberFormat="0" applyBorder="0" applyAlignment="0" applyProtection="0"/>
    <xf numFmtId="0" fontId="181" fillId="10" borderId="0" applyNumberFormat="0" applyBorder="0" applyAlignment="0" applyProtection="0"/>
    <xf numFmtId="0" fontId="181" fillId="11" borderId="0" applyNumberFormat="0" applyBorder="0" applyAlignment="0" applyProtection="0"/>
    <xf numFmtId="0" fontId="181" fillId="6" borderId="0" applyNumberFormat="0" applyBorder="0" applyAlignment="0" applyProtection="0"/>
    <xf numFmtId="0" fontId="181" fillId="9" borderId="0" applyNumberFormat="0" applyBorder="0" applyAlignment="0" applyProtection="0"/>
    <xf numFmtId="0" fontId="181" fillId="12" borderId="0" applyNumberFormat="0" applyBorder="0" applyAlignment="0" applyProtection="0"/>
    <xf numFmtId="0" fontId="182" fillId="13" borderId="0" applyNumberFormat="0" applyBorder="0" applyAlignment="0" applyProtection="0"/>
    <xf numFmtId="0" fontId="182" fillId="10" borderId="0" applyNumberFormat="0" applyBorder="0" applyAlignment="0" applyProtection="0"/>
    <xf numFmtId="0" fontId="182" fillId="11" borderId="0" applyNumberFormat="0" applyBorder="0" applyAlignment="0" applyProtection="0"/>
    <xf numFmtId="0" fontId="182" fillId="14" borderId="0" applyNumberFormat="0" applyBorder="0" applyAlignment="0" applyProtection="0"/>
    <xf numFmtId="0" fontId="182" fillId="15" borderId="0" applyNumberFormat="0" applyBorder="0" applyAlignment="0" applyProtection="0"/>
    <xf numFmtId="0" fontId="182" fillId="16" borderId="0" applyNumberFormat="0" applyBorder="0" applyAlignment="0" applyProtection="0"/>
    <xf numFmtId="0" fontId="182" fillId="17" borderId="0" applyNumberFormat="0" applyBorder="0" applyAlignment="0" applyProtection="0"/>
    <xf numFmtId="0" fontId="182" fillId="18" borderId="0" applyNumberFormat="0" applyBorder="0" applyAlignment="0" applyProtection="0"/>
    <xf numFmtId="0" fontId="182" fillId="19" borderId="0" applyNumberFormat="0" applyBorder="0" applyAlignment="0" applyProtection="0"/>
    <xf numFmtId="0" fontId="182" fillId="14" borderId="0" applyNumberFormat="0" applyBorder="0" applyAlignment="0" applyProtection="0"/>
    <xf numFmtId="0" fontId="182" fillId="15" borderId="0" applyNumberFormat="0" applyBorder="0" applyAlignment="0" applyProtection="0"/>
    <xf numFmtId="0" fontId="182" fillId="20" borderId="0" applyNumberFormat="0" applyBorder="0" applyAlignment="0" applyProtection="0"/>
    <xf numFmtId="206" fontId="12" fillId="0" borderId="0" applyFont="0" applyFill="0" applyBorder="0" applyAlignment="0" applyProtection="0"/>
    <xf numFmtId="0" fontId="17"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0" fontId="17" fillId="0" borderId="0" applyFont="0" applyFill="0" applyBorder="0" applyAlignment="0" applyProtection="0"/>
    <xf numFmtId="207" fontId="12" fillId="0" borderId="0" applyFont="0" applyFill="0" applyBorder="0" applyAlignment="0" applyProtection="0"/>
    <xf numFmtId="0" fontId="40" fillId="0" borderId="0">
      <alignment horizontal="center" wrapText="1"/>
      <protection locked="0"/>
    </xf>
    <xf numFmtId="208" fontId="12" fillId="0" borderId="0" applyFont="0" applyFill="0" applyBorder="0" applyAlignment="0" applyProtection="0"/>
    <xf numFmtId="0" fontId="17" fillId="0" borderId="0" applyFont="0" applyFill="0" applyBorder="0" applyAlignment="0" applyProtection="0"/>
    <xf numFmtId="208" fontId="12" fillId="0" borderId="0" applyFont="0" applyFill="0" applyBorder="0" applyAlignment="0" applyProtection="0"/>
    <xf numFmtId="205" fontId="12" fillId="0" borderId="0" applyFont="0" applyFill="0" applyBorder="0" applyAlignment="0" applyProtection="0"/>
    <xf numFmtId="0" fontId="17" fillId="0" borderId="0" applyFont="0" applyFill="0" applyBorder="0" applyAlignment="0" applyProtection="0"/>
    <xf numFmtId="205" fontId="12" fillId="0" borderId="0" applyFont="0" applyFill="0" applyBorder="0" applyAlignment="0" applyProtection="0"/>
    <xf numFmtId="0" fontId="183" fillId="4" borderId="0" applyNumberFormat="0" applyBorder="0" applyAlignment="0" applyProtection="0"/>
    <xf numFmtId="0" fontId="41" fillId="0" borderId="0" applyNumberFormat="0" applyFill="0" applyBorder="0" applyAlignment="0" applyProtection="0"/>
    <xf numFmtId="0" fontId="17" fillId="0" borderId="0">
      <alignment/>
      <protection/>
    </xf>
    <xf numFmtId="0" fontId="59" fillId="0" borderId="0">
      <alignment/>
      <protection/>
    </xf>
    <xf numFmtId="0" fontId="17" fillId="0" borderId="0">
      <alignment/>
      <protection/>
    </xf>
    <xf numFmtId="0" fontId="60" fillId="0" borderId="0">
      <alignment/>
      <protection/>
    </xf>
    <xf numFmtId="201" fontId="42" fillId="0" borderId="0" applyFill="0" applyBorder="0" applyAlignment="0">
      <protection/>
    </xf>
    <xf numFmtId="0" fontId="184" fillId="2" borderId="1" applyNumberFormat="0" applyAlignment="0" applyProtection="0"/>
    <xf numFmtId="0" fontId="185" fillId="21" borderId="2" applyNumberFormat="0" applyAlignment="0" applyProtection="0"/>
    <xf numFmtId="43" fontId="0" fillId="0" borderId="0" applyFont="0" applyFill="0" applyBorder="0" applyAlignment="0" applyProtection="0"/>
    <xf numFmtId="200" fontId="43" fillId="0" borderId="0">
      <alignment/>
      <protection/>
    </xf>
    <xf numFmtId="200" fontId="43" fillId="0" borderId="0">
      <alignment/>
      <protection/>
    </xf>
    <xf numFmtId="200" fontId="43" fillId="0" borderId="0">
      <alignment/>
      <protection/>
    </xf>
    <xf numFmtId="200" fontId="43" fillId="0" borderId="0">
      <alignment/>
      <protection/>
    </xf>
    <xf numFmtId="200" fontId="43" fillId="0" borderId="0">
      <alignment/>
      <protection/>
    </xf>
    <xf numFmtId="200" fontId="43" fillId="0" borderId="0">
      <alignment/>
      <protection/>
    </xf>
    <xf numFmtId="200" fontId="43" fillId="0" borderId="0">
      <alignment/>
      <protection/>
    </xf>
    <xf numFmtId="200" fontId="43" fillId="0" borderId="0">
      <alignment/>
      <protection/>
    </xf>
    <xf numFmtId="41" fontId="0" fillId="0" borderId="0" applyFont="0" applyFill="0" applyBorder="0" applyAlignment="0" applyProtection="0"/>
    <xf numFmtId="6" fontId="0" fillId="0" borderId="0" applyFont="0" applyFill="0" applyBorder="0" applyAlignment="0" applyProtection="0"/>
    <xf numFmtId="199" fontId="37" fillId="0" borderId="0" applyFont="0" applyFill="0" applyBorder="0" applyAlignment="0" applyProtection="0"/>
    <xf numFmtId="199" fontId="37" fillId="0" borderId="0" applyFont="0" applyFill="0" applyBorder="0" applyAlignment="0" applyProtection="0"/>
    <xf numFmtId="189" fontId="18" fillId="0" borderId="0">
      <alignment/>
      <protection locked="0"/>
    </xf>
    <xf numFmtId="0" fontId="44"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90" fontId="18" fillId="0" borderId="0">
      <alignment/>
      <protection locked="0"/>
    </xf>
    <xf numFmtId="0" fontId="18" fillId="0" borderId="0">
      <alignment/>
      <protection locked="0"/>
    </xf>
    <xf numFmtId="202" fontId="42" fillId="0" borderId="0" applyFont="0" applyFill="0" applyBorder="0" applyAlignment="0" applyProtection="0"/>
    <xf numFmtId="203" fontId="42" fillId="0" borderId="0" applyFont="0" applyFill="0" applyBorder="0" applyAlignment="0" applyProtection="0"/>
    <xf numFmtId="0" fontId="45" fillId="0" borderId="0" applyNumberFormat="0" applyAlignment="0">
      <protection/>
    </xf>
    <xf numFmtId="0" fontId="186" fillId="0" borderId="0" applyNumberFormat="0" applyFill="0" applyBorder="0" applyAlignment="0" applyProtection="0"/>
    <xf numFmtId="188" fontId="18" fillId="0" borderId="0">
      <alignment/>
      <protection locked="0"/>
    </xf>
    <xf numFmtId="0" fontId="19" fillId="0" borderId="0" applyNumberFormat="0" applyFill="0" applyBorder="0" applyAlignment="0" applyProtection="0"/>
    <xf numFmtId="0" fontId="187" fillId="5" borderId="0" applyNumberFormat="0" applyBorder="0" applyAlignment="0" applyProtection="0"/>
    <xf numFmtId="38" fontId="46" fillId="2" borderId="0" applyNumberFormat="0" applyBorder="0" applyAlignment="0" applyProtection="0"/>
    <xf numFmtId="0" fontId="47" fillId="22" borderId="0">
      <alignment/>
      <protection/>
    </xf>
    <xf numFmtId="0" fontId="20" fillId="0" borderId="3" applyNumberFormat="0" applyAlignment="0" applyProtection="0"/>
    <xf numFmtId="0" fontId="20" fillId="0" borderId="4">
      <alignment horizontal="left" vertical="center"/>
      <protection/>
    </xf>
    <xf numFmtId="0" fontId="18" fillId="0" borderId="0">
      <alignment/>
      <protection locked="0"/>
    </xf>
    <xf numFmtId="0" fontId="18" fillId="0" borderId="0">
      <alignment/>
      <protection locked="0"/>
    </xf>
    <xf numFmtId="0" fontId="188" fillId="0" borderId="5" applyNumberFormat="0" applyFill="0" applyAlignment="0" applyProtection="0"/>
    <xf numFmtId="0" fontId="188" fillId="0" borderId="0" applyNumberFormat="0" applyFill="0" applyBorder="0" applyAlignment="0" applyProtection="0"/>
    <xf numFmtId="191" fontId="21" fillId="0" borderId="0">
      <alignment/>
      <protection locked="0"/>
    </xf>
    <xf numFmtId="191" fontId="21" fillId="0" borderId="0">
      <alignment/>
      <protection locked="0"/>
    </xf>
    <xf numFmtId="0" fontId="48" fillId="0" borderId="6">
      <alignment horizontal="center"/>
      <protection/>
    </xf>
    <xf numFmtId="0" fontId="48" fillId="0" borderId="0">
      <alignment horizontal="center"/>
      <protection/>
    </xf>
    <xf numFmtId="0" fontId="22" fillId="0" borderId="0" applyNumberFormat="0" applyFill="0" applyBorder="0" applyAlignment="0" applyProtection="0"/>
    <xf numFmtId="0" fontId="189" fillId="8" borderId="1" applyNumberFormat="0" applyAlignment="0" applyProtection="0"/>
    <xf numFmtId="10" fontId="46" fillId="23" borderId="7" applyNumberFormat="0" applyBorder="0" applyAlignment="0" applyProtection="0"/>
    <xf numFmtId="0" fontId="190" fillId="0" borderId="8" applyNumberFormat="0" applyFill="0" applyAlignment="0" applyProtection="0"/>
    <xf numFmtId="192" fontId="12" fillId="0" borderId="0" applyFont="0" applyFill="0" applyBorder="0" applyAlignment="0" applyProtection="0"/>
    <xf numFmtId="193" fontId="12" fillId="0" borderId="0" applyFont="0" applyFill="0" applyBorder="0" applyAlignment="0" applyProtection="0"/>
    <xf numFmtId="209" fontId="12" fillId="0" borderId="0" applyFont="0" applyFill="0" applyBorder="0" applyAlignment="0" applyProtection="0"/>
    <xf numFmtId="210" fontId="12" fillId="0" borderId="0" applyFont="0" applyFill="0" applyBorder="0" applyAlignment="0" applyProtection="0"/>
    <xf numFmtId="0" fontId="23" fillId="0" borderId="0" applyNumberFormat="0" applyFont="0" applyFill="0" applyAlignment="0">
      <protection/>
    </xf>
    <xf numFmtId="0" fontId="191" fillId="24" borderId="0" applyNumberFormat="0" applyBorder="0" applyAlignment="0" applyProtection="0"/>
    <xf numFmtId="196" fontId="24" fillId="0" borderId="0">
      <alignment/>
      <protection/>
    </xf>
    <xf numFmtId="0" fontId="12" fillId="0" borderId="0">
      <alignment/>
      <protection/>
    </xf>
    <xf numFmtId="0" fontId="12" fillId="0" borderId="0">
      <alignment/>
      <protection/>
    </xf>
    <xf numFmtId="0" fontId="12" fillId="0" borderId="0">
      <alignment/>
      <protection/>
    </xf>
    <xf numFmtId="0" fontId="37" fillId="0" borderId="0">
      <alignment/>
      <protection/>
    </xf>
    <xf numFmtId="0" fontId="25" fillId="0" borderId="0">
      <alignment/>
      <protection/>
    </xf>
    <xf numFmtId="0" fontId="24" fillId="0" borderId="0">
      <alignment/>
      <protection/>
    </xf>
    <xf numFmtId="0" fontId="39" fillId="0" borderId="0">
      <alignment/>
      <protection/>
    </xf>
    <xf numFmtId="0" fontId="0" fillId="23" borderId="9" applyNumberFormat="0" applyFont="0" applyAlignment="0" applyProtection="0"/>
    <xf numFmtId="0" fontId="12" fillId="0" borderId="0" applyFont="0" applyFill="0" applyBorder="0" applyAlignment="0" applyProtection="0"/>
    <xf numFmtId="0" fontId="9" fillId="0" borderId="0">
      <alignment/>
      <protection/>
    </xf>
    <xf numFmtId="0" fontId="192" fillId="2" borderId="10" applyNumberFormat="0" applyAlignment="0" applyProtection="0"/>
    <xf numFmtId="14" fontId="40" fillId="0" borderId="0">
      <alignment horizontal="center" wrapText="1"/>
      <protection locked="0"/>
    </xf>
    <xf numFmtId="9" fontId="0" fillId="0" borderId="0" applyFont="0" applyFill="0" applyBorder="0" applyAlignment="0" applyProtection="0"/>
    <xf numFmtId="10" fontId="12" fillId="0" borderId="0" applyFont="0" applyFill="0" applyBorder="0" applyAlignment="0" applyProtection="0"/>
    <xf numFmtId="9" fontId="42" fillId="0" borderId="11" applyNumberFormat="0" applyBorder="0">
      <alignment/>
      <protection/>
    </xf>
    <xf numFmtId="0" fontId="49" fillId="25" borderId="0" applyNumberFormat="0" applyFont="0" applyBorder="0" applyAlignment="0">
      <protection/>
    </xf>
    <xf numFmtId="14" fontId="50" fillId="0" borderId="0" applyNumberFormat="0" applyFill="0" applyBorder="0" applyAlignment="0" applyProtection="0"/>
    <xf numFmtId="0" fontId="49" fillId="1" borderId="4" applyNumberFormat="0" applyFont="0" applyAlignment="0">
      <protection/>
    </xf>
    <xf numFmtId="0" fontId="51" fillId="0" borderId="0" applyNumberFormat="0" applyFill="0" applyBorder="0" applyAlignment="0">
      <protection/>
    </xf>
    <xf numFmtId="0" fontId="12" fillId="0" borderId="0">
      <alignment/>
      <protection/>
    </xf>
    <xf numFmtId="40" fontId="52" fillId="0" borderId="0" applyBorder="0">
      <alignment horizontal="right"/>
      <protection/>
    </xf>
    <xf numFmtId="0" fontId="25" fillId="0" borderId="12">
      <alignment/>
      <protection/>
    </xf>
    <xf numFmtId="0" fontId="193" fillId="0" borderId="0" applyNumberFormat="0" applyFill="0" applyBorder="0" applyAlignment="0" applyProtection="0"/>
    <xf numFmtId="0" fontId="18" fillId="0" borderId="13">
      <alignment/>
      <protection locked="0"/>
    </xf>
    <xf numFmtId="0" fontId="61" fillId="0" borderId="14" applyNumberFormat="0" applyAlignment="0">
      <protection/>
    </xf>
    <xf numFmtId="212" fontId="42" fillId="0" borderId="0">
      <alignment/>
      <protection/>
    </xf>
    <xf numFmtId="186" fontId="12" fillId="0" borderId="0" applyFont="0" applyFill="0" applyBorder="0" applyAlignment="0" applyProtection="0"/>
    <xf numFmtId="187" fontId="12" fillId="0" borderId="0" applyFont="0" applyFill="0" applyBorder="0" applyAlignment="0" applyProtection="0"/>
    <xf numFmtId="0" fontId="194" fillId="0" borderId="0" applyNumberFormat="0" applyFill="0" applyBorder="0" applyAlignment="0" applyProtection="0"/>
    <xf numFmtId="42" fontId="26" fillId="0" borderId="0" applyFont="0" applyFill="0" applyBorder="0" applyAlignment="0" applyProtection="0"/>
    <xf numFmtId="44" fontId="26" fillId="0" borderId="0" applyFont="0" applyFill="0" applyBorder="0" applyAlignment="0" applyProtection="0"/>
    <xf numFmtId="0" fontId="26" fillId="0" borderId="0">
      <alignment/>
      <protection/>
    </xf>
    <xf numFmtId="40" fontId="27" fillId="0" borderId="0" applyFont="0" applyFill="0" applyBorder="0" applyAlignment="0" applyProtection="0"/>
    <xf numFmtId="38"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9" fontId="28" fillId="0" borderId="0" applyFont="0" applyFill="0" applyBorder="0" applyAlignment="0" applyProtection="0"/>
    <xf numFmtId="0" fontId="29" fillId="0" borderId="0">
      <alignment/>
      <protection/>
    </xf>
    <xf numFmtId="0" fontId="23" fillId="0" borderId="0">
      <alignment/>
      <protection/>
    </xf>
    <xf numFmtId="192" fontId="30" fillId="0" borderId="0" applyFont="0" applyFill="0" applyBorder="0" applyAlignment="0" applyProtection="0"/>
    <xf numFmtId="193" fontId="30"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83" fontId="28" fillId="0" borderId="0" applyFont="0" applyFill="0" applyBorder="0" applyAlignment="0" applyProtection="0"/>
    <xf numFmtId="182" fontId="28" fillId="0" borderId="0" applyFont="0" applyFill="0" applyBorder="0" applyAlignment="0" applyProtection="0"/>
    <xf numFmtId="0" fontId="31" fillId="0" borderId="0">
      <alignment/>
      <protection/>
    </xf>
    <xf numFmtId="0" fontId="12" fillId="0" borderId="0">
      <alignment/>
      <protection/>
    </xf>
    <xf numFmtId="185" fontId="0" fillId="0" borderId="0" applyFont="0" applyFill="0" applyBorder="0" applyAlignment="0" applyProtection="0"/>
    <xf numFmtId="184" fontId="0" fillId="0" borderId="0" applyFont="0" applyFill="0" applyBorder="0" applyAlignment="0" applyProtection="0"/>
    <xf numFmtId="0" fontId="0" fillId="0" borderId="0">
      <alignment/>
      <protection/>
    </xf>
    <xf numFmtId="194" fontId="30" fillId="0" borderId="0" applyFont="0" applyFill="0" applyBorder="0" applyAlignment="0" applyProtection="0"/>
    <xf numFmtId="6" fontId="32" fillId="0" borderId="0" applyFont="0" applyFill="0" applyBorder="0" applyAlignment="0" applyProtection="0"/>
    <xf numFmtId="195"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4" fillId="0" borderId="0">
      <alignment vertical="center"/>
      <protection/>
    </xf>
  </cellStyleXfs>
  <cellXfs count="1935">
    <xf numFmtId="0" fontId="0" fillId="0" borderId="0" xfId="0" applyAlignment="1">
      <alignment/>
    </xf>
    <xf numFmtId="0" fontId="1" fillId="0" borderId="0" xfId="0" applyFont="1" applyAlignment="1">
      <alignment/>
    </xf>
    <xf numFmtId="0" fontId="2" fillId="0" borderId="7" xfId="0" applyFont="1" applyBorder="1" applyAlignment="1">
      <alignment horizontal="center" vertical="center" wrapText="1"/>
    </xf>
    <xf numFmtId="180" fontId="0" fillId="0" borderId="0" xfId="67" applyNumberFormat="1" applyFont="1" applyAlignment="1">
      <alignment/>
    </xf>
    <xf numFmtId="180" fontId="0" fillId="0" borderId="0" xfId="0" applyNumberFormat="1" applyAlignment="1">
      <alignment/>
    </xf>
    <xf numFmtId="0" fontId="12" fillId="0" borderId="0" xfId="15" applyFont="1" applyFill="1">
      <alignment/>
      <protection/>
    </xf>
    <xf numFmtId="3" fontId="53" fillId="0" borderId="0" xfId="122" applyNumberFormat="1" applyFont="1" applyBorder="1" applyAlignment="1">
      <alignment vertical="center"/>
      <protection/>
    </xf>
    <xf numFmtId="3" fontId="6" fillId="0" borderId="0" xfId="122" applyNumberFormat="1" applyFont="1">
      <alignment/>
      <protection/>
    </xf>
    <xf numFmtId="3" fontId="54" fillId="0" borderId="0" xfId="122" applyNumberFormat="1" applyFont="1">
      <alignment/>
      <protection/>
    </xf>
    <xf numFmtId="3" fontId="53" fillId="0" borderId="0" xfId="122" applyNumberFormat="1" applyFont="1" applyBorder="1" applyAlignment="1">
      <alignment vertical="center" wrapText="1"/>
      <protection/>
    </xf>
    <xf numFmtId="0" fontId="0" fillId="0" borderId="0" xfId="0" applyAlignment="1">
      <alignment wrapText="1"/>
    </xf>
    <xf numFmtId="0" fontId="12" fillId="0" borderId="0" xfId="162">
      <alignment/>
      <protection/>
    </xf>
    <xf numFmtId="0" fontId="0" fillId="0" borderId="0" xfId="0" applyFont="1" applyBorder="1" applyAlignment="1">
      <alignment horizontal="justify" vertical="top" wrapText="1"/>
    </xf>
    <xf numFmtId="0" fontId="11" fillId="0" borderId="0" xfId="0" applyFont="1" applyAlignment="1">
      <alignment/>
    </xf>
    <xf numFmtId="0" fontId="57" fillId="0" borderId="0" xfId="0" applyFont="1" applyAlignment="1">
      <alignment/>
    </xf>
    <xf numFmtId="0" fontId="0" fillId="0" borderId="15" xfId="0" applyBorder="1" applyAlignment="1">
      <alignment/>
    </xf>
    <xf numFmtId="0" fontId="0" fillId="0" borderId="0" xfId="0" applyBorder="1" applyAlignment="1">
      <alignment/>
    </xf>
    <xf numFmtId="0" fontId="0" fillId="0" borderId="16" xfId="119" applyFont="1" applyBorder="1" applyAlignment="1">
      <alignment horizontal="center" vertical="top" wrapText="1"/>
      <protection/>
    </xf>
    <xf numFmtId="0" fontId="0" fillId="0" borderId="16" xfId="119" applyFont="1" applyBorder="1" applyAlignment="1">
      <alignment horizontal="left" vertical="top" wrapText="1"/>
      <protection/>
    </xf>
    <xf numFmtId="198" fontId="0" fillId="0" borderId="16" xfId="119" applyNumberFormat="1" applyFont="1" applyBorder="1" applyAlignment="1">
      <alignment horizontal="center" vertical="top" wrapText="1"/>
      <protection/>
    </xf>
    <xf numFmtId="198" fontId="0" fillId="0" borderId="16" xfId="119" applyNumberFormat="1" applyFont="1" applyBorder="1" applyAlignment="1">
      <alignment horizontal="center" vertical="center" wrapText="1"/>
      <protection/>
    </xf>
    <xf numFmtId="0" fontId="0" fillId="0" borderId="16" xfId="0" applyFont="1" applyBorder="1" applyAlignment="1">
      <alignment horizontal="center" vertical="center" wrapText="1"/>
    </xf>
    <xf numFmtId="0" fontId="64" fillId="0" borderId="16" xfId="0" applyFont="1" applyBorder="1" applyAlignment="1">
      <alignment horizontal="left" vertical="center" wrapText="1"/>
    </xf>
    <xf numFmtId="197" fontId="62" fillId="0" borderId="16" xfId="79" applyNumberFormat="1" applyFont="1" applyFill="1" applyBorder="1" applyAlignment="1">
      <alignment horizontal="right" vertical="center" wrapText="1"/>
    </xf>
    <xf numFmtId="180" fontId="62" fillId="0" borderId="16" xfId="0" applyNumberFormat="1" applyFont="1" applyBorder="1" applyAlignment="1">
      <alignment horizontal="right" vertical="center" wrapText="1"/>
    </xf>
    <xf numFmtId="197" fontId="62" fillId="0" borderId="16" xfId="0" applyNumberFormat="1" applyFont="1" applyBorder="1" applyAlignment="1">
      <alignment horizontal="right" vertical="center" wrapText="1"/>
    </xf>
    <xf numFmtId="0" fontId="1" fillId="0" borderId="16" xfId="0" applyFont="1" applyBorder="1" applyAlignment="1">
      <alignment/>
    </xf>
    <xf numFmtId="0" fontId="8" fillId="0" borderId="16" xfId="0" applyFont="1" applyBorder="1" applyAlignment="1">
      <alignment vertical="center"/>
    </xf>
    <xf numFmtId="197" fontId="0" fillId="0" borderId="16" xfId="79" applyNumberFormat="1" applyFont="1" applyFill="1" applyBorder="1" applyAlignment="1">
      <alignment horizontal="right" vertical="center" wrapText="1"/>
    </xf>
    <xf numFmtId="0" fontId="1" fillId="0" borderId="0" xfId="0" applyFont="1" applyAlignment="1">
      <alignment horizontal="center"/>
    </xf>
    <xf numFmtId="0" fontId="1" fillId="0" borderId="16" xfId="0" applyFont="1" applyBorder="1" applyAlignment="1">
      <alignment horizontal="center" vertical="center"/>
    </xf>
    <xf numFmtId="197" fontId="0" fillId="0" borderId="16" xfId="79" applyNumberFormat="1" applyFont="1" applyFill="1" applyBorder="1" applyAlignment="1">
      <alignment horizontal="center" vertical="center" wrapText="1"/>
    </xf>
    <xf numFmtId="0" fontId="1" fillId="0" borderId="16" xfId="0" applyFont="1" applyBorder="1" applyAlignment="1">
      <alignment horizontal="center"/>
    </xf>
    <xf numFmtId="0" fontId="0" fillId="0" borderId="0" xfId="0" applyAlignment="1" applyProtection="1">
      <alignment/>
      <protection hidden="1"/>
    </xf>
    <xf numFmtId="0" fontId="0" fillId="0" borderId="0" xfId="0" applyAlignment="1" applyProtection="1">
      <alignment/>
      <protection hidden="1" locked="0"/>
    </xf>
    <xf numFmtId="0" fontId="1" fillId="0" borderId="0" xfId="0" applyFont="1" applyAlignment="1">
      <alignment vertical="top"/>
    </xf>
    <xf numFmtId="198" fontId="11" fillId="0" borderId="16" xfId="119" applyNumberFormat="1" applyFont="1" applyBorder="1" applyAlignment="1">
      <alignment horizontal="center" vertical="top" wrapText="1"/>
      <protection/>
    </xf>
    <xf numFmtId="198" fontId="11" fillId="0" borderId="16" xfId="119" applyNumberFormat="1" applyFont="1" applyBorder="1" applyAlignment="1">
      <alignment horizontal="center" vertical="center" wrapText="1"/>
      <protection/>
    </xf>
    <xf numFmtId="0" fontId="66" fillId="0" borderId="16" xfId="0" applyFont="1" applyBorder="1" applyAlignment="1">
      <alignment horizontal="left" vertical="center" wrapText="1"/>
    </xf>
    <xf numFmtId="0" fontId="11" fillId="0" borderId="16" xfId="0" applyFont="1" applyBorder="1" applyAlignment="1">
      <alignment horizontal="center" vertical="center" wrapText="1"/>
    </xf>
    <xf numFmtId="180" fontId="67" fillId="0" borderId="16" xfId="0" applyNumberFormat="1" applyFont="1" applyBorder="1" applyAlignment="1">
      <alignment horizontal="right" vertical="center" wrapText="1"/>
    </xf>
    <xf numFmtId="0" fontId="1" fillId="0" borderId="0" xfId="0" applyFont="1" applyAlignment="1">
      <alignment horizontal="right"/>
    </xf>
    <xf numFmtId="0" fontId="2" fillId="0" borderId="7" xfId="0" applyFont="1" applyBorder="1" applyAlignment="1">
      <alignment horizontal="right" vertical="center" wrapText="1"/>
    </xf>
    <xf numFmtId="180" fontId="0" fillId="0" borderId="16" xfId="67" applyNumberFormat="1" applyFont="1" applyBorder="1" applyAlignment="1">
      <alignment horizontal="right" vertical="center" wrapText="1"/>
    </xf>
    <xf numFmtId="197" fontId="11" fillId="0" borderId="16" xfId="79" applyNumberFormat="1" applyFont="1" applyFill="1" applyBorder="1" applyAlignment="1">
      <alignment horizontal="right" vertical="center" wrapText="1"/>
    </xf>
    <xf numFmtId="0" fontId="2" fillId="0" borderId="16" xfId="0" applyFont="1" applyBorder="1" applyAlignment="1">
      <alignment horizontal="center" vertical="center"/>
    </xf>
    <xf numFmtId="0" fontId="1" fillId="0" borderId="16" xfId="0" applyFont="1" applyBorder="1" applyAlignment="1">
      <alignment vertical="top"/>
    </xf>
    <xf numFmtId="0" fontId="1" fillId="0" borderId="16" xfId="0" applyFont="1" applyBorder="1" applyAlignment="1">
      <alignment horizontal="right"/>
    </xf>
    <xf numFmtId="0" fontId="0" fillId="0" borderId="16" xfId="0" applyBorder="1" applyAlignment="1">
      <alignment/>
    </xf>
    <xf numFmtId="0" fontId="0" fillId="0" borderId="0" xfId="0" applyAlignment="1" applyProtection="1">
      <alignment/>
      <protection locked="0"/>
    </xf>
    <xf numFmtId="0" fontId="68" fillId="0" borderId="0" xfId="0" applyFont="1" applyAlignment="1">
      <alignment/>
    </xf>
    <xf numFmtId="0" fontId="69" fillId="0" borderId="0" xfId="0" applyFont="1" applyAlignment="1">
      <alignment vertical="top" wrapText="1"/>
    </xf>
    <xf numFmtId="3" fontId="1" fillId="0" borderId="0" xfId="122" applyNumberFormat="1" applyFont="1">
      <alignment/>
      <protection/>
    </xf>
    <xf numFmtId="0" fontId="70" fillId="0" borderId="0" xfId="0" applyFont="1" applyAlignment="1">
      <alignment horizontal="center" vertical="top" wrapText="1"/>
    </xf>
    <xf numFmtId="0" fontId="71" fillId="0" borderId="0" xfId="0" applyFont="1" applyAlignment="1">
      <alignment horizontal="center" vertical="top" wrapText="1"/>
    </xf>
    <xf numFmtId="0" fontId="71" fillId="0" borderId="0" xfId="0" applyFont="1" applyAlignment="1">
      <alignment vertical="top" wrapText="1"/>
    </xf>
    <xf numFmtId="3" fontId="73" fillId="0" borderId="0" xfId="122" applyNumberFormat="1" applyFont="1" applyBorder="1" applyAlignment="1">
      <alignment horizontal="left" vertical="center"/>
      <protection/>
    </xf>
    <xf numFmtId="3" fontId="1" fillId="0" borderId="0" xfId="122" applyNumberFormat="1" applyFont="1" applyBorder="1">
      <alignment/>
      <protection/>
    </xf>
    <xf numFmtId="3" fontId="1" fillId="0" borderId="0" xfId="122" applyNumberFormat="1" applyFont="1" applyAlignment="1">
      <alignment horizontal="left"/>
      <protection/>
    </xf>
    <xf numFmtId="0" fontId="70" fillId="0" borderId="0" xfId="0" applyFont="1" applyBorder="1" applyAlignment="1">
      <alignment horizontal="left" vertical="top" wrapText="1"/>
    </xf>
    <xf numFmtId="3" fontId="53" fillId="0" borderId="0" xfId="122" applyNumberFormat="1" applyFont="1" applyBorder="1" applyAlignment="1">
      <alignment horizontal="left" vertical="center"/>
      <protection/>
    </xf>
    <xf numFmtId="0" fontId="71" fillId="0" borderId="0" xfId="0" applyFont="1" applyBorder="1" applyAlignment="1">
      <alignment horizontal="left" vertical="top" wrapText="1"/>
    </xf>
    <xf numFmtId="3" fontId="1" fillId="0" borderId="0" xfId="122" applyNumberFormat="1" applyFont="1" applyBorder="1" applyAlignment="1">
      <alignment horizontal="left"/>
      <protection/>
    </xf>
    <xf numFmtId="3" fontId="2" fillId="0" borderId="0" xfId="122" applyNumberFormat="1" applyFont="1" applyBorder="1" applyAlignment="1">
      <alignment horizontal="left"/>
      <protection/>
    </xf>
    <xf numFmtId="3" fontId="72" fillId="0" borderId="0" xfId="122" applyNumberFormat="1" applyFont="1" applyAlignment="1">
      <alignment horizontal="left"/>
      <protection/>
    </xf>
    <xf numFmtId="0" fontId="65" fillId="0" borderId="0" xfId="0" applyFont="1" applyAlignment="1">
      <alignment/>
    </xf>
    <xf numFmtId="3" fontId="65" fillId="0" borderId="0" xfId="122" applyNumberFormat="1" applyFont="1" applyBorder="1">
      <alignment/>
      <protection/>
    </xf>
    <xf numFmtId="3" fontId="76" fillId="0" borderId="0" xfId="122" applyNumberFormat="1" applyFont="1" applyBorder="1" applyAlignment="1">
      <alignment horizontal="center"/>
      <protection/>
    </xf>
    <xf numFmtId="3" fontId="4" fillId="0" borderId="0" xfId="122" applyNumberFormat="1" applyFont="1">
      <alignment/>
      <protection/>
    </xf>
    <xf numFmtId="3" fontId="4" fillId="0" borderId="0" xfId="122" applyNumberFormat="1" applyFont="1" applyBorder="1" applyAlignment="1">
      <alignment horizontal="center"/>
      <protection/>
    </xf>
    <xf numFmtId="0" fontId="76" fillId="0" borderId="0" xfId="122" applyNumberFormat="1" applyFont="1" applyBorder="1" applyAlignment="1">
      <alignment horizontal="center"/>
      <protection/>
    </xf>
    <xf numFmtId="181" fontId="4" fillId="0" borderId="0" xfId="122" applyNumberFormat="1" applyFont="1" applyBorder="1">
      <alignment/>
      <protection/>
    </xf>
    <xf numFmtId="0" fontId="4" fillId="0" borderId="0" xfId="122" applyNumberFormat="1" applyFont="1" applyBorder="1" applyAlignment="1">
      <alignment horizontal="center"/>
      <protection/>
    </xf>
    <xf numFmtId="0" fontId="4" fillId="0" borderId="0" xfId="0" applyFont="1" applyAlignment="1">
      <alignment/>
    </xf>
    <xf numFmtId="3" fontId="4" fillId="0" borderId="0" xfId="122" applyNumberFormat="1" applyFont="1" applyBorder="1">
      <alignment/>
      <protection/>
    </xf>
    <xf numFmtId="3" fontId="4" fillId="0" borderId="0" xfId="122" applyNumberFormat="1" applyFont="1" applyBorder="1" applyAlignment="1">
      <alignment horizontal="center" vertical="center"/>
      <protection/>
    </xf>
    <xf numFmtId="3" fontId="4" fillId="0" borderId="0" xfId="79" applyNumberFormat="1" applyFont="1" applyBorder="1" applyAlignment="1">
      <alignment/>
    </xf>
    <xf numFmtId="3" fontId="4" fillId="0" borderId="0" xfId="122" applyNumberFormat="1" applyFont="1" applyAlignment="1">
      <alignment horizontal="center"/>
      <protection/>
    </xf>
    <xf numFmtId="0" fontId="4" fillId="0" borderId="0" xfId="122" applyNumberFormat="1" applyFont="1">
      <alignment/>
      <protection/>
    </xf>
    <xf numFmtId="0" fontId="4" fillId="0" borderId="0" xfId="122" applyNumberFormat="1" applyFont="1" applyBorder="1" applyAlignment="1">
      <alignment horizontal="center" vertical="center"/>
      <protection/>
    </xf>
    <xf numFmtId="0" fontId="76" fillId="0" borderId="0" xfId="122" applyNumberFormat="1" applyFont="1" applyAlignment="1">
      <alignment horizontal="center"/>
      <protection/>
    </xf>
    <xf numFmtId="3" fontId="37" fillId="0" borderId="0" xfId="122" applyNumberFormat="1" applyFont="1" applyBorder="1">
      <alignment/>
      <protection/>
    </xf>
    <xf numFmtId="0" fontId="4" fillId="0" borderId="0" xfId="122" applyNumberFormat="1" applyFont="1" applyBorder="1">
      <alignment/>
      <protection/>
    </xf>
    <xf numFmtId="3" fontId="72" fillId="0" borderId="0" xfId="122" applyNumberFormat="1" applyFont="1" applyBorder="1" applyAlignment="1">
      <alignment horizontal="left"/>
      <protection/>
    </xf>
    <xf numFmtId="3" fontId="54" fillId="0" borderId="0" xfId="122" applyNumberFormat="1" applyFont="1" applyBorder="1">
      <alignment/>
      <protection/>
    </xf>
    <xf numFmtId="3" fontId="6" fillId="0" borderId="0" xfId="122" applyNumberFormat="1" applyFont="1" applyBorder="1">
      <alignment/>
      <protection/>
    </xf>
    <xf numFmtId="3" fontId="38" fillId="0" borderId="0" xfId="122" applyNumberFormat="1" applyFont="1" applyBorder="1" applyAlignment="1">
      <alignment horizontal="left"/>
      <protection/>
    </xf>
    <xf numFmtId="3" fontId="38" fillId="0" borderId="0" xfId="122" applyNumberFormat="1" applyFont="1" applyBorder="1">
      <alignment/>
      <protection/>
    </xf>
    <xf numFmtId="0" fontId="79" fillId="0" borderId="0" xfId="122" applyNumberFormat="1" applyFont="1" applyBorder="1" applyAlignment="1">
      <alignment horizontal="center"/>
      <protection/>
    </xf>
    <xf numFmtId="3" fontId="80" fillId="0" borderId="0" xfId="122" applyNumberFormat="1" applyFont="1" applyBorder="1" applyAlignment="1">
      <alignment horizontal="center"/>
      <protection/>
    </xf>
    <xf numFmtId="3" fontId="80" fillId="0" borderId="0" xfId="122" applyNumberFormat="1" applyFont="1" applyBorder="1">
      <alignment/>
      <protection/>
    </xf>
    <xf numFmtId="3" fontId="63" fillId="0" borderId="0" xfId="122" applyNumberFormat="1" applyFont="1" applyBorder="1">
      <alignment/>
      <protection/>
    </xf>
    <xf numFmtId="3" fontId="37" fillId="0" borderId="0" xfId="122" applyNumberFormat="1" applyFont="1" applyBorder="1" applyAlignment="1">
      <alignment wrapText="1"/>
      <protection/>
    </xf>
    <xf numFmtId="0" fontId="69" fillId="0" borderId="0" xfId="0" applyFont="1" applyAlignment="1">
      <alignment horizontal="center"/>
    </xf>
    <xf numFmtId="0" fontId="69" fillId="0" borderId="0" xfId="0" applyFont="1" applyAlignment="1">
      <alignment horizontal="right" vertical="top" wrapText="1"/>
    </xf>
    <xf numFmtId="0" fontId="71" fillId="0" borderId="0" xfId="0" applyFont="1" applyAlignment="1">
      <alignment horizontal="right" vertical="top" wrapText="1"/>
    </xf>
    <xf numFmtId="0" fontId="70" fillId="0" borderId="0" xfId="0" applyFont="1" applyAlignment="1">
      <alignment horizontal="center" vertical="center" wrapText="1"/>
    </xf>
    <xf numFmtId="0" fontId="65" fillId="0" borderId="0" xfId="0" applyFont="1" applyAlignment="1">
      <alignment vertical="center"/>
    </xf>
    <xf numFmtId="0" fontId="4" fillId="0" borderId="0" xfId="0" applyFont="1" applyAlignment="1">
      <alignment horizontal="justify" wrapText="1"/>
    </xf>
    <xf numFmtId="0" fontId="70" fillId="0" borderId="0" xfId="0" applyFont="1" applyAlignment="1">
      <alignment vertical="top" wrapText="1"/>
    </xf>
    <xf numFmtId="0" fontId="76" fillId="0" borderId="0" xfId="0" applyFont="1" applyAlignment="1">
      <alignment horizontal="center"/>
    </xf>
    <xf numFmtId="3" fontId="4" fillId="0" borderId="0" xfId="120" applyNumberFormat="1" applyFont="1" applyFill="1" applyBorder="1">
      <alignment/>
      <protection/>
    </xf>
    <xf numFmtId="3" fontId="76" fillId="0" borderId="0" xfId="120" applyNumberFormat="1" applyFont="1" applyFill="1" applyBorder="1" applyAlignment="1">
      <alignment horizontal="center"/>
      <protection/>
    </xf>
    <xf numFmtId="3" fontId="76" fillId="0" borderId="0" xfId="120" applyNumberFormat="1" applyFont="1" applyFill="1" applyBorder="1">
      <alignment/>
      <protection/>
    </xf>
    <xf numFmtId="3" fontId="76" fillId="0" borderId="0" xfId="120" applyNumberFormat="1" applyFont="1" applyFill="1" applyBorder="1" applyAlignment="1">
      <alignment wrapText="1"/>
      <protection/>
    </xf>
    <xf numFmtId="0" fontId="76" fillId="0" borderId="0" xfId="0" applyFont="1" applyAlignment="1">
      <alignment vertical="top" wrapText="1"/>
    </xf>
    <xf numFmtId="0" fontId="4" fillId="0" borderId="0" xfId="0" applyFont="1" applyAlignment="1">
      <alignment vertical="top" wrapText="1"/>
    </xf>
    <xf numFmtId="0" fontId="77" fillId="0" borderId="0" xfId="0" applyFont="1" applyAlignment="1">
      <alignment vertical="top" wrapText="1"/>
    </xf>
    <xf numFmtId="0" fontId="4" fillId="0" borderId="0" xfId="0" applyFont="1" applyBorder="1" applyAlignment="1">
      <alignment vertical="top" wrapText="1"/>
    </xf>
    <xf numFmtId="3" fontId="4" fillId="0" borderId="0" xfId="120" applyNumberFormat="1" applyFont="1" applyFill="1" applyBorder="1" applyAlignment="1">
      <alignment wrapText="1"/>
      <protection/>
    </xf>
    <xf numFmtId="3" fontId="4" fillId="0" borderId="0" xfId="120" applyNumberFormat="1" applyFont="1" applyFill="1" applyBorder="1" applyAlignment="1">
      <alignment vertical="center" wrapText="1"/>
      <protection/>
    </xf>
    <xf numFmtId="3" fontId="4" fillId="0" borderId="0" xfId="120" applyNumberFormat="1" applyFont="1" applyFill="1" applyBorder="1" applyAlignment="1">
      <alignment horizontal="left"/>
      <protection/>
    </xf>
    <xf numFmtId="3" fontId="76" fillId="0" borderId="0" xfId="120" applyNumberFormat="1" applyFont="1" applyFill="1" applyBorder="1" applyAlignment="1">
      <alignment horizontal="left" wrapText="1"/>
      <protection/>
    </xf>
    <xf numFmtId="0" fontId="84" fillId="0" borderId="0" xfId="0" applyFont="1" applyBorder="1" applyAlignment="1">
      <alignment horizontal="left" vertical="top" wrapText="1"/>
    </xf>
    <xf numFmtId="0" fontId="9" fillId="0" borderId="0" xfId="0" applyFont="1" applyBorder="1" applyAlignment="1">
      <alignment horizontal="left" vertical="top" wrapText="1"/>
    </xf>
    <xf numFmtId="3" fontId="4" fillId="0" borderId="0" xfId="120" applyNumberFormat="1" applyFont="1" applyFill="1" applyBorder="1" applyAlignment="1">
      <alignment horizontal="left" wrapText="1"/>
      <protection/>
    </xf>
    <xf numFmtId="3" fontId="76" fillId="0" borderId="0" xfId="120" applyNumberFormat="1" applyFont="1" applyFill="1" applyBorder="1" applyAlignment="1">
      <alignment horizontal="left"/>
      <protection/>
    </xf>
    <xf numFmtId="0" fontId="68" fillId="0" borderId="0" xfId="0" applyFont="1" applyAlignment="1">
      <alignment horizontal="center" vertical="top" wrapText="1"/>
    </xf>
    <xf numFmtId="0" fontId="76" fillId="0" borderId="0" xfId="0" applyFont="1" applyBorder="1" applyAlignment="1">
      <alignment horizontal="center" vertical="top" wrapText="1"/>
    </xf>
    <xf numFmtId="3" fontId="4" fillId="0" borderId="0" xfId="120" applyNumberFormat="1" applyFont="1" applyFill="1" applyBorder="1" applyAlignment="1">
      <alignment/>
      <protection/>
    </xf>
    <xf numFmtId="0" fontId="4" fillId="0" borderId="0" xfId="0" applyFont="1" applyBorder="1" applyAlignment="1">
      <alignment horizontal="center" vertical="top" wrapText="1"/>
    </xf>
    <xf numFmtId="0" fontId="76" fillId="0" borderId="0" xfId="0" applyFont="1" applyAlignment="1">
      <alignment/>
    </xf>
    <xf numFmtId="0" fontId="4" fillId="0" borderId="0" xfId="0" applyFont="1" applyAlignment="1">
      <alignment horizontal="justify"/>
    </xf>
    <xf numFmtId="0" fontId="78" fillId="0" borderId="0" xfId="0" applyFont="1" applyAlignment="1">
      <alignment horizontal="justify"/>
    </xf>
    <xf numFmtId="0" fontId="76" fillId="0" borderId="0" xfId="0" applyFont="1" applyAlignment="1">
      <alignment horizontal="center" vertical="top" wrapText="1"/>
    </xf>
    <xf numFmtId="0" fontId="77" fillId="0" borderId="0" xfId="0" applyFont="1" applyAlignment="1">
      <alignment horizontal="right" vertical="top" wrapText="1"/>
    </xf>
    <xf numFmtId="0" fontId="4" fillId="0" borderId="0" xfId="0" applyFont="1" applyAlignment="1">
      <alignment horizontal="center" vertical="top" wrapText="1"/>
    </xf>
    <xf numFmtId="0" fontId="4" fillId="0" borderId="0" xfId="0" applyFont="1" applyAlignment="1">
      <alignment wrapText="1"/>
    </xf>
    <xf numFmtId="0" fontId="77" fillId="0" borderId="0" xfId="0" applyFont="1" applyAlignment="1">
      <alignment horizontal="justify" wrapText="1"/>
    </xf>
    <xf numFmtId="0" fontId="78" fillId="0" borderId="0" xfId="0" applyFont="1" applyAlignment="1">
      <alignment horizontal="justify" wrapText="1"/>
    </xf>
    <xf numFmtId="0" fontId="4" fillId="0" borderId="0" xfId="0" applyFont="1" applyAlignment="1">
      <alignment horizontal="justify" vertical="center" wrapText="1"/>
    </xf>
    <xf numFmtId="0" fontId="0" fillId="0" borderId="0" xfId="0" applyAlignment="1">
      <alignment horizontal="justify" vertical="center" wrapText="1"/>
    </xf>
    <xf numFmtId="0" fontId="76" fillId="0" borderId="0" xfId="0" applyFont="1" applyAlignment="1">
      <alignment horizontal="justify"/>
    </xf>
    <xf numFmtId="0" fontId="92" fillId="0" borderId="0" xfId="0" applyFont="1" applyAlignment="1">
      <alignment horizontal="justify"/>
    </xf>
    <xf numFmtId="0" fontId="4" fillId="0" borderId="0" xfId="0" applyFont="1" applyAlignment="1">
      <alignment horizontal="justify" vertical="top" wrapText="1"/>
    </xf>
    <xf numFmtId="0" fontId="77" fillId="0" borderId="0" xfId="0" applyFont="1" applyAlignment="1">
      <alignment horizontal="justify" vertical="top" wrapText="1"/>
    </xf>
    <xf numFmtId="0" fontId="4" fillId="0" borderId="0" xfId="0" applyFont="1" applyAlignment="1">
      <alignment horizontal="left" indent="3"/>
    </xf>
    <xf numFmtId="0" fontId="76" fillId="0" borderId="0" xfId="0" applyFont="1" applyAlignment="1">
      <alignment horizontal="justify" wrapText="1"/>
    </xf>
    <xf numFmtId="0" fontId="76" fillId="0" borderId="0" xfId="0" applyFont="1" applyAlignment="1">
      <alignment horizontal="left"/>
    </xf>
    <xf numFmtId="0" fontId="76" fillId="0" borderId="0" xfId="0" applyFont="1" applyAlignment="1">
      <alignment horizontal="center" wrapText="1"/>
    </xf>
    <xf numFmtId="0" fontId="76" fillId="0" borderId="0" xfId="0" applyFont="1" applyAlignment="1">
      <alignment/>
    </xf>
    <xf numFmtId="0" fontId="4" fillId="0" borderId="0" xfId="0" applyFont="1" applyAlignment="1">
      <alignment horizontal="right" vertical="top" wrapText="1"/>
    </xf>
    <xf numFmtId="0" fontId="9" fillId="0" borderId="0" xfId="0" applyFont="1" applyAlignment="1">
      <alignment horizontal="justify" wrapText="1"/>
    </xf>
    <xf numFmtId="0" fontId="4" fillId="0" borderId="15" xfId="0" applyFont="1" applyBorder="1" applyAlignment="1">
      <alignment horizontal="justify" vertical="top" wrapText="1"/>
    </xf>
    <xf numFmtId="0" fontId="4" fillId="0" borderId="15" xfId="0" applyFont="1" applyBorder="1" applyAlignment="1">
      <alignment horizontal="center" vertical="top" wrapText="1"/>
    </xf>
    <xf numFmtId="0" fontId="4" fillId="0" borderId="0" xfId="0" applyFont="1" applyAlignment="1">
      <alignment vertical="center"/>
    </xf>
    <xf numFmtId="0" fontId="76" fillId="0" borderId="0" xfId="0" applyFont="1" applyAlignment="1">
      <alignment horizontal="left" vertical="top" wrapText="1" indent="2"/>
    </xf>
    <xf numFmtId="0" fontId="0" fillId="0" borderId="0" xfId="0" applyAlignment="1">
      <alignment horizontal="left"/>
    </xf>
    <xf numFmtId="0" fontId="65" fillId="0" borderId="0" xfId="0" applyFont="1" applyAlignment="1">
      <alignment horizontal="left"/>
    </xf>
    <xf numFmtId="0" fontId="76" fillId="0" borderId="4" xfId="0" applyFont="1" applyBorder="1" applyAlignment="1">
      <alignment horizontal="center" vertical="center" wrapText="1"/>
    </xf>
    <xf numFmtId="0" fontId="4" fillId="0" borderId="0" xfId="0" applyFont="1" applyAlignment="1">
      <alignment vertical="center" wrapText="1"/>
    </xf>
    <xf numFmtId="0" fontId="85" fillId="0" borderId="0" xfId="0" applyFont="1" applyAlignment="1">
      <alignment/>
    </xf>
    <xf numFmtId="0" fontId="92" fillId="0" borderId="0" xfId="0" applyFont="1" applyAlignment="1">
      <alignment horizontal="justify" wrapText="1"/>
    </xf>
    <xf numFmtId="0" fontId="65" fillId="0" borderId="0" xfId="0" applyFont="1" applyAlignment="1">
      <alignment horizontal="right"/>
    </xf>
    <xf numFmtId="0" fontId="84" fillId="0" borderId="0" xfId="0" applyFont="1" applyAlignment="1">
      <alignment horizontal="left"/>
    </xf>
    <xf numFmtId="0" fontId="96" fillId="0" borderId="0" xfId="0" applyFont="1" applyAlignment="1">
      <alignment/>
    </xf>
    <xf numFmtId="0" fontId="77" fillId="0" borderId="0" xfId="0" applyFont="1" applyAlignment="1">
      <alignment horizontal="right"/>
    </xf>
    <xf numFmtId="0" fontId="70" fillId="0" borderId="0" xfId="0" applyFont="1" applyAlignment="1">
      <alignment horizontal="justify" vertical="top" wrapText="1"/>
    </xf>
    <xf numFmtId="0" fontId="76" fillId="0" borderId="0" xfId="0" applyFont="1" applyAlignment="1">
      <alignment horizontal="right" vertical="top" wrapText="1"/>
    </xf>
    <xf numFmtId="0" fontId="71" fillId="0" borderId="0" xfId="0" applyFont="1" applyAlignment="1">
      <alignment horizontal="justify" vertical="top" wrapText="1"/>
    </xf>
    <xf numFmtId="0" fontId="87" fillId="0" borderId="0" xfId="0" applyFont="1" applyAlignment="1">
      <alignment horizontal="justify" vertical="top" wrapText="1"/>
    </xf>
    <xf numFmtId="0" fontId="4" fillId="0" borderId="6" xfId="0" applyFont="1" applyBorder="1" applyAlignment="1">
      <alignment horizontal="right" vertical="top" wrapText="1"/>
    </xf>
    <xf numFmtId="14" fontId="4" fillId="0" borderId="0" xfId="0" applyNumberFormat="1" applyFont="1" applyAlignment="1">
      <alignment horizontal="right" vertical="top" wrapText="1"/>
    </xf>
    <xf numFmtId="0" fontId="76" fillId="0" borderId="17" xfId="0" applyFont="1" applyBorder="1" applyAlignment="1">
      <alignment horizontal="right" vertical="top" wrapText="1"/>
    </xf>
    <xf numFmtId="0" fontId="76" fillId="0" borderId="0" xfId="0" applyFont="1" applyBorder="1" applyAlignment="1">
      <alignment horizontal="right" vertical="top" wrapText="1"/>
    </xf>
    <xf numFmtId="0" fontId="95" fillId="0" borderId="0" xfId="0" applyFont="1" applyAlignment="1">
      <alignment horizontal="justify"/>
    </xf>
    <xf numFmtId="0" fontId="65" fillId="0" borderId="0" xfId="0" applyFont="1" applyAlignment="1">
      <alignment/>
    </xf>
    <xf numFmtId="0" fontId="0" fillId="0" borderId="0" xfId="0" applyFont="1" applyAlignment="1">
      <alignment/>
    </xf>
    <xf numFmtId="0" fontId="4" fillId="0" borderId="0" xfId="0" applyFont="1" applyBorder="1" applyAlignment="1">
      <alignment horizontal="right" vertical="top" wrapText="1"/>
    </xf>
    <xf numFmtId="0" fontId="9" fillId="0" borderId="0" xfId="0" applyFont="1" applyBorder="1" applyAlignment="1">
      <alignment horizontal="right" vertical="top" wrapText="1"/>
    </xf>
    <xf numFmtId="180" fontId="76" fillId="0" borderId="17" xfId="67" applyNumberFormat="1" applyFont="1" applyBorder="1" applyAlignment="1">
      <alignment horizontal="right" vertical="top" wrapText="1"/>
    </xf>
    <xf numFmtId="0" fontId="65" fillId="0" borderId="0" xfId="0" applyFont="1" applyAlignment="1">
      <alignment vertical="top"/>
    </xf>
    <xf numFmtId="0" fontId="0" fillId="0" borderId="0" xfId="0" applyAlignment="1">
      <alignment vertical="top"/>
    </xf>
    <xf numFmtId="0" fontId="4" fillId="0" borderId="0" xfId="0" applyFont="1" applyAlignment="1">
      <alignment horizontal="right" vertical="top" wrapText="1" indent="2"/>
    </xf>
    <xf numFmtId="0" fontId="4" fillId="0" borderId="0" xfId="0" applyFont="1" applyAlignment="1">
      <alignment horizontal="left" indent="2"/>
    </xf>
    <xf numFmtId="0" fontId="11" fillId="0" borderId="0" xfId="0" applyFont="1" applyAlignment="1">
      <alignment vertical="top" wrapText="1"/>
    </xf>
    <xf numFmtId="0" fontId="35" fillId="0" borderId="0" xfId="0" applyFont="1" applyAlignment="1">
      <alignment/>
    </xf>
    <xf numFmtId="0" fontId="97" fillId="0" borderId="0" xfId="0" applyFont="1" applyAlignment="1">
      <alignment/>
    </xf>
    <xf numFmtId="0" fontId="87" fillId="0" borderId="0" xfId="0" applyFont="1" applyAlignment="1">
      <alignment vertical="top" wrapText="1"/>
    </xf>
    <xf numFmtId="180" fontId="4" fillId="0" borderId="0" xfId="0" applyNumberFormat="1" applyFont="1" applyAlignment="1">
      <alignment horizontal="right" vertical="top" wrapText="1"/>
    </xf>
    <xf numFmtId="0" fontId="65" fillId="0" borderId="18" xfId="0" applyFont="1" applyBorder="1" applyAlignment="1">
      <alignment/>
    </xf>
    <xf numFmtId="0" fontId="65" fillId="0" borderId="18" xfId="0" applyFont="1" applyBorder="1" applyAlignment="1">
      <alignment horizontal="right"/>
    </xf>
    <xf numFmtId="0" fontId="96" fillId="0" borderId="18" xfId="0" applyFont="1" applyBorder="1" applyAlignment="1">
      <alignment/>
    </xf>
    <xf numFmtId="0" fontId="96" fillId="0" borderId="0" xfId="0" applyFont="1" applyAlignment="1">
      <alignment vertical="top"/>
    </xf>
    <xf numFmtId="0" fontId="4" fillId="0" borderId="0" xfId="0" applyFont="1" applyBorder="1" applyAlignment="1">
      <alignment horizontal="left" vertical="top" wrapText="1"/>
    </xf>
    <xf numFmtId="0" fontId="76" fillId="0" borderId="0" xfId="0" applyFont="1" applyBorder="1" applyAlignment="1">
      <alignment horizontal="left" vertical="top" wrapText="1"/>
    </xf>
    <xf numFmtId="181" fontId="77" fillId="0" borderId="0" xfId="122" applyNumberFormat="1" applyFont="1" applyBorder="1" applyAlignment="1">
      <alignment horizontal="right"/>
      <protection/>
    </xf>
    <xf numFmtId="181" fontId="4" fillId="0" borderId="0" xfId="122" applyNumberFormat="1" applyFont="1" applyBorder="1" applyAlignment="1">
      <alignment horizontal="center" vertical="center"/>
      <protection/>
    </xf>
    <xf numFmtId="181" fontId="4" fillId="0" borderId="0" xfId="122" applyNumberFormat="1" applyFont="1">
      <alignment/>
      <protection/>
    </xf>
    <xf numFmtId="181" fontId="4" fillId="0" borderId="0" xfId="122" applyNumberFormat="1" applyFont="1" applyBorder="1" applyAlignment="1">
      <alignment horizontal="center"/>
      <protection/>
    </xf>
    <xf numFmtId="181" fontId="80" fillId="0" borderId="0" xfId="122" applyNumberFormat="1" applyFont="1" applyBorder="1">
      <alignment/>
      <protection/>
    </xf>
    <xf numFmtId="3" fontId="98" fillId="0" borderId="0" xfId="122" applyNumberFormat="1" applyFont="1" applyBorder="1" applyAlignment="1">
      <alignment vertical="center"/>
      <protection/>
    </xf>
    <xf numFmtId="49" fontId="84" fillId="0" borderId="0" xfId="0" applyNumberFormat="1" applyFont="1" applyBorder="1" applyAlignment="1">
      <alignment horizontal="left" wrapText="1"/>
    </xf>
    <xf numFmtId="49" fontId="9" fillId="0" borderId="0" xfId="0" applyNumberFormat="1" applyFont="1" applyBorder="1" applyAlignment="1">
      <alignment horizontal="left" wrapText="1"/>
    </xf>
    <xf numFmtId="180" fontId="76" fillId="0" borderId="0" xfId="67" applyNumberFormat="1" applyFont="1" applyAlignment="1">
      <alignment horizontal="right" vertical="top" wrapText="1"/>
    </xf>
    <xf numFmtId="49" fontId="4" fillId="0" borderId="0" xfId="0" applyNumberFormat="1" applyFont="1" applyBorder="1" applyAlignment="1">
      <alignment horizontal="left" vertical="top" wrapText="1"/>
    </xf>
    <xf numFmtId="0" fontId="4" fillId="0" borderId="0" xfId="0" applyFont="1" applyBorder="1" applyAlignment="1">
      <alignment horizontal="justify" vertical="center" wrapText="1"/>
    </xf>
    <xf numFmtId="0" fontId="78" fillId="0" borderId="0" xfId="0" applyFont="1" applyBorder="1" applyAlignment="1">
      <alignment horizontal="justify" vertical="center" wrapText="1"/>
    </xf>
    <xf numFmtId="0" fontId="77" fillId="0" borderId="0" xfId="0" applyFont="1" applyBorder="1" applyAlignment="1">
      <alignment horizontal="center" vertical="top" wrapText="1"/>
    </xf>
    <xf numFmtId="0" fontId="76" fillId="0" borderId="0" xfId="0" applyFont="1" applyBorder="1" applyAlignment="1">
      <alignment horizontal="justify" vertical="center" wrapText="1"/>
    </xf>
    <xf numFmtId="0" fontId="0" fillId="0" borderId="0" xfId="0" applyBorder="1" applyAlignment="1">
      <alignment horizontal="justify" vertical="center" wrapText="1"/>
    </xf>
    <xf numFmtId="0" fontId="78" fillId="0" borderId="0" xfId="0" applyFont="1" applyBorder="1" applyAlignment="1">
      <alignment horizontal="left" vertical="top" wrapText="1"/>
    </xf>
    <xf numFmtId="0" fontId="78" fillId="0" borderId="0" xfId="0" applyFont="1" applyBorder="1" applyAlignment="1">
      <alignment horizontal="center" vertical="top" wrapText="1"/>
    </xf>
    <xf numFmtId="0" fontId="71" fillId="0" borderId="0" xfId="0" applyFont="1" applyBorder="1" applyAlignment="1">
      <alignment horizontal="justify" vertical="center" wrapText="1"/>
    </xf>
    <xf numFmtId="0" fontId="71" fillId="0" borderId="0" xfId="0" applyFont="1" applyBorder="1" applyAlignment="1">
      <alignment horizontal="center" vertical="top" wrapText="1"/>
    </xf>
    <xf numFmtId="0" fontId="92" fillId="0" borderId="0" xfId="0" applyFont="1" applyBorder="1" applyAlignment="1">
      <alignment horizontal="center" vertical="top" wrapText="1"/>
    </xf>
    <xf numFmtId="180" fontId="76" fillId="0" borderId="0" xfId="0" applyNumberFormat="1" applyFont="1" applyBorder="1" applyAlignment="1">
      <alignment horizontal="justify" vertical="center" wrapText="1"/>
    </xf>
    <xf numFmtId="0" fontId="0" fillId="0" borderId="0" xfId="0" applyBorder="1" applyAlignment="1">
      <alignment horizontal="left"/>
    </xf>
    <xf numFmtId="0" fontId="4" fillId="0" borderId="0" xfId="0" applyFont="1" applyBorder="1" applyAlignment="1">
      <alignment horizontal="left"/>
    </xf>
    <xf numFmtId="0" fontId="4" fillId="0" borderId="0" xfId="0" applyFont="1" applyBorder="1" applyAlignment="1">
      <alignment/>
    </xf>
    <xf numFmtId="0" fontId="76" fillId="0" borderId="0" xfId="0" applyFont="1" applyBorder="1" applyAlignment="1">
      <alignment horizontal="left"/>
    </xf>
    <xf numFmtId="0" fontId="76" fillId="0" borderId="0" xfId="0" applyFont="1" applyBorder="1" applyAlignment="1">
      <alignment horizontal="justify" wrapText="1"/>
    </xf>
    <xf numFmtId="180" fontId="76" fillId="0" borderId="19" xfId="67" applyNumberFormat="1" applyFont="1" applyBorder="1" applyAlignment="1">
      <alignment horizontal="right" vertical="top" wrapText="1"/>
    </xf>
    <xf numFmtId="3" fontId="76" fillId="0" borderId="0" xfId="120" applyNumberFormat="1" applyFont="1" applyFill="1" applyBorder="1" applyAlignment="1">
      <alignment horizontal="right"/>
      <protection/>
    </xf>
    <xf numFmtId="0" fontId="11" fillId="0" borderId="18" xfId="0" applyFont="1" applyBorder="1" applyAlignment="1">
      <alignment horizontal="left"/>
    </xf>
    <xf numFmtId="0" fontId="0" fillId="0" borderId="18" xfId="0" applyFont="1" applyBorder="1" applyAlignment="1">
      <alignment/>
    </xf>
    <xf numFmtId="0" fontId="0" fillId="0" borderId="18" xfId="0" applyFont="1" applyBorder="1" applyAlignment="1">
      <alignment horizontal="right"/>
    </xf>
    <xf numFmtId="0" fontId="11" fillId="0" borderId="0" xfId="0" applyFont="1" applyAlignment="1">
      <alignment horizontal="left"/>
    </xf>
    <xf numFmtId="0" fontId="0" fillId="0" borderId="0" xfId="0" applyFont="1" applyAlignment="1">
      <alignment horizontal="right"/>
    </xf>
    <xf numFmtId="0" fontId="0" fillId="0" borderId="0" xfId="0" applyFont="1" applyAlignment="1">
      <alignment/>
    </xf>
    <xf numFmtId="180" fontId="0" fillId="0" borderId="16" xfId="67" applyNumberFormat="1" applyFont="1" applyFill="1" applyBorder="1" applyAlignment="1">
      <alignment horizontal="right" vertical="center" wrapText="1"/>
    </xf>
    <xf numFmtId="180" fontId="1" fillId="0" borderId="16" xfId="0" applyNumberFormat="1" applyFont="1" applyBorder="1" applyAlignment="1">
      <alignment horizontal="right"/>
    </xf>
    <xf numFmtId="0" fontId="0" fillId="0" borderId="16" xfId="0" applyBorder="1" applyAlignment="1">
      <alignment horizontal="justify" wrapText="1"/>
    </xf>
    <xf numFmtId="181" fontId="70" fillId="0" borderId="16" xfId="78" applyNumberFormat="1" applyFont="1" applyFill="1" applyBorder="1" applyAlignment="1">
      <alignment/>
    </xf>
    <xf numFmtId="181" fontId="70" fillId="0" borderId="16" xfId="78" applyNumberFormat="1" applyFont="1" applyFill="1" applyBorder="1" applyAlignment="1">
      <alignment vertical="center" wrapText="1"/>
    </xf>
    <xf numFmtId="180" fontId="70" fillId="0" borderId="16" xfId="78" applyNumberFormat="1" applyFont="1" applyFill="1" applyBorder="1" applyAlignment="1">
      <alignment/>
    </xf>
    <xf numFmtId="181" fontId="70" fillId="0" borderId="16" xfId="78" applyNumberFormat="1" applyFont="1" applyFill="1" applyBorder="1" applyAlignment="1">
      <alignment/>
    </xf>
    <xf numFmtId="181" fontId="71" fillId="0" borderId="16" xfId="78" applyNumberFormat="1" applyFont="1" applyFill="1" applyBorder="1" applyAlignment="1">
      <alignment/>
    </xf>
    <xf numFmtId="180" fontId="4" fillId="0" borderId="16" xfId="79" applyNumberFormat="1" applyFont="1" applyBorder="1" applyAlignment="1">
      <alignment/>
    </xf>
    <xf numFmtId="181" fontId="70" fillId="0" borderId="16" xfId="78" applyNumberFormat="1" applyFont="1" applyFill="1" applyBorder="1" applyAlignment="1">
      <alignment wrapText="1"/>
    </xf>
    <xf numFmtId="180" fontId="70" fillId="0" borderId="16" xfId="78" applyNumberFormat="1" applyFont="1" applyFill="1" applyBorder="1" applyAlignment="1">
      <alignment vertical="center" wrapText="1"/>
    </xf>
    <xf numFmtId="181" fontId="71" fillId="0" borderId="16" xfId="78" applyNumberFormat="1" applyFont="1" applyFill="1" applyBorder="1" applyAlignment="1">
      <alignment/>
    </xf>
    <xf numFmtId="3" fontId="4" fillId="0" borderId="15" xfId="120" applyNumberFormat="1" applyFont="1" applyFill="1" applyBorder="1">
      <alignment/>
      <protection/>
    </xf>
    <xf numFmtId="3" fontId="76" fillId="0" borderId="15" xfId="120" applyNumberFormat="1" applyFont="1" applyFill="1" applyBorder="1" applyAlignment="1">
      <alignment horizontal="center"/>
      <protection/>
    </xf>
    <xf numFmtId="0" fontId="102" fillId="0" borderId="0" xfId="0" applyFont="1" applyAlignment="1">
      <alignment/>
    </xf>
    <xf numFmtId="3" fontId="77" fillId="0" borderId="0" xfId="122" applyNumberFormat="1" applyFont="1" applyBorder="1" applyAlignment="1">
      <alignment horizontal="right"/>
      <protection/>
    </xf>
    <xf numFmtId="0" fontId="0" fillId="0" borderId="16" xfId="119" applyFont="1" applyBorder="1" applyAlignment="1">
      <alignment horizontal="justify" vertical="top" wrapText="1"/>
      <protection/>
    </xf>
    <xf numFmtId="0" fontId="4" fillId="0" borderId="0" xfId="0" applyFont="1" applyAlignment="1">
      <alignment horizontal="left" vertical="top" wrapText="1"/>
    </xf>
    <xf numFmtId="0" fontId="4" fillId="0" borderId="0" xfId="0" applyFont="1" applyAlignment="1">
      <alignment horizontal="left"/>
    </xf>
    <xf numFmtId="0" fontId="71" fillId="0" borderId="0" xfId="0" applyFont="1" applyAlignment="1">
      <alignment horizontal="left"/>
    </xf>
    <xf numFmtId="198" fontId="0" fillId="0" borderId="16" xfId="119" applyNumberFormat="1" applyFont="1" applyBorder="1" applyAlignment="1">
      <alignment horizontal="justify" vertical="center" wrapText="1"/>
      <protection/>
    </xf>
    <xf numFmtId="0" fontId="1" fillId="0" borderId="16" xfId="0" applyFont="1" applyBorder="1" applyAlignment="1">
      <alignment horizontal="center" vertical="top"/>
    </xf>
    <xf numFmtId="198" fontId="103" fillId="0" borderId="16" xfId="119" applyNumberFormat="1" applyFont="1" applyBorder="1" applyAlignment="1">
      <alignment horizontal="center" vertical="top" wrapText="1"/>
      <protection/>
    </xf>
    <xf numFmtId="3" fontId="107" fillId="0" borderId="0" xfId="120" applyNumberFormat="1" applyFont="1" applyFill="1" applyBorder="1" applyAlignment="1">
      <alignment horizontal="center" vertical="center"/>
      <protection/>
    </xf>
    <xf numFmtId="3" fontId="4" fillId="0" borderId="20" xfId="120" applyNumberFormat="1" applyFont="1" applyFill="1" applyBorder="1">
      <alignment/>
      <protection/>
    </xf>
    <xf numFmtId="0" fontId="70" fillId="0" borderId="13" xfId="0" applyFont="1" applyBorder="1" applyAlignment="1">
      <alignment horizontal="center" wrapText="1"/>
    </xf>
    <xf numFmtId="0" fontId="70" fillId="0" borderId="15" xfId="0" applyFont="1" applyBorder="1" applyAlignment="1">
      <alignment horizontal="center" wrapText="1"/>
    </xf>
    <xf numFmtId="0" fontId="70" fillId="0" borderId="4" xfId="0" applyFont="1" applyBorder="1" applyAlignment="1">
      <alignment horizontal="justify" vertical="top" wrapText="1"/>
    </xf>
    <xf numFmtId="0" fontId="84" fillId="0" borderId="4" xfId="0" applyFont="1" applyBorder="1" applyAlignment="1">
      <alignment horizontal="right" vertical="top" wrapText="1"/>
    </xf>
    <xf numFmtId="0" fontId="9" fillId="0" borderId="4" xfId="0" applyFont="1" applyBorder="1" applyAlignment="1">
      <alignment horizontal="right" vertical="top" wrapText="1"/>
    </xf>
    <xf numFmtId="0" fontId="71" fillId="0" borderId="0" xfId="0" applyFont="1" applyAlignment="1">
      <alignment horizontal="justify" vertical="center" wrapText="1"/>
    </xf>
    <xf numFmtId="0" fontId="71" fillId="0" borderId="19" xfId="0" applyFont="1" applyBorder="1" applyAlignment="1">
      <alignment horizontal="justify" vertical="top" wrapText="1"/>
    </xf>
    <xf numFmtId="0" fontId="69" fillId="0" borderId="0" xfId="0" applyFont="1" applyAlignment="1">
      <alignment horizontal="justify"/>
    </xf>
    <xf numFmtId="180" fontId="4" fillId="0" borderId="0" xfId="67" applyNumberFormat="1" applyFont="1" applyAlignment="1">
      <alignment horizontal="right" vertical="top" wrapText="1"/>
    </xf>
    <xf numFmtId="0" fontId="4" fillId="0" borderId="0" xfId="0" applyFont="1" applyAlignment="1">
      <alignment horizontal="right" vertical="center" wrapText="1"/>
    </xf>
    <xf numFmtId="180" fontId="4" fillId="0" borderId="0" xfId="67" applyNumberFormat="1" applyFont="1" applyAlignment="1">
      <alignment horizontal="right" vertical="center" wrapText="1"/>
    </xf>
    <xf numFmtId="180" fontId="76" fillId="0" borderId="17" xfId="0" applyNumberFormat="1" applyFont="1" applyBorder="1" applyAlignment="1">
      <alignment horizontal="right" vertical="top" wrapText="1"/>
    </xf>
    <xf numFmtId="0" fontId="76" fillId="0" borderId="0" xfId="0" applyFont="1" applyAlignment="1">
      <alignment horizontal="right" vertical="center" wrapText="1"/>
    </xf>
    <xf numFmtId="180" fontId="76" fillId="0" borderId="17" xfId="67" applyNumberFormat="1" applyFont="1" applyBorder="1" applyAlignment="1">
      <alignment horizontal="right" vertical="center" wrapText="1"/>
    </xf>
    <xf numFmtId="3" fontId="4" fillId="0" borderId="0" xfId="120" applyNumberFormat="1" applyFont="1" applyFill="1" applyBorder="1" applyAlignment="1">
      <alignment vertical="center"/>
      <protection/>
    </xf>
    <xf numFmtId="0" fontId="65" fillId="0" borderId="0" xfId="0" applyFont="1" applyBorder="1" applyAlignment="1">
      <alignment/>
    </xf>
    <xf numFmtId="3" fontId="77" fillId="0" borderId="0" xfId="120" applyNumberFormat="1" applyFont="1" applyFill="1" applyBorder="1" applyAlignment="1">
      <alignment horizontal="right" vertical="center"/>
      <protection/>
    </xf>
    <xf numFmtId="180" fontId="76" fillId="0" borderId="21" xfId="67" applyNumberFormat="1" applyFont="1" applyBorder="1" applyAlignment="1">
      <alignment horizontal="right" vertical="top" wrapText="1"/>
    </xf>
    <xf numFmtId="180" fontId="65" fillId="0" borderId="0" xfId="0" applyNumberFormat="1" applyFont="1" applyAlignment="1">
      <alignment/>
    </xf>
    <xf numFmtId="180" fontId="65" fillId="0" borderId="0" xfId="67" applyNumberFormat="1" applyFont="1" applyAlignment="1">
      <alignment/>
    </xf>
    <xf numFmtId="181" fontId="108" fillId="0" borderId="0" xfId="122" applyNumberFormat="1" applyFont="1" applyBorder="1" applyAlignment="1">
      <alignment horizontal="right"/>
      <protection/>
    </xf>
    <xf numFmtId="0" fontId="2" fillId="0" borderId="0" xfId="0" applyFont="1" applyAlignment="1">
      <alignment horizontal="justify" vertical="center" wrapText="1"/>
    </xf>
    <xf numFmtId="0" fontId="96" fillId="0" borderId="0" xfId="0" applyFont="1" applyAlignment="1">
      <alignment horizontal="left"/>
    </xf>
    <xf numFmtId="0" fontId="65" fillId="0" borderId="0" xfId="0" applyFont="1" applyAlignment="1">
      <alignment horizontal="right" wrapText="1"/>
    </xf>
    <xf numFmtId="0" fontId="4" fillId="0" borderId="0" xfId="0" applyFont="1" applyAlignment="1">
      <alignment horizontal="right" wrapText="1"/>
    </xf>
    <xf numFmtId="0" fontId="76" fillId="0" borderId="0" xfId="0" applyFont="1" applyAlignment="1">
      <alignment horizontal="right" wrapText="1"/>
    </xf>
    <xf numFmtId="14" fontId="4" fillId="0" borderId="0" xfId="0" applyNumberFormat="1" applyFont="1" applyAlignment="1">
      <alignment horizontal="right" wrapText="1"/>
    </xf>
    <xf numFmtId="180" fontId="4" fillId="0" borderId="0" xfId="67" applyNumberFormat="1" applyFont="1" applyAlignment="1">
      <alignment horizontal="right" wrapText="1"/>
    </xf>
    <xf numFmtId="180" fontId="76" fillId="0" borderId="0" xfId="67" applyNumberFormat="1" applyFont="1" applyAlignment="1">
      <alignment horizontal="right" vertical="center" wrapText="1"/>
    </xf>
    <xf numFmtId="180" fontId="76" fillId="0" borderId="17" xfId="67" applyNumberFormat="1" applyFont="1" applyBorder="1" applyAlignment="1">
      <alignment horizontal="right" wrapText="1"/>
    </xf>
    <xf numFmtId="0" fontId="95" fillId="0" borderId="0" xfId="0" applyFont="1" applyAlignment="1">
      <alignment horizontal="justify" wrapText="1"/>
    </xf>
    <xf numFmtId="43" fontId="4" fillId="0" borderId="0" xfId="67" applyFont="1" applyAlignment="1">
      <alignment horizontal="right" wrapText="1"/>
    </xf>
    <xf numFmtId="180" fontId="76" fillId="0" borderId="0" xfId="67" applyNumberFormat="1" applyFont="1" applyAlignment="1">
      <alignment horizontal="right" wrapText="1"/>
    </xf>
    <xf numFmtId="0" fontId="109" fillId="0" borderId="0" xfId="0" applyFont="1" applyAlignment="1">
      <alignment horizontal="justify" wrapText="1"/>
    </xf>
    <xf numFmtId="0" fontId="76" fillId="0" borderId="17" xfId="0" applyFont="1" applyBorder="1" applyAlignment="1">
      <alignment horizontal="right" wrapText="1"/>
    </xf>
    <xf numFmtId="0" fontId="4" fillId="0" borderId="4" xfId="0" applyFont="1" applyBorder="1" applyAlignment="1">
      <alignment vertical="top" wrapText="1"/>
    </xf>
    <xf numFmtId="0" fontId="4" fillId="0" borderId="4" xfId="0" applyFont="1" applyBorder="1" applyAlignment="1">
      <alignment horizontal="right" vertical="top" wrapText="1"/>
    </xf>
    <xf numFmtId="0" fontId="96" fillId="0" borderId="0" xfId="0" applyFont="1" applyAlignment="1">
      <alignment vertical="center"/>
    </xf>
    <xf numFmtId="0" fontId="4" fillId="0" borderId="4" xfId="0" applyFont="1" applyBorder="1" applyAlignment="1">
      <alignment horizontal="right" vertical="center" wrapText="1"/>
    </xf>
    <xf numFmtId="0" fontId="65" fillId="0" borderId="0" xfId="0" applyFont="1" applyAlignment="1">
      <alignment/>
    </xf>
    <xf numFmtId="0" fontId="70" fillId="0" borderId="4" xfId="0" applyFont="1" applyBorder="1" applyAlignment="1">
      <alignment vertical="top" wrapText="1"/>
    </xf>
    <xf numFmtId="0" fontId="76" fillId="0" borderId="0" xfId="0" applyFont="1" applyAlignment="1">
      <alignment horizontal="left" vertical="top" wrapText="1"/>
    </xf>
    <xf numFmtId="180" fontId="76" fillId="0" borderId="0" xfId="0" applyNumberFormat="1" applyFont="1" applyBorder="1" applyAlignment="1">
      <alignment horizontal="right" vertical="top" wrapText="1"/>
    </xf>
    <xf numFmtId="0" fontId="68" fillId="0" borderId="22" xfId="0" applyFont="1" applyBorder="1" applyAlignment="1">
      <alignment horizontal="center" vertical="top" wrapText="1"/>
    </xf>
    <xf numFmtId="0" fontId="68" fillId="0" borderId="22" xfId="0" applyFont="1" applyBorder="1" applyAlignment="1">
      <alignment horizontal="center" vertical="center" wrapText="1"/>
    </xf>
    <xf numFmtId="180" fontId="4" fillId="0" borderId="6" xfId="0" applyNumberFormat="1" applyFont="1" applyBorder="1" applyAlignment="1">
      <alignment horizontal="right" vertical="top" wrapText="1"/>
    </xf>
    <xf numFmtId="0" fontId="0" fillId="0" borderId="23" xfId="0" applyBorder="1" applyAlignment="1">
      <alignment/>
    </xf>
    <xf numFmtId="180" fontId="57" fillId="0" borderId="16" xfId="67" applyNumberFormat="1" applyFont="1" applyFill="1" applyBorder="1" applyAlignment="1">
      <alignment horizontal="right" vertical="center" wrapText="1"/>
    </xf>
    <xf numFmtId="0" fontId="112" fillId="0" borderId="0" xfId="0" applyFont="1" applyAlignment="1">
      <alignment/>
    </xf>
    <xf numFmtId="181" fontId="80" fillId="0" borderId="0" xfId="122" applyNumberFormat="1" applyFont="1" applyBorder="1" applyAlignment="1">
      <alignment horizontal="center"/>
      <protection/>
    </xf>
    <xf numFmtId="0" fontId="77" fillId="0" borderId="0" xfId="0" applyFont="1" applyAlignment="1">
      <alignment horizontal="left" vertical="top" wrapText="1"/>
    </xf>
    <xf numFmtId="180" fontId="4" fillId="0" borderId="0" xfId="67" applyNumberFormat="1" applyFont="1" applyAlignment="1">
      <alignment horizontal="center" vertical="top" wrapText="1"/>
    </xf>
    <xf numFmtId="0" fontId="1" fillId="0" borderId="24" xfId="0" applyFont="1" applyBorder="1" applyAlignment="1">
      <alignment horizontal="center"/>
    </xf>
    <xf numFmtId="0" fontId="1" fillId="0" borderId="24" xfId="0" applyFont="1" applyBorder="1" applyAlignment="1">
      <alignment/>
    </xf>
    <xf numFmtId="198" fontId="57" fillId="0" borderId="16" xfId="119" applyNumberFormat="1" applyFont="1" applyBorder="1" applyAlignment="1">
      <alignment horizontal="center" vertical="center" wrapText="1"/>
      <protection/>
    </xf>
    <xf numFmtId="0" fontId="4" fillId="0" borderId="0" xfId="0" applyFont="1" applyAlignment="1">
      <alignment horizontal="center" vertical="center"/>
    </xf>
    <xf numFmtId="0" fontId="4" fillId="0" borderId="0" xfId="0" applyFont="1" applyAlignment="1">
      <alignment horizontal="center"/>
    </xf>
    <xf numFmtId="16" fontId="4" fillId="0" borderId="0" xfId="0" applyNumberFormat="1" applyFont="1" applyAlignment="1">
      <alignment horizontal="center"/>
    </xf>
    <xf numFmtId="181" fontId="71" fillId="0" borderId="0" xfId="78" applyNumberFormat="1" applyFont="1" applyFill="1" applyBorder="1" applyAlignment="1">
      <alignment/>
    </xf>
    <xf numFmtId="3" fontId="76" fillId="0" borderId="25" xfId="120" applyNumberFormat="1" applyFont="1" applyFill="1" applyBorder="1">
      <alignment/>
      <protection/>
    </xf>
    <xf numFmtId="0" fontId="113" fillId="0" borderId="26" xfId="0" applyFont="1" applyBorder="1" applyAlignment="1">
      <alignment horizontal="left" vertical="center" wrapText="1"/>
    </xf>
    <xf numFmtId="198" fontId="103" fillId="0" borderId="26" xfId="119" applyNumberFormat="1" applyFont="1" applyBorder="1" applyAlignment="1">
      <alignment horizontal="center" vertical="center" wrapText="1"/>
      <protection/>
    </xf>
    <xf numFmtId="0" fontId="106" fillId="0" borderId="26" xfId="0" applyFont="1" applyBorder="1" applyAlignment="1">
      <alignment horizontal="center" vertical="center"/>
    </xf>
    <xf numFmtId="198" fontId="0" fillId="0" borderId="24" xfId="119" applyNumberFormat="1" applyFont="1" applyBorder="1" applyAlignment="1">
      <alignment horizontal="center" vertical="center" wrapText="1"/>
      <protection/>
    </xf>
    <xf numFmtId="180" fontId="0" fillId="0" borderId="24" xfId="67" applyNumberFormat="1" applyFont="1" applyFill="1" applyBorder="1" applyAlignment="1">
      <alignment horizontal="center" vertical="center" wrapText="1"/>
    </xf>
    <xf numFmtId="180" fontId="1" fillId="0" borderId="24" xfId="0" applyNumberFormat="1" applyFont="1" applyBorder="1" applyAlignment="1">
      <alignment horizontal="right"/>
    </xf>
    <xf numFmtId="197" fontId="103" fillId="0" borderId="26" xfId="79" applyNumberFormat="1" applyFont="1" applyFill="1" applyBorder="1" applyAlignment="1">
      <alignment horizontal="right" vertical="center" wrapText="1"/>
    </xf>
    <xf numFmtId="0" fontId="104" fillId="0" borderId="26" xfId="0" applyFont="1" applyBorder="1" applyAlignment="1">
      <alignment horizontal="left" vertical="center" wrapText="1"/>
    </xf>
    <xf numFmtId="180" fontId="105" fillId="0" borderId="26" xfId="0" applyNumberFormat="1" applyFont="1" applyBorder="1" applyAlignment="1">
      <alignment horizontal="right" vertical="center" wrapText="1"/>
    </xf>
    <xf numFmtId="0" fontId="0" fillId="0" borderId="24" xfId="119" applyFont="1" applyBorder="1" applyAlignment="1">
      <alignment horizontal="left" vertical="top" wrapText="1"/>
      <protection/>
    </xf>
    <xf numFmtId="197" fontId="0" fillId="0" borderId="24" xfId="79" applyNumberFormat="1" applyFont="1" applyFill="1" applyBorder="1" applyAlignment="1">
      <alignment horizontal="right" vertical="center" wrapText="1"/>
    </xf>
    <xf numFmtId="0" fontId="64" fillId="0" borderId="24" xfId="0" applyFont="1" applyBorder="1" applyAlignment="1">
      <alignment horizontal="left" vertical="center" wrapText="1"/>
    </xf>
    <xf numFmtId="0" fontId="1" fillId="0" borderId="24" xfId="0" applyFont="1" applyBorder="1" applyAlignment="1">
      <alignment horizontal="center" vertical="center"/>
    </xf>
    <xf numFmtId="180" fontId="62" fillId="0" borderId="24" xfId="0" applyNumberFormat="1" applyFont="1" applyBorder="1" applyAlignment="1">
      <alignment horizontal="right" vertical="center" wrapText="1"/>
    </xf>
    <xf numFmtId="181" fontId="76" fillId="0" borderId="21" xfId="67" applyNumberFormat="1" applyFont="1" applyBorder="1" applyAlignment="1">
      <alignment vertical="center"/>
    </xf>
    <xf numFmtId="181" fontId="70" fillId="0" borderId="4" xfId="0" applyNumberFormat="1" applyFont="1" applyBorder="1" applyAlignment="1">
      <alignment horizontal="center" vertical="center" wrapText="1"/>
    </xf>
    <xf numFmtId="181" fontId="70" fillId="0" borderId="0" xfId="0" applyNumberFormat="1" applyFont="1" applyBorder="1" applyAlignment="1">
      <alignment horizontal="center" vertical="center" wrapText="1"/>
    </xf>
    <xf numFmtId="3" fontId="2" fillId="0" borderId="0" xfId="122" applyNumberFormat="1" applyFont="1" applyAlignment="1">
      <alignment horizontal="left"/>
      <protection/>
    </xf>
    <xf numFmtId="3" fontId="2" fillId="0" borderId="15" xfId="122" applyNumberFormat="1" applyFont="1" applyBorder="1" applyAlignment="1">
      <alignment horizontal="left"/>
      <protection/>
    </xf>
    <xf numFmtId="3" fontId="1" fillId="0" borderId="15" xfId="122" applyNumberFormat="1" applyFont="1" applyBorder="1">
      <alignment/>
      <protection/>
    </xf>
    <xf numFmtId="181" fontId="3" fillId="0" borderId="15" xfId="122" applyNumberFormat="1" applyFont="1" applyBorder="1" applyAlignment="1">
      <alignment horizontal="right"/>
      <protection/>
    </xf>
    <xf numFmtId="3" fontId="115" fillId="0" borderId="0" xfId="122" applyNumberFormat="1" applyFont="1">
      <alignment/>
      <protection/>
    </xf>
    <xf numFmtId="0" fontId="116" fillId="0" borderId="0" xfId="122" applyNumberFormat="1" applyFont="1" applyAlignment="1">
      <alignment horizontal="center"/>
      <protection/>
    </xf>
    <xf numFmtId="3" fontId="115" fillId="0" borderId="0" xfId="122" applyNumberFormat="1" applyFont="1" applyAlignment="1">
      <alignment horizontal="center"/>
      <protection/>
    </xf>
    <xf numFmtId="181" fontId="115" fillId="0" borderId="0" xfId="122" applyNumberFormat="1" applyFont="1">
      <alignment/>
      <protection/>
    </xf>
    <xf numFmtId="3" fontId="115" fillId="0" borderId="0" xfId="122" applyNumberFormat="1" applyFont="1" applyBorder="1">
      <alignment/>
      <protection/>
    </xf>
    <xf numFmtId="0" fontId="116" fillId="0" borderId="0" xfId="0" applyFont="1" applyAlignment="1">
      <alignment/>
    </xf>
    <xf numFmtId="0" fontId="115" fillId="0" borderId="0" xfId="0" applyFont="1" applyAlignment="1">
      <alignment/>
    </xf>
    <xf numFmtId="0" fontId="116" fillId="0" borderId="0" xfId="0" applyFont="1" applyBorder="1" applyAlignment="1">
      <alignment/>
    </xf>
    <xf numFmtId="0" fontId="116" fillId="0" borderId="15" xfId="0" applyFont="1" applyBorder="1" applyAlignment="1">
      <alignment/>
    </xf>
    <xf numFmtId="0" fontId="116" fillId="0" borderId="15" xfId="0" applyFont="1" applyBorder="1" applyAlignment="1">
      <alignment horizontal="right"/>
    </xf>
    <xf numFmtId="0" fontId="70" fillId="0" borderId="4" xfId="0" applyFont="1" applyBorder="1" applyAlignment="1">
      <alignment horizontal="center" vertical="center" wrapText="1"/>
    </xf>
    <xf numFmtId="0" fontId="118" fillId="0" borderId="0" xfId="0" applyFont="1" applyAlignment="1">
      <alignment horizontal="center" vertical="top" wrapText="1"/>
    </xf>
    <xf numFmtId="0" fontId="119" fillId="0" borderId="0" xfId="0" applyFont="1" applyAlignment="1">
      <alignment horizontal="center" vertical="top" wrapText="1"/>
    </xf>
    <xf numFmtId="3" fontId="4" fillId="0" borderId="15" xfId="120" applyNumberFormat="1" applyFont="1" applyFill="1" applyBorder="1" applyAlignment="1">
      <alignment horizontal="left"/>
      <protection/>
    </xf>
    <xf numFmtId="0" fontId="76" fillId="0" borderId="0" xfId="0" applyFont="1" applyBorder="1" applyAlignment="1">
      <alignment horizontal="center" vertical="center" wrapText="1"/>
    </xf>
    <xf numFmtId="3" fontId="116" fillId="0" borderId="0" xfId="120" applyNumberFormat="1" applyFont="1" applyFill="1" applyBorder="1" applyAlignment="1">
      <alignment horizontal="left"/>
      <protection/>
    </xf>
    <xf numFmtId="3" fontId="116" fillId="0" borderId="0" xfId="120" applyNumberFormat="1" applyFont="1" applyFill="1" applyBorder="1" applyAlignment="1">
      <alignment horizontal="right"/>
      <protection/>
    </xf>
    <xf numFmtId="3" fontId="120" fillId="0" borderId="15" xfId="120" applyNumberFormat="1" applyFont="1" applyFill="1" applyBorder="1" applyAlignment="1">
      <alignment horizontal="right"/>
      <protection/>
    </xf>
    <xf numFmtId="3" fontId="116" fillId="0" borderId="15" xfId="120" applyNumberFormat="1" applyFont="1" applyFill="1" applyBorder="1" applyAlignment="1">
      <alignment horizontal="left"/>
      <protection/>
    </xf>
    <xf numFmtId="3" fontId="53" fillId="0" borderId="0" xfId="120" applyNumberFormat="1" applyFont="1" applyFill="1" applyBorder="1" applyAlignment="1">
      <alignment horizontal="left"/>
      <protection/>
    </xf>
    <xf numFmtId="3" fontId="120" fillId="0" borderId="0" xfId="120" applyNumberFormat="1" applyFont="1" applyFill="1" applyBorder="1" applyAlignment="1">
      <alignment horizontal="right"/>
      <protection/>
    </xf>
    <xf numFmtId="3" fontId="116" fillId="0" borderId="0" xfId="120" applyNumberFormat="1" applyFont="1" applyFill="1" applyBorder="1" applyAlignment="1">
      <alignment/>
      <protection/>
    </xf>
    <xf numFmtId="3" fontId="115" fillId="0" borderId="15" xfId="120" applyNumberFormat="1" applyFont="1" applyFill="1" applyBorder="1" applyAlignment="1">
      <alignment/>
      <protection/>
    </xf>
    <xf numFmtId="3" fontId="116" fillId="0" borderId="15" xfId="120" applyNumberFormat="1" applyFont="1" applyFill="1" applyBorder="1" applyAlignment="1">
      <alignment/>
      <protection/>
    </xf>
    <xf numFmtId="0" fontId="115" fillId="0" borderId="15" xfId="0" applyFont="1" applyBorder="1" applyAlignment="1">
      <alignment/>
    </xf>
    <xf numFmtId="3" fontId="78" fillId="0" borderId="15" xfId="120" applyNumberFormat="1" applyFont="1" applyFill="1" applyBorder="1" applyAlignment="1">
      <alignment horizontal="right" vertical="center"/>
      <protection/>
    </xf>
    <xf numFmtId="0" fontId="4" fillId="0" borderId="0" xfId="0" applyFont="1" applyAlignment="1">
      <alignment horizontal="left" vertical="center"/>
    </xf>
    <xf numFmtId="3" fontId="78" fillId="0" borderId="0" xfId="120" applyNumberFormat="1" applyFont="1" applyFill="1" applyBorder="1" applyAlignment="1">
      <alignment horizontal="right" vertical="center"/>
      <protection/>
    </xf>
    <xf numFmtId="0" fontId="70" fillId="0" borderId="4" xfId="0" applyFont="1" applyBorder="1" applyAlignment="1">
      <alignment horizontal="left" vertical="center" wrapText="1"/>
    </xf>
    <xf numFmtId="0" fontId="87" fillId="0" borderId="0" xfId="0" applyFont="1" applyAlignment="1">
      <alignment horizontal="left" vertical="top" wrapText="1"/>
    </xf>
    <xf numFmtId="180" fontId="0" fillId="0" borderId="16" xfId="67" applyNumberFormat="1" applyBorder="1" applyAlignment="1">
      <alignment/>
    </xf>
    <xf numFmtId="0" fontId="0" fillId="0" borderId="26" xfId="0" applyBorder="1" applyAlignment="1">
      <alignment horizontal="justify" wrapText="1"/>
    </xf>
    <xf numFmtId="198" fontId="57" fillId="0" borderId="16" xfId="119" applyNumberFormat="1" applyFont="1" applyBorder="1" applyAlignment="1">
      <alignment horizontal="center" vertical="top" wrapText="1"/>
      <protection/>
    </xf>
    <xf numFmtId="180" fontId="0" fillId="0" borderId="16" xfId="67" applyNumberFormat="1" applyFont="1" applyBorder="1" applyAlignment="1">
      <alignment/>
    </xf>
    <xf numFmtId="180" fontId="4" fillId="0" borderId="19" xfId="67" applyNumberFormat="1" applyFont="1" applyBorder="1" applyAlignment="1">
      <alignment horizontal="right" vertical="top" wrapText="1"/>
    </xf>
    <xf numFmtId="180" fontId="4" fillId="0" borderId="0" xfId="67" applyNumberFormat="1" applyFont="1" applyBorder="1" applyAlignment="1">
      <alignment horizontal="right" vertical="top" wrapText="1"/>
    </xf>
    <xf numFmtId="180" fontId="77" fillId="0" borderId="0" xfId="67" applyNumberFormat="1" applyFont="1" applyAlignment="1">
      <alignment horizontal="right" vertical="top" wrapText="1"/>
    </xf>
    <xf numFmtId="180" fontId="4" fillId="0" borderId="4" xfId="67" applyNumberFormat="1" applyFont="1" applyBorder="1" applyAlignment="1">
      <alignment horizontal="right" vertical="top" wrapText="1"/>
    </xf>
    <xf numFmtId="3" fontId="4" fillId="0" borderId="27" xfId="78" applyNumberFormat="1" applyFont="1" applyFill="1" applyBorder="1" applyAlignment="1">
      <alignment/>
    </xf>
    <xf numFmtId="180" fontId="76" fillId="0" borderId="28" xfId="120" applyNumberFormat="1" applyFont="1" applyFill="1" applyBorder="1" applyAlignment="1">
      <alignment horizontal="center" vertical="center" wrapText="1"/>
      <protection/>
    </xf>
    <xf numFmtId="180" fontId="76" fillId="0" borderId="16" xfId="120" applyNumberFormat="1" applyFont="1" applyFill="1" applyBorder="1" applyAlignment="1">
      <alignment horizontal="center" vertical="center" wrapText="1"/>
      <protection/>
    </xf>
    <xf numFmtId="181" fontId="88" fillId="0" borderId="16" xfId="78" applyNumberFormat="1" applyFont="1" applyFill="1" applyBorder="1" applyAlignment="1">
      <alignment/>
    </xf>
    <xf numFmtId="180" fontId="70" fillId="0" borderId="24" xfId="78" applyNumberFormat="1" applyFont="1" applyFill="1" applyBorder="1" applyAlignment="1">
      <alignment vertical="center"/>
    </xf>
    <xf numFmtId="3" fontId="123" fillId="0" borderId="16" xfId="122" applyNumberFormat="1" applyFont="1" applyBorder="1">
      <alignment/>
      <protection/>
    </xf>
    <xf numFmtId="181" fontId="110" fillId="0" borderId="16" xfId="67" applyNumberFormat="1" applyFont="1" applyBorder="1" applyAlignment="1">
      <alignment/>
    </xf>
    <xf numFmtId="3" fontId="56" fillId="0" borderId="16" xfId="122" applyNumberFormat="1" applyFont="1" applyBorder="1">
      <alignment/>
      <protection/>
    </xf>
    <xf numFmtId="3" fontId="122" fillId="0" borderId="16" xfId="122" applyNumberFormat="1" applyFont="1" applyBorder="1" applyAlignment="1">
      <alignment vertical="center"/>
      <protection/>
    </xf>
    <xf numFmtId="181" fontId="111" fillId="0" borderId="24" xfId="67" applyNumberFormat="1" applyFont="1" applyBorder="1" applyAlignment="1">
      <alignment vertical="center"/>
    </xf>
    <xf numFmtId="181" fontId="110" fillId="0" borderId="0" xfId="122" applyNumberFormat="1" applyFont="1" applyBorder="1" applyAlignment="1">
      <alignment horizontal="center" vertical="center"/>
      <protection/>
    </xf>
    <xf numFmtId="3" fontId="124" fillId="0" borderId="0" xfId="122" applyNumberFormat="1" applyFont="1">
      <alignment/>
      <protection/>
    </xf>
    <xf numFmtId="3" fontId="56" fillId="0" borderId="0" xfId="122" applyNumberFormat="1" applyFont="1">
      <alignment/>
      <protection/>
    </xf>
    <xf numFmtId="180" fontId="76" fillId="0" borderId="21" xfId="0" applyNumberFormat="1" applyFont="1" applyBorder="1" applyAlignment="1">
      <alignment horizontal="right" vertical="top" wrapText="1"/>
    </xf>
    <xf numFmtId="181" fontId="80" fillId="0" borderId="15" xfId="122" applyNumberFormat="1" applyFont="1" applyBorder="1">
      <alignment/>
      <protection/>
    </xf>
    <xf numFmtId="3" fontId="76" fillId="0" borderId="0" xfId="122" applyNumberFormat="1" applyFont="1" applyBorder="1" applyAlignment="1">
      <alignment horizontal="right" vertical="center" wrapText="1"/>
      <protection/>
    </xf>
    <xf numFmtId="181" fontId="76" fillId="0" borderId="0" xfId="122" applyNumberFormat="1" applyFont="1" applyBorder="1" applyAlignment="1">
      <alignment horizontal="center" vertical="center" wrapText="1"/>
      <protection/>
    </xf>
    <xf numFmtId="3" fontId="76" fillId="0" borderId="0" xfId="122" applyNumberFormat="1" applyFont="1" applyBorder="1" applyAlignment="1">
      <alignment horizontal="center" vertical="center" wrapText="1"/>
      <protection/>
    </xf>
    <xf numFmtId="3" fontId="76" fillId="0" borderId="0" xfId="122" applyNumberFormat="1" applyFont="1" applyBorder="1" applyAlignment="1">
      <alignment horizontal="center" vertical="center"/>
      <protection/>
    </xf>
    <xf numFmtId="3" fontId="2" fillId="0" borderId="0" xfId="122" applyNumberFormat="1" applyFont="1" applyBorder="1" applyAlignment="1">
      <alignment horizontal="left" vertical="top"/>
      <protection/>
    </xf>
    <xf numFmtId="0" fontId="76" fillId="0" borderId="0" xfId="122" applyNumberFormat="1" applyFont="1" applyBorder="1" applyAlignment="1">
      <alignment horizontal="center" vertical="center"/>
      <protection/>
    </xf>
    <xf numFmtId="181" fontId="76" fillId="0" borderId="0" xfId="122" applyNumberFormat="1" applyFont="1" applyBorder="1" applyAlignment="1">
      <alignment horizontal="center" vertical="center"/>
      <protection/>
    </xf>
    <xf numFmtId="181" fontId="76" fillId="0" borderId="0" xfId="122" applyNumberFormat="1" applyFont="1" applyBorder="1" applyAlignment="1">
      <alignment horizontal="right" vertical="center"/>
      <protection/>
    </xf>
    <xf numFmtId="181" fontId="76" fillId="0" borderId="0" xfId="67" applyNumberFormat="1" applyFont="1" applyBorder="1" applyAlignment="1">
      <alignment/>
    </xf>
    <xf numFmtId="3" fontId="2" fillId="0" borderId="0" xfId="122" applyNumberFormat="1" applyFont="1" applyBorder="1">
      <alignment/>
      <protection/>
    </xf>
    <xf numFmtId="181" fontId="4" fillId="0" borderId="0" xfId="67" applyNumberFormat="1" applyFont="1" applyBorder="1" applyAlignment="1">
      <alignment/>
    </xf>
    <xf numFmtId="181" fontId="76" fillId="0" borderId="0" xfId="67" applyNumberFormat="1" applyFont="1" applyBorder="1" applyAlignment="1">
      <alignment horizontal="right"/>
    </xf>
    <xf numFmtId="3" fontId="76" fillId="0" borderId="0" xfId="122" applyNumberFormat="1" applyFont="1" applyBorder="1">
      <alignment/>
      <protection/>
    </xf>
    <xf numFmtId="0" fontId="70" fillId="0" borderId="0" xfId="0" applyFont="1" applyBorder="1" applyAlignment="1">
      <alignment vertical="top" wrapText="1"/>
    </xf>
    <xf numFmtId="49" fontId="4" fillId="0" borderId="0" xfId="122" applyNumberFormat="1" applyFont="1" applyBorder="1" applyAlignment="1">
      <alignment horizontal="center"/>
      <protection/>
    </xf>
    <xf numFmtId="0" fontId="71" fillId="0" borderId="0" xfId="0" applyFont="1" applyBorder="1" applyAlignment="1">
      <alignment vertical="top" wrapText="1"/>
    </xf>
    <xf numFmtId="181" fontId="80" fillId="0" borderId="0" xfId="67" applyNumberFormat="1" applyFont="1" applyBorder="1" applyAlignment="1">
      <alignment horizontal="right"/>
    </xf>
    <xf numFmtId="181" fontId="4" fillId="0" borderId="0" xfId="67" applyNumberFormat="1" applyFont="1" applyBorder="1" applyAlignment="1">
      <alignment horizontal="right"/>
    </xf>
    <xf numFmtId="181" fontId="4" fillId="0" borderId="0" xfId="79" applyNumberFormat="1" applyFont="1" applyBorder="1" applyAlignment="1">
      <alignment/>
    </xf>
    <xf numFmtId="49" fontId="4" fillId="0" borderId="0" xfId="122" applyNumberFormat="1" applyFont="1" applyBorder="1" applyAlignment="1">
      <alignment horizontal="center" wrapText="1"/>
      <protection/>
    </xf>
    <xf numFmtId="3" fontId="4" fillId="0" borderId="0" xfId="122" applyNumberFormat="1" applyFont="1" applyBorder="1" applyAlignment="1">
      <alignment horizontal="center" wrapText="1"/>
      <protection/>
    </xf>
    <xf numFmtId="181" fontId="4" fillId="0" borderId="0" xfId="67" applyNumberFormat="1" applyFont="1" applyBorder="1" applyAlignment="1">
      <alignment horizontal="right" wrapText="1"/>
    </xf>
    <xf numFmtId="181" fontId="4" fillId="0" borderId="0" xfId="79" applyNumberFormat="1" applyFont="1" applyBorder="1" applyAlignment="1">
      <alignment wrapText="1"/>
    </xf>
    <xf numFmtId="3" fontId="3" fillId="0" borderId="0" xfId="122" applyNumberFormat="1" applyFont="1" applyBorder="1">
      <alignment/>
      <protection/>
    </xf>
    <xf numFmtId="49" fontId="77" fillId="0" borderId="0" xfId="122" applyNumberFormat="1" applyFont="1" applyBorder="1" applyAlignment="1">
      <alignment horizontal="center"/>
      <protection/>
    </xf>
    <xf numFmtId="3" fontId="77" fillId="0" borderId="0" xfId="122" applyNumberFormat="1" applyFont="1" applyBorder="1" applyAlignment="1">
      <alignment horizontal="center"/>
      <protection/>
    </xf>
    <xf numFmtId="181" fontId="77" fillId="0" borderId="0" xfId="67" applyNumberFormat="1" applyFont="1" applyBorder="1" applyAlignment="1">
      <alignment/>
    </xf>
    <xf numFmtId="181" fontId="78" fillId="0" borderId="0" xfId="67" applyNumberFormat="1" applyFont="1" applyBorder="1" applyAlignment="1">
      <alignment/>
    </xf>
    <xf numFmtId="49" fontId="76" fillId="0" borderId="0" xfId="122" applyNumberFormat="1" applyFont="1" applyBorder="1" applyAlignment="1">
      <alignment horizontal="center"/>
      <protection/>
    </xf>
    <xf numFmtId="49" fontId="76" fillId="0" borderId="0" xfId="122" applyNumberFormat="1" applyFont="1" applyBorder="1" applyAlignment="1">
      <alignment horizontal="center" vertical="center"/>
      <protection/>
    </xf>
    <xf numFmtId="181" fontId="76" fillId="0" borderId="0" xfId="67" applyNumberFormat="1" applyFont="1" applyBorder="1" applyAlignment="1">
      <alignment horizontal="center" vertical="center"/>
    </xf>
    <xf numFmtId="180" fontId="4" fillId="0" borderId="0" xfId="67" applyNumberFormat="1" applyFont="1" applyBorder="1" applyAlignment="1">
      <alignment horizontal="center" vertical="center" wrapText="1"/>
    </xf>
    <xf numFmtId="180" fontId="4" fillId="0" borderId="19" xfId="67" applyNumberFormat="1" applyFont="1" applyBorder="1" applyAlignment="1">
      <alignment horizontal="center" vertical="center" wrapText="1"/>
    </xf>
    <xf numFmtId="180" fontId="4" fillId="0" borderId="18" xfId="67" applyNumberFormat="1" applyFont="1" applyBorder="1" applyAlignment="1">
      <alignment horizontal="center" vertical="center" wrapText="1"/>
    </xf>
    <xf numFmtId="3" fontId="84" fillId="0" borderId="0" xfId="122" applyNumberFormat="1" applyFont="1" applyBorder="1" applyAlignment="1">
      <alignment horizontal="center" vertical="center" wrapText="1"/>
      <protection/>
    </xf>
    <xf numFmtId="3" fontId="2" fillId="0" borderId="0" xfId="122" applyNumberFormat="1" applyFont="1" applyBorder="1" applyAlignment="1">
      <alignment horizontal="left" vertical="center"/>
      <protection/>
    </xf>
    <xf numFmtId="181" fontId="76" fillId="0" borderId="0" xfId="79" applyNumberFormat="1" applyFont="1" applyBorder="1" applyAlignment="1">
      <alignment/>
    </xf>
    <xf numFmtId="0" fontId="76" fillId="0" borderId="0" xfId="79" applyNumberFormat="1" applyFont="1" applyBorder="1" applyAlignment="1">
      <alignment horizontal="center"/>
    </xf>
    <xf numFmtId="3" fontId="76" fillId="0" borderId="0" xfId="79" applyNumberFormat="1" applyFont="1" applyBorder="1" applyAlignment="1">
      <alignment horizontal="center"/>
    </xf>
    <xf numFmtId="0" fontId="4" fillId="0" borderId="0" xfId="79" applyNumberFormat="1" applyFont="1" applyBorder="1" applyAlignment="1">
      <alignment horizontal="center"/>
    </xf>
    <xf numFmtId="3" fontId="1" fillId="0" borderId="0" xfId="79" applyNumberFormat="1" applyFont="1" applyBorder="1" applyAlignment="1">
      <alignment/>
    </xf>
    <xf numFmtId="3" fontId="4" fillId="0" borderId="0" xfId="79" applyNumberFormat="1" applyFont="1" applyBorder="1" applyAlignment="1">
      <alignment horizontal="center"/>
    </xf>
    <xf numFmtId="211" fontId="4" fillId="0" borderId="0" xfId="79" applyNumberFormat="1" applyFont="1" applyBorder="1" applyAlignment="1">
      <alignment horizontal="center"/>
    </xf>
    <xf numFmtId="0" fontId="4" fillId="0" borderId="0" xfId="79" applyNumberFormat="1" applyFont="1" applyBorder="1" applyAlignment="1">
      <alignment horizontal="center" wrapText="1"/>
    </xf>
    <xf numFmtId="3" fontId="4" fillId="0" borderId="0" xfId="79" applyNumberFormat="1" applyFont="1" applyBorder="1" applyAlignment="1">
      <alignment horizontal="center" wrapText="1"/>
    </xf>
    <xf numFmtId="49" fontId="4" fillId="0" borderId="0" xfId="79" applyNumberFormat="1" applyFont="1" applyBorder="1" applyAlignment="1">
      <alignment horizontal="center"/>
    </xf>
    <xf numFmtId="1" fontId="4" fillId="0" borderId="0" xfId="79" applyNumberFormat="1" applyFont="1" applyBorder="1" applyAlignment="1">
      <alignment horizontal="center"/>
    </xf>
    <xf numFmtId="0" fontId="70" fillId="0" borderId="0" xfId="0" applyFont="1" applyBorder="1" applyAlignment="1">
      <alignment horizontal="center" vertical="top" wrapText="1"/>
    </xf>
    <xf numFmtId="181" fontId="76" fillId="0" borderId="0" xfId="79" applyNumberFormat="1" applyFont="1" applyBorder="1" applyAlignment="1">
      <alignment vertical="center"/>
    </xf>
    <xf numFmtId="181" fontId="80" fillId="0" borderId="0" xfId="122" applyNumberFormat="1" applyFont="1" applyBorder="1" applyAlignment="1">
      <alignment horizontal="center" vertical="center"/>
      <protection/>
    </xf>
    <xf numFmtId="181" fontId="76" fillId="0" borderId="0" xfId="79" applyNumberFormat="1" applyFont="1" applyBorder="1" applyAlignment="1">
      <alignment horizontal="right"/>
    </xf>
    <xf numFmtId="181" fontId="79" fillId="0" borderId="0" xfId="79" applyNumberFormat="1" applyFont="1" applyBorder="1" applyAlignment="1">
      <alignment/>
    </xf>
    <xf numFmtId="181" fontId="80" fillId="0" borderId="0" xfId="79" applyNumberFormat="1" applyFont="1" applyBorder="1" applyAlignment="1">
      <alignment/>
    </xf>
    <xf numFmtId="3" fontId="76" fillId="0" borderId="0" xfId="120" applyNumberFormat="1" applyFont="1" applyFill="1" applyBorder="1" applyAlignment="1">
      <alignment horizontal="center" vertical="center" wrapText="1"/>
      <protection/>
    </xf>
    <xf numFmtId="3" fontId="84" fillId="0" borderId="0" xfId="120" applyNumberFormat="1" applyFont="1" applyFill="1" applyBorder="1" applyAlignment="1">
      <alignment horizontal="center" vertical="center" wrapText="1"/>
      <protection/>
    </xf>
    <xf numFmtId="180" fontId="96" fillId="0" borderId="0" xfId="120" applyNumberFormat="1" applyFont="1" applyFill="1" applyBorder="1" applyAlignment="1">
      <alignment horizontal="center" vertical="center" wrapText="1"/>
      <protection/>
    </xf>
    <xf numFmtId="0" fontId="76" fillId="0" borderId="0" xfId="0" applyFont="1" applyBorder="1" applyAlignment="1">
      <alignment horizontal="left" wrapText="1"/>
    </xf>
    <xf numFmtId="3" fontId="91" fillId="0" borderId="0" xfId="120" applyNumberFormat="1" applyFont="1" applyFill="1" applyBorder="1">
      <alignment/>
      <protection/>
    </xf>
    <xf numFmtId="3" fontId="77" fillId="0" borderId="0" xfId="120" applyNumberFormat="1" applyFont="1" applyFill="1" applyBorder="1">
      <alignment/>
      <protection/>
    </xf>
    <xf numFmtId="0" fontId="76" fillId="0" borderId="0" xfId="0" applyFont="1" applyBorder="1" applyAlignment="1">
      <alignment vertical="top" wrapText="1"/>
    </xf>
    <xf numFmtId="0" fontId="89" fillId="0" borderId="0" xfId="0" applyFont="1" applyBorder="1" applyAlignment="1">
      <alignment horizontal="center" vertical="top" wrapText="1"/>
    </xf>
    <xf numFmtId="3" fontId="0" fillId="0" borderId="0" xfId="120" applyNumberFormat="1" applyFont="1" applyFill="1" applyBorder="1">
      <alignment/>
      <protection/>
    </xf>
    <xf numFmtId="3" fontId="0" fillId="0" borderId="0" xfId="120" applyNumberFormat="1" applyFont="1" applyFill="1" applyBorder="1" applyAlignment="1">
      <alignment horizontal="left" wrapText="1"/>
      <protection/>
    </xf>
    <xf numFmtId="3" fontId="76" fillId="0" borderId="0" xfId="120" applyNumberFormat="1" applyFont="1" applyFill="1" applyBorder="1" applyAlignment="1">
      <alignment horizontal="center" wrapText="1"/>
      <protection/>
    </xf>
    <xf numFmtId="0" fontId="85" fillId="0" borderId="0" xfId="0" applyFont="1" applyBorder="1" applyAlignment="1">
      <alignment horizontal="center" vertical="top" wrapText="1"/>
    </xf>
    <xf numFmtId="0" fontId="77" fillId="0" borderId="0" xfId="0" applyFont="1" applyBorder="1" applyAlignment="1">
      <alignment vertical="top" wrapText="1"/>
    </xf>
    <xf numFmtId="0" fontId="90" fillId="0" borderId="0" xfId="0" applyFont="1" applyBorder="1" applyAlignment="1">
      <alignment horizontal="center" vertical="top" wrapText="1"/>
    </xf>
    <xf numFmtId="3" fontId="76" fillId="0" borderId="0" xfId="120" applyNumberFormat="1" applyFont="1" applyFill="1" applyBorder="1" applyAlignment="1">
      <alignment horizontal="center" vertical="center"/>
      <protection/>
    </xf>
    <xf numFmtId="3" fontId="76" fillId="0" borderId="0" xfId="120" applyNumberFormat="1" applyFont="1" applyFill="1" applyBorder="1" applyAlignment="1">
      <alignment/>
      <protection/>
    </xf>
    <xf numFmtId="180" fontId="76" fillId="0" borderId="0" xfId="67" applyNumberFormat="1" applyFont="1" applyFill="1" applyBorder="1" applyAlignment="1">
      <alignment/>
    </xf>
    <xf numFmtId="0" fontId="57" fillId="0" borderId="0" xfId="0" applyFont="1" applyBorder="1" applyAlignment="1">
      <alignment/>
    </xf>
    <xf numFmtId="180" fontId="0" fillId="0" borderId="0" xfId="0" applyNumberFormat="1" applyBorder="1" applyAlignment="1">
      <alignment/>
    </xf>
    <xf numFmtId="180" fontId="0" fillId="0" borderId="0" xfId="67" applyNumberFormat="1" applyFont="1" applyBorder="1" applyAlignment="1">
      <alignment/>
    </xf>
    <xf numFmtId="0" fontId="57" fillId="0" borderId="0" xfId="0" applyFont="1" applyBorder="1" applyAlignment="1">
      <alignment horizontal="left"/>
    </xf>
    <xf numFmtId="0" fontId="10" fillId="0" borderId="0" xfId="0" applyFont="1" applyBorder="1" applyAlignment="1">
      <alignment horizontal="justify" vertical="center" wrapText="1"/>
    </xf>
    <xf numFmtId="0" fontId="70" fillId="0" borderId="0" xfId="0" applyFont="1" applyBorder="1" applyAlignment="1">
      <alignment horizontal="center" wrapText="1"/>
    </xf>
    <xf numFmtId="180" fontId="4" fillId="0" borderId="0" xfId="67" applyNumberFormat="1" applyFont="1" applyBorder="1" applyAlignment="1">
      <alignment wrapText="1"/>
    </xf>
    <xf numFmtId="0" fontId="68" fillId="0" borderId="0" xfId="0" applyFont="1" applyBorder="1" applyAlignment="1">
      <alignment/>
    </xf>
    <xf numFmtId="180" fontId="4" fillId="0" borderId="0" xfId="0" applyNumberFormat="1" applyFont="1" applyBorder="1" applyAlignment="1">
      <alignment horizontal="right" vertical="top" wrapText="1"/>
    </xf>
    <xf numFmtId="180" fontId="4" fillId="0" borderId="0" xfId="67" applyNumberFormat="1" applyFont="1" applyBorder="1" applyAlignment="1">
      <alignment horizontal="right"/>
    </xf>
    <xf numFmtId="180" fontId="4" fillId="0" borderId="0" xfId="67" applyNumberFormat="1" applyFont="1" applyBorder="1" applyAlignment="1">
      <alignment/>
    </xf>
    <xf numFmtId="0" fontId="118" fillId="0" borderId="0" xfId="0" applyFont="1" applyBorder="1" applyAlignment="1">
      <alignment horizontal="left" vertical="top" wrapText="1"/>
    </xf>
    <xf numFmtId="3" fontId="116" fillId="0" borderId="15" xfId="122" applyNumberFormat="1" applyFont="1" applyBorder="1" applyAlignment="1">
      <alignment horizontal="left"/>
      <protection/>
    </xf>
    <xf numFmtId="0" fontId="0" fillId="0" borderId="15" xfId="0" applyBorder="1" applyAlignment="1">
      <alignment horizontal="justify" vertical="center" wrapText="1"/>
    </xf>
    <xf numFmtId="180" fontId="78" fillId="0" borderId="0" xfId="0" applyNumberFormat="1" applyFont="1" applyBorder="1" applyAlignment="1">
      <alignment horizontal="right" vertical="top" wrapText="1"/>
    </xf>
    <xf numFmtId="180" fontId="4" fillId="0" borderId="0" xfId="67" applyNumberFormat="1" applyFont="1" applyBorder="1" applyAlignment="1">
      <alignment horizontal="justify" vertical="top" wrapText="1"/>
    </xf>
    <xf numFmtId="0" fontId="4" fillId="0" borderId="0" xfId="0" applyFont="1" applyBorder="1" applyAlignment="1">
      <alignment horizontal="justify" vertical="top" wrapText="1"/>
    </xf>
    <xf numFmtId="204" fontId="4" fillId="0" borderId="0" xfId="121" applyNumberFormat="1" applyFont="1" applyBorder="1" applyAlignment="1">
      <alignment/>
      <protection/>
    </xf>
    <xf numFmtId="180" fontId="76" fillId="0" borderId="0" xfId="0" applyNumberFormat="1" applyFont="1" applyBorder="1" applyAlignment="1">
      <alignment horizontal="justify" vertical="top" wrapText="1"/>
    </xf>
    <xf numFmtId="180" fontId="76" fillId="0" borderId="0" xfId="67" applyNumberFormat="1" applyFont="1" applyBorder="1" applyAlignment="1">
      <alignment horizontal="justify" vertical="top" wrapText="1"/>
    </xf>
    <xf numFmtId="180" fontId="0" fillId="0" borderId="19" xfId="0" applyNumberFormat="1" applyBorder="1" applyAlignment="1">
      <alignment/>
    </xf>
    <xf numFmtId="0" fontId="89" fillId="0" borderId="0" xfId="0" applyFont="1" applyBorder="1" applyAlignment="1">
      <alignment horizontal="center" wrapText="1"/>
    </xf>
    <xf numFmtId="3" fontId="4" fillId="0" borderId="0" xfId="120" applyNumberFormat="1" applyFont="1" applyFill="1" applyBorder="1" applyAlignment="1">
      <alignment horizontal="center"/>
      <protection/>
    </xf>
    <xf numFmtId="3" fontId="4" fillId="0" borderId="0" xfId="120" applyNumberFormat="1" applyFont="1" applyFill="1" applyBorder="1" applyAlignment="1">
      <alignment horizontal="center" wrapText="1"/>
      <protection/>
    </xf>
    <xf numFmtId="180" fontId="76" fillId="0" borderId="0" xfId="67" applyNumberFormat="1" applyFont="1" applyBorder="1" applyAlignment="1">
      <alignment horizontal="right" vertical="top" wrapText="1"/>
    </xf>
    <xf numFmtId="0" fontId="77" fillId="0" borderId="0" xfId="0" applyFont="1" applyAlignment="1">
      <alignment horizontal="center" wrapText="1"/>
    </xf>
    <xf numFmtId="0" fontId="118" fillId="0" borderId="0" xfId="0" applyFont="1" applyAlignment="1">
      <alignment horizontal="center" wrapText="1"/>
    </xf>
    <xf numFmtId="0" fontId="1" fillId="0" borderId="0" xfId="0" applyFont="1" applyAlignment="1">
      <alignment horizontal="justify"/>
    </xf>
    <xf numFmtId="0" fontId="2" fillId="0" borderId="0" xfId="0" applyFont="1" applyAlignment="1">
      <alignment horizontal="justify"/>
    </xf>
    <xf numFmtId="0" fontId="3" fillId="0" borderId="0" xfId="0" applyFont="1" applyAlignment="1">
      <alignment horizontal="justify"/>
    </xf>
    <xf numFmtId="3" fontId="0" fillId="0" borderId="0" xfId="0" applyNumberFormat="1" applyAlignment="1">
      <alignment/>
    </xf>
    <xf numFmtId="180" fontId="4" fillId="0" borderId="0" xfId="67" applyNumberFormat="1" applyFont="1" applyAlignment="1">
      <alignment/>
    </xf>
    <xf numFmtId="180" fontId="0" fillId="0" borderId="0" xfId="67" applyNumberFormat="1" applyFont="1" applyAlignment="1">
      <alignment wrapText="1"/>
    </xf>
    <xf numFmtId="180" fontId="80" fillId="0" borderId="0" xfId="67" applyNumberFormat="1" applyFont="1" applyAlignment="1">
      <alignment horizontal="right" vertical="top" wrapText="1"/>
    </xf>
    <xf numFmtId="0" fontId="76" fillId="0" borderId="0" xfId="0" applyFont="1" applyAlignment="1">
      <alignment horizontal="right"/>
    </xf>
    <xf numFmtId="0" fontId="11" fillId="0" borderId="24" xfId="0" applyFont="1" applyBorder="1" applyAlignment="1">
      <alignment/>
    </xf>
    <xf numFmtId="180" fontId="80" fillId="0" borderId="0" xfId="67" applyNumberFormat="1" applyFont="1" applyAlignment="1">
      <alignment horizontal="right" vertical="center" wrapText="1"/>
    </xf>
    <xf numFmtId="180" fontId="4" fillId="0" borderId="0" xfId="67" applyNumberFormat="1" applyFont="1" applyAlignment="1" quotePrefix="1">
      <alignment horizontal="right" vertical="top" wrapText="1"/>
    </xf>
    <xf numFmtId="0" fontId="4" fillId="0" borderId="0" xfId="0" applyFont="1" applyAlignment="1">
      <alignment horizontal="left" wrapText="1"/>
    </xf>
    <xf numFmtId="0" fontId="70" fillId="0" borderId="4" xfId="0" applyFont="1" applyBorder="1" applyAlignment="1">
      <alignment vertical="center" wrapText="1"/>
    </xf>
    <xf numFmtId="180" fontId="76" fillId="0" borderId="4" xfId="67" applyNumberFormat="1" applyFont="1" applyBorder="1" applyAlignment="1">
      <alignment horizontal="right" vertical="center" wrapText="1"/>
    </xf>
    <xf numFmtId="0" fontId="76" fillId="0" borderId="4" xfId="0" applyFont="1" applyBorder="1" applyAlignment="1">
      <alignment horizontal="right" vertical="center" wrapText="1"/>
    </xf>
    <xf numFmtId="0" fontId="76" fillId="0" borderId="4" xfId="0" applyFont="1" applyBorder="1" applyAlignment="1">
      <alignment horizontal="right" vertical="top" wrapText="1"/>
    </xf>
    <xf numFmtId="0" fontId="70" fillId="0" borderId="21" xfId="0" applyFont="1" applyBorder="1" applyAlignment="1">
      <alignment vertical="center" wrapText="1"/>
    </xf>
    <xf numFmtId="180" fontId="4" fillId="0" borderId="0" xfId="0" applyNumberFormat="1" applyFont="1" applyAlignment="1">
      <alignment horizontal="justify" vertical="top" wrapText="1"/>
    </xf>
    <xf numFmtId="180" fontId="4" fillId="0" borderId="0" xfId="0" applyNumberFormat="1" applyFont="1" applyAlignment="1">
      <alignment/>
    </xf>
    <xf numFmtId="0" fontId="77" fillId="0" borderId="0" xfId="0" applyFont="1" applyAlignment="1">
      <alignment/>
    </xf>
    <xf numFmtId="0" fontId="9" fillId="0" borderId="0" xfId="0" applyFont="1" applyAlignment="1">
      <alignment vertical="top"/>
    </xf>
    <xf numFmtId="0" fontId="55" fillId="0" borderId="7" xfId="118" applyFont="1" applyBorder="1" applyAlignment="1">
      <alignment horizontal="center" vertical="center" wrapText="1"/>
      <protection/>
    </xf>
    <xf numFmtId="0" fontId="100" fillId="0" borderId="0" xfId="118" applyFont="1">
      <alignment/>
      <protection/>
    </xf>
    <xf numFmtId="3" fontId="100" fillId="0" borderId="0" xfId="118" applyNumberFormat="1" applyFont="1">
      <alignment/>
      <protection/>
    </xf>
    <xf numFmtId="3" fontId="55" fillId="0" borderId="0" xfId="118" applyNumberFormat="1" applyFont="1">
      <alignment/>
      <protection/>
    </xf>
    <xf numFmtId="3" fontId="126" fillId="0" borderId="0" xfId="118" applyNumberFormat="1" applyFont="1">
      <alignment/>
      <protection/>
    </xf>
    <xf numFmtId="181" fontId="116" fillId="0" borderId="0" xfId="122" applyNumberFormat="1" applyFont="1" applyAlignment="1">
      <alignment horizontal="right"/>
      <protection/>
    </xf>
    <xf numFmtId="181" fontId="117" fillId="0" borderId="0" xfId="122" applyNumberFormat="1" applyFont="1" applyBorder="1" applyAlignment="1">
      <alignment horizontal="right"/>
      <protection/>
    </xf>
    <xf numFmtId="3" fontId="75" fillId="0" borderId="0" xfId="122" applyNumberFormat="1" applyFont="1" applyAlignment="1">
      <alignment horizontal="center"/>
      <protection/>
    </xf>
    <xf numFmtId="3" fontId="74" fillId="0" borderId="0" xfId="122" applyNumberFormat="1" applyFont="1" applyBorder="1" applyAlignment="1">
      <alignment horizontal="center"/>
      <protection/>
    </xf>
    <xf numFmtId="0" fontId="100" fillId="0" borderId="0" xfId="118" applyFont="1" applyAlignment="1">
      <alignment horizontal="center"/>
      <protection/>
    </xf>
    <xf numFmtId="0" fontId="99" fillId="0" borderId="0" xfId="118" applyFont="1" applyAlignment="1">
      <alignment horizontal="center"/>
      <protection/>
    </xf>
    <xf numFmtId="180" fontId="100" fillId="0" borderId="16" xfId="67" applyNumberFormat="1" applyFont="1" applyBorder="1" applyAlignment="1">
      <alignment/>
    </xf>
    <xf numFmtId="0" fontId="55" fillId="0" borderId="0" xfId="118" applyFont="1" applyAlignment="1">
      <alignment horizontal="center" vertical="center" wrapText="1"/>
      <protection/>
    </xf>
    <xf numFmtId="0" fontId="126" fillId="0" borderId="7" xfId="118" applyFont="1" applyBorder="1" applyAlignment="1">
      <alignment horizontal="center"/>
      <protection/>
    </xf>
    <xf numFmtId="3" fontId="126" fillId="0" borderId="7" xfId="118" applyNumberFormat="1" applyFont="1" applyBorder="1" applyAlignment="1">
      <alignment horizontal="center"/>
      <protection/>
    </xf>
    <xf numFmtId="0" fontId="126" fillId="0" borderId="0" xfId="118" applyFont="1" applyAlignment="1">
      <alignment horizontal="center"/>
      <protection/>
    </xf>
    <xf numFmtId="0" fontId="123" fillId="0" borderId="26" xfId="118" applyFont="1" applyBorder="1">
      <alignment/>
      <protection/>
    </xf>
    <xf numFmtId="0" fontId="123" fillId="0" borderId="26" xfId="118" applyFont="1" applyBorder="1" applyAlignment="1">
      <alignment horizontal="center"/>
      <protection/>
    </xf>
    <xf numFmtId="3" fontId="123" fillId="0" borderId="0" xfId="118" applyNumberFormat="1" applyFont="1">
      <alignment/>
      <protection/>
    </xf>
    <xf numFmtId="0" fontId="123" fillId="0" borderId="0" xfId="118" applyFont="1">
      <alignment/>
      <protection/>
    </xf>
    <xf numFmtId="0" fontId="55" fillId="0" borderId="16" xfId="118" applyFont="1" applyBorder="1" applyAlignment="1">
      <alignment horizontal="center"/>
      <protection/>
    </xf>
    <xf numFmtId="0" fontId="126" fillId="0" borderId="16" xfId="118" applyFont="1" applyBorder="1" applyAlignment="1">
      <alignment horizontal="center"/>
      <protection/>
    </xf>
    <xf numFmtId="0" fontId="126" fillId="0" borderId="0" xfId="118" applyFont="1">
      <alignment/>
      <protection/>
    </xf>
    <xf numFmtId="0" fontId="55" fillId="0" borderId="16" xfId="118" applyFont="1" applyBorder="1">
      <alignment/>
      <protection/>
    </xf>
    <xf numFmtId="0" fontId="55" fillId="0" borderId="0" xfId="118" applyFont="1">
      <alignment/>
      <protection/>
    </xf>
    <xf numFmtId="0" fontId="126" fillId="0" borderId="16" xfId="118" applyFont="1" applyBorder="1">
      <alignment/>
      <protection/>
    </xf>
    <xf numFmtId="0" fontId="98" fillId="0" borderId="16" xfId="118" applyFont="1" applyBorder="1">
      <alignment/>
      <protection/>
    </xf>
    <xf numFmtId="0" fontId="98" fillId="0" borderId="16" xfId="118" applyFont="1" applyBorder="1" applyAlignment="1">
      <alignment horizontal="center"/>
      <protection/>
    </xf>
    <xf numFmtId="0" fontId="98" fillId="0" borderId="0" xfId="118" applyFont="1">
      <alignment/>
      <protection/>
    </xf>
    <xf numFmtId="0" fontId="55" fillId="0" borderId="29" xfId="118" applyFont="1" applyBorder="1">
      <alignment/>
      <protection/>
    </xf>
    <xf numFmtId="0" fontId="55" fillId="0" borderId="29" xfId="118" applyFont="1" applyBorder="1" applyAlignment="1">
      <alignment horizontal="center"/>
      <protection/>
    </xf>
    <xf numFmtId="0" fontId="126" fillId="0" borderId="29" xfId="118" applyFont="1" applyBorder="1">
      <alignment/>
      <protection/>
    </xf>
    <xf numFmtId="0" fontId="126" fillId="0" borderId="29" xfId="118" applyFont="1" applyBorder="1" applyAlignment="1">
      <alignment horizontal="center"/>
      <protection/>
    </xf>
    <xf numFmtId="0" fontId="98" fillId="0" borderId="24" xfId="118" applyFont="1" applyBorder="1" applyAlignment="1">
      <alignment horizontal="center"/>
      <protection/>
    </xf>
    <xf numFmtId="0" fontId="55" fillId="0" borderId="24" xfId="118" applyFont="1" applyBorder="1" applyAlignment="1">
      <alignment horizontal="center"/>
      <protection/>
    </xf>
    <xf numFmtId="0" fontId="126" fillId="0" borderId="24" xfId="118" applyFont="1" applyBorder="1" applyAlignment="1">
      <alignment horizontal="center"/>
      <protection/>
    </xf>
    <xf numFmtId="0" fontId="126" fillId="0" borderId="30" xfId="118" applyFont="1" applyBorder="1">
      <alignment/>
      <protection/>
    </xf>
    <xf numFmtId="0" fontId="126" fillId="0" borderId="30" xfId="118" applyFont="1" applyBorder="1" applyAlignment="1">
      <alignment horizontal="center"/>
      <protection/>
    </xf>
    <xf numFmtId="0" fontId="98" fillId="0" borderId="29" xfId="118" applyFont="1" applyBorder="1" applyAlignment="1">
      <alignment horizontal="center"/>
      <protection/>
    </xf>
    <xf numFmtId="0" fontId="98" fillId="0" borderId="29" xfId="118" applyFont="1" applyBorder="1">
      <alignment/>
      <protection/>
    </xf>
    <xf numFmtId="0" fontId="98" fillId="0" borderId="7" xfId="118" applyFont="1" applyBorder="1" applyAlignment="1">
      <alignment horizontal="center"/>
      <protection/>
    </xf>
    <xf numFmtId="0" fontId="55" fillId="0" borderId="7" xfId="118" applyFont="1" applyBorder="1" applyAlignment="1">
      <alignment horizontal="center"/>
      <protection/>
    </xf>
    <xf numFmtId="0" fontId="55" fillId="0" borderId="31" xfId="118" applyFont="1" applyBorder="1" applyAlignment="1">
      <alignment horizontal="center" vertical="center" wrapText="1"/>
      <protection/>
    </xf>
    <xf numFmtId="0" fontId="55" fillId="0" borderId="32" xfId="118" applyFont="1" applyBorder="1" applyAlignment="1">
      <alignment horizontal="center" vertical="center" wrapText="1"/>
      <protection/>
    </xf>
    <xf numFmtId="0" fontId="55" fillId="0" borderId="33" xfId="118" applyFont="1" applyBorder="1" applyAlignment="1">
      <alignment horizontal="center" vertical="center" wrapText="1"/>
      <protection/>
    </xf>
    <xf numFmtId="0" fontId="55" fillId="0" borderId="34" xfId="118" applyFont="1" applyBorder="1" applyAlignment="1">
      <alignment horizontal="center"/>
      <protection/>
    </xf>
    <xf numFmtId="0" fontId="55" fillId="0" borderId="35" xfId="118" applyFont="1" applyBorder="1" applyAlignment="1">
      <alignment horizontal="center"/>
      <protection/>
    </xf>
    <xf numFmtId="0" fontId="55" fillId="0" borderId="0" xfId="118" applyFont="1" applyAlignment="1">
      <alignment horizontal="center"/>
      <protection/>
    </xf>
    <xf numFmtId="0" fontId="55" fillId="0" borderId="36" xfId="118" applyFont="1" applyBorder="1">
      <alignment/>
      <protection/>
    </xf>
    <xf numFmtId="0" fontId="55" fillId="0" borderId="26" xfId="118" applyFont="1" applyBorder="1" applyAlignment="1" quotePrefix="1">
      <alignment horizontal="center"/>
      <protection/>
    </xf>
    <xf numFmtId="3" fontId="55" fillId="0" borderId="37" xfId="118" applyNumberFormat="1" applyFont="1" applyBorder="1">
      <alignment/>
      <protection/>
    </xf>
    <xf numFmtId="0" fontId="126" fillId="0" borderId="38" xfId="118" applyFont="1" applyBorder="1">
      <alignment/>
      <protection/>
    </xf>
    <xf numFmtId="0" fontId="126" fillId="0" borderId="16" xfId="118" applyFont="1" applyBorder="1" applyAlignment="1" quotePrefix="1">
      <alignment horizontal="center"/>
      <protection/>
    </xf>
    <xf numFmtId="0" fontId="55" fillId="0" borderId="38" xfId="118" applyFont="1" applyBorder="1">
      <alignment/>
      <protection/>
    </xf>
    <xf numFmtId="0" fontId="55" fillId="0" borderId="38" xfId="118" applyFont="1" applyBorder="1" applyAlignment="1">
      <alignment horizontal="fill"/>
      <protection/>
    </xf>
    <xf numFmtId="0" fontId="55" fillId="0" borderId="39" xfId="118" applyFont="1" applyBorder="1">
      <alignment/>
      <protection/>
    </xf>
    <xf numFmtId="0" fontId="55" fillId="0" borderId="40" xfId="118" applyFont="1" applyBorder="1" applyAlignment="1">
      <alignment horizontal="center"/>
      <protection/>
    </xf>
    <xf numFmtId="3" fontId="55" fillId="0" borderId="40" xfId="118" applyNumberFormat="1" applyFont="1" applyBorder="1">
      <alignment/>
      <protection/>
    </xf>
    <xf numFmtId="3" fontId="55" fillId="0" borderId="41" xfId="118" applyNumberFormat="1" applyFont="1" applyBorder="1">
      <alignment/>
      <protection/>
    </xf>
    <xf numFmtId="0" fontId="122" fillId="0" borderId="0" xfId="118" applyFont="1">
      <alignment/>
      <protection/>
    </xf>
    <xf numFmtId="0" fontId="114" fillId="0" borderId="0" xfId="118" applyFont="1">
      <alignment/>
      <protection/>
    </xf>
    <xf numFmtId="14" fontId="70" fillId="0" borderId="4" xfId="0" applyNumberFormat="1" applyFont="1" applyBorder="1" applyAlignment="1">
      <alignment horizontal="center" vertical="center" wrapText="1"/>
    </xf>
    <xf numFmtId="49" fontId="76" fillId="0" borderId="4" xfId="120" applyNumberFormat="1" applyFont="1" applyFill="1" applyBorder="1" applyAlignment="1">
      <alignment horizontal="center" vertical="center" wrapText="1"/>
      <protection/>
    </xf>
    <xf numFmtId="0" fontId="4" fillId="0" borderId="15" xfId="0" applyFont="1" applyBorder="1" applyAlignment="1">
      <alignment horizontal="right" vertical="top" wrapText="1"/>
    </xf>
    <xf numFmtId="180" fontId="9" fillId="0" borderId="0" xfId="0" applyNumberFormat="1" applyFont="1" applyAlignment="1">
      <alignment horizontal="justify" vertical="top" wrapText="1"/>
    </xf>
    <xf numFmtId="0" fontId="9" fillId="0" borderId="0" xfId="0" applyFont="1" applyAlignment="1">
      <alignment/>
    </xf>
    <xf numFmtId="204" fontId="77" fillId="0" borderId="0" xfId="67" applyNumberFormat="1" applyFont="1" applyAlignment="1">
      <alignment horizontal="right" wrapText="1"/>
    </xf>
    <xf numFmtId="0" fontId="76" fillId="0" borderId="0" xfId="0" applyFont="1" applyBorder="1" applyAlignment="1">
      <alignment horizontal="left" vertical="center"/>
    </xf>
    <xf numFmtId="0" fontId="0" fillId="0" borderId="0" xfId="0" applyFont="1" applyBorder="1" applyAlignment="1">
      <alignment/>
    </xf>
    <xf numFmtId="0" fontId="55" fillId="0" borderId="42" xfId="118" applyFont="1" applyBorder="1" applyAlignment="1">
      <alignment horizontal="center" vertical="center" wrapText="1"/>
      <protection/>
    </xf>
    <xf numFmtId="0" fontId="55" fillId="0" borderId="43" xfId="118" applyFont="1" applyBorder="1" applyAlignment="1">
      <alignment horizontal="center"/>
      <protection/>
    </xf>
    <xf numFmtId="3" fontId="55" fillId="0" borderId="44" xfId="118" applyNumberFormat="1" applyFont="1" applyBorder="1">
      <alignment/>
      <protection/>
    </xf>
    <xf numFmtId="3" fontId="76" fillId="0" borderId="0" xfId="0" applyNumberFormat="1" applyFont="1" applyBorder="1" applyAlignment="1">
      <alignment horizontal="right" vertical="top" wrapText="1"/>
    </xf>
    <xf numFmtId="0" fontId="0" fillId="0" borderId="0" xfId="0" applyFont="1" applyAlignment="1">
      <alignment/>
    </xf>
    <xf numFmtId="180" fontId="0" fillId="0" borderId="0" xfId="67" applyNumberFormat="1" applyFont="1" applyAlignment="1">
      <alignment/>
    </xf>
    <xf numFmtId="0" fontId="0" fillId="0" borderId="0" xfId="0" applyFont="1" applyAlignment="1">
      <alignment horizontal="center"/>
    </xf>
    <xf numFmtId="180" fontId="0" fillId="0" borderId="0" xfId="67" applyNumberFormat="1" applyFont="1" applyAlignment="1">
      <alignment horizontal="center"/>
    </xf>
    <xf numFmtId="0" fontId="125" fillId="0" borderId="0" xfId="116" applyFont="1" applyAlignment="1">
      <alignment horizontal="center"/>
      <protection/>
    </xf>
    <xf numFmtId="0" fontId="100" fillId="0" borderId="0" xfId="116" applyFont="1">
      <alignment/>
      <protection/>
    </xf>
    <xf numFmtId="0" fontId="36" fillId="0" borderId="0" xfId="116" applyFont="1">
      <alignment/>
      <protection/>
    </xf>
    <xf numFmtId="3" fontId="100" fillId="0" borderId="0" xfId="116" applyNumberFormat="1" applyFont="1">
      <alignment/>
      <protection/>
    </xf>
    <xf numFmtId="0" fontId="55" fillId="0" borderId="7" xfId="116" applyFont="1" applyBorder="1" applyAlignment="1">
      <alignment horizontal="center" vertical="center" wrapText="1"/>
      <protection/>
    </xf>
    <xf numFmtId="0" fontId="55" fillId="0" borderId="0" xfId="116" applyFont="1" applyBorder="1" applyAlignment="1">
      <alignment horizontal="center" vertical="center" wrapText="1"/>
      <protection/>
    </xf>
    <xf numFmtId="0" fontId="55" fillId="0" borderId="7" xfId="116" applyFont="1" applyBorder="1" applyAlignment="1" quotePrefix="1">
      <alignment horizontal="center" vertical="center" wrapText="1"/>
      <protection/>
    </xf>
    <xf numFmtId="3" fontId="98" fillId="0" borderId="26" xfId="116" applyNumberFormat="1" applyFont="1" applyBorder="1" applyAlignment="1">
      <alignment horizontal="center"/>
      <protection/>
    </xf>
    <xf numFmtId="3" fontId="98" fillId="0" borderId="26" xfId="116" applyNumberFormat="1" applyFont="1" applyBorder="1">
      <alignment/>
      <protection/>
    </xf>
    <xf numFmtId="3" fontId="55" fillId="0" borderId="26" xfId="116" applyNumberFormat="1" applyFont="1" applyBorder="1">
      <alignment/>
      <protection/>
    </xf>
    <xf numFmtId="4" fontId="55" fillId="0" borderId="26" xfId="116" applyNumberFormat="1" applyFont="1" applyBorder="1">
      <alignment/>
      <protection/>
    </xf>
    <xf numFmtId="3" fontId="55" fillId="0" borderId="0" xfId="116" applyNumberFormat="1" applyFont="1">
      <alignment/>
      <protection/>
    </xf>
    <xf numFmtId="3" fontId="98" fillId="0" borderId="0" xfId="116" applyNumberFormat="1" applyFont="1">
      <alignment/>
      <protection/>
    </xf>
    <xf numFmtId="3" fontId="126" fillId="0" borderId="16" xfId="116" applyNumberFormat="1" applyFont="1" applyBorder="1" applyAlignment="1">
      <alignment horizontal="center"/>
      <protection/>
    </xf>
    <xf numFmtId="3" fontId="126" fillId="0" borderId="16" xfId="116" applyNumberFormat="1" applyFont="1" applyBorder="1">
      <alignment/>
      <protection/>
    </xf>
    <xf numFmtId="3" fontId="127" fillId="0" borderId="16" xfId="116" applyNumberFormat="1" applyFont="1" applyBorder="1">
      <alignment/>
      <protection/>
    </xf>
    <xf numFmtId="4" fontId="126" fillId="0" borderId="16" xfId="116" applyNumberFormat="1" applyFont="1" applyBorder="1">
      <alignment/>
      <protection/>
    </xf>
    <xf numFmtId="3" fontId="126" fillId="0" borderId="26" xfId="116" applyNumberFormat="1" applyFont="1" applyBorder="1">
      <alignment/>
      <protection/>
    </xf>
    <xf numFmtId="3" fontId="126" fillId="0" borderId="0" xfId="116" applyNumberFormat="1" applyFont="1">
      <alignment/>
      <protection/>
    </xf>
    <xf numFmtId="3" fontId="126" fillId="0" borderId="29" xfId="116" applyNumberFormat="1" applyFont="1" applyBorder="1">
      <alignment/>
      <protection/>
    </xf>
    <xf numFmtId="4" fontId="126" fillId="0" borderId="29" xfId="116" applyNumberFormat="1" applyFont="1" applyBorder="1">
      <alignment/>
      <protection/>
    </xf>
    <xf numFmtId="3" fontId="126" fillId="0" borderId="18" xfId="116" applyNumberFormat="1" applyFont="1" applyBorder="1">
      <alignment/>
      <protection/>
    </xf>
    <xf numFmtId="4" fontId="126" fillId="0" borderId="18" xfId="116" applyNumberFormat="1" applyFont="1" applyBorder="1">
      <alignment/>
      <protection/>
    </xf>
    <xf numFmtId="3" fontId="126" fillId="0" borderId="0" xfId="116" applyNumberFormat="1" applyFont="1" applyBorder="1">
      <alignment/>
      <protection/>
    </xf>
    <xf numFmtId="3" fontId="55" fillId="0" borderId="43" xfId="116" applyNumberFormat="1" applyFont="1" applyBorder="1" applyAlignment="1">
      <alignment horizontal="center" vertical="center" wrapText="1"/>
      <protection/>
    </xf>
    <xf numFmtId="3" fontId="55" fillId="0" borderId="0" xfId="116" applyNumberFormat="1" applyFont="1" applyBorder="1" applyAlignment="1">
      <alignment vertical="center" wrapText="1"/>
      <protection/>
    </xf>
    <xf numFmtId="3" fontId="55" fillId="0" borderId="0" xfId="116" applyNumberFormat="1" applyFont="1" applyAlignment="1">
      <alignment vertical="center" wrapText="1"/>
      <protection/>
    </xf>
    <xf numFmtId="0" fontId="99" fillId="0" borderId="7" xfId="116" applyFont="1" applyBorder="1" applyAlignment="1">
      <alignment horizontal="center"/>
      <protection/>
    </xf>
    <xf numFmtId="3" fontId="55" fillId="0" borderId="7" xfId="116" applyNumberFormat="1" applyFont="1" applyBorder="1" applyAlignment="1">
      <alignment horizontal="center" vertical="center" wrapText="1"/>
      <protection/>
    </xf>
    <xf numFmtId="3" fontId="55" fillId="0" borderId="0" xfId="116" applyNumberFormat="1" applyFont="1" applyBorder="1" applyAlignment="1">
      <alignment horizontal="center" vertical="center" wrapText="1"/>
      <protection/>
    </xf>
    <xf numFmtId="3" fontId="55" fillId="0" borderId="0" xfId="116" applyNumberFormat="1" applyFont="1" applyAlignment="1">
      <alignment horizontal="center" vertical="center" wrapText="1"/>
      <protection/>
    </xf>
    <xf numFmtId="3" fontId="126" fillId="0" borderId="24" xfId="116" applyNumberFormat="1" applyFont="1" applyBorder="1">
      <alignment/>
      <protection/>
    </xf>
    <xf numFmtId="4" fontId="126" fillId="0" borderId="24" xfId="116" applyNumberFormat="1" applyFont="1" applyBorder="1">
      <alignment/>
      <protection/>
    </xf>
    <xf numFmtId="3" fontId="101" fillId="0" borderId="0" xfId="116" applyNumberFormat="1" applyFont="1" applyBorder="1" applyAlignment="1">
      <alignment horizontal="center"/>
      <protection/>
    </xf>
    <xf numFmtId="3" fontId="101" fillId="0" borderId="0" xfId="116" applyNumberFormat="1" applyFont="1" applyBorder="1">
      <alignment/>
      <protection/>
    </xf>
    <xf numFmtId="4" fontId="101" fillId="0" borderId="0" xfId="116" applyNumberFormat="1" applyFont="1" applyBorder="1">
      <alignment/>
      <protection/>
    </xf>
    <xf numFmtId="3" fontId="101" fillId="0" borderId="0" xfId="116" applyNumberFormat="1" applyFont="1">
      <alignment/>
      <protection/>
    </xf>
    <xf numFmtId="3" fontId="55" fillId="0" borderId="7" xfId="116" applyNumberFormat="1" applyFont="1" applyBorder="1" applyAlignment="1">
      <alignment horizontal="center"/>
      <protection/>
    </xf>
    <xf numFmtId="3" fontId="55" fillId="0" borderId="0" xfId="116" applyNumberFormat="1" applyFont="1" applyAlignment="1">
      <alignment horizontal="center"/>
      <protection/>
    </xf>
    <xf numFmtId="3" fontId="55" fillId="0" borderId="26" xfId="116" applyNumberFormat="1" applyFont="1" applyBorder="1" applyAlignment="1">
      <alignment horizontal="center"/>
      <protection/>
    </xf>
    <xf numFmtId="3" fontId="55" fillId="0" borderId="45" xfId="116" applyNumberFormat="1" applyFont="1" applyBorder="1">
      <alignment/>
      <protection/>
    </xf>
    <xf numFmtId="3" fontId="55" fillId="0" borderId="16" xfId="116" applyNumberFormat="1" applyFont="1" applyBorder="1" applyAlignment="1">
      <alignment horizontal="center"/>
      <protection/>
    </xf>
    <xf numFmtId="3" fontId="55" fillId="0" borderId="16" xfId="116" applyNumberFormat="1" applyFont="1" applyBorder="1">
      <alignment/>
      <protection/>
    </xf>
    <xf numFmtId="3" fontId="128" fillId="0" borderId="16" xfId="116" applyNumberFormat="1" applyFont="1" applyBorder="1">
      <alignment/>
      <protection/>
    </xf>
    <xf numFmtId="3" fontId="55" fillId="0" borderId="46" xfId="116" applyNumberFormat="1" applyFont="1" applyBorder="1">
      <alignment/>
      <protection/>
    </xf>
    <xf numFmtId="4" fontId="55" fillId="0" borderId="16" xfId="116" applyNumberFormat="1" applyFont="1" applyBorder="1">
      <alignment/>
      <protection/>
    </xf>
    <xf numFmtId="3" fontId="126" fillId="0" borderId="46" xfId="116" applyNumberFormat="1" applyFont="1" applyBorder="1">
      <alignment/>
      <protection/>
    </xf>
    <xf numFmtId="3" fontId="55" fillId="0" borderId="29" xfId="116" applyNumberFormat="1" applyFont="1" applyBorder="1" applyAlignment="1">
      <alignment horizontal="center"/>
      <protection/>
    </xf>
    <xf numFmtId="3" fontId="55" fillId="0" borderId="29" xfId="116" applyNumberFormat="1" applyFont="1" applyBorder="1">
      <alignment/>
      <protection/>
    </xf>
    <xf numFmtId="3" fontId="55" fillId="0" borderId="47" xfId="116" applyNumberFormat="1" applyFont="1" applyBorder="1">
      <alignment/>
      <protection/>
    </xf>
    <xf numFmtId="4" fontId="55" fillId="0" borderId="29" xfId="116" applyNumberFormat="1" applyFont="1" applyBorder="1">
      <alignment/>
      <protection/>
    </xf>
    <xf numFmtId="2" fontId="55" fillId="0" borderId="29" xfId="116" applyNumberFormat="1" applyFont="1" applyBorder="1">
      <alignment/>
      <protection/>
    </xf>
    <xf numFmtId="3" fontId="131" fillId="0" borderId="29" xfId="116" applyNumberFormat="1" applyFont="1" applyBorder="1">
      <alignment/>
      <protection/>
    </xf>
    <xf numFmtId="0" fontId="98" fillId="0" borderId="7" xfId="116" applyFont="1" applyBorder="1">
      <alignment/>
      <protection/>
    </xf>
    <xf numFmtId="0" fontId="98" fillId="0" borderId="7" xfId="116" applyFont="1" applyBorder="1" applyAlignment="1">
      <alignment horizontal="center"/>
      <protection/>
    </xf>
    <xf numFmtId="3" fontId="99" fillId="0" borderId="7" xfId="116" applyNumberFormat="1" applyFont="1" applyBorder="1" applyAlignment="1">
      <alignment horizontal="center"/>
      <protection/>
    </xf>
    <xf numFmtId="3" fontId="55" fillId="0" borderId="7" xfId="116" applyNumberFormat="1" applyFont="1" applyBorder="1">
      <alignment/>
      <protection/>
    </xf>
    <xf numFmtId="4" fontId="55" fillId="0" borderId="7" xfId="116" applyNumberFormat="1" applyFont="1" applyBorder="1">
      <alignment/>
      <protection/>
    </xf>
    <xf numFmtId="0" fontId="98" fillId="0" borderId="0" xfId="116" applyFont="1" applyBorder="1">
      <alignment/>
      <protection/>
    </xf>
    <xf numFmtId="0" fontId="98" fillId="0" borderId="0" xfId="116" applyFont="1" applyBorder="1" applyAlignment="1">
      <alignment horizontal="center"/>
      <protection/>
    </xf>
    <xf numFmtId="3" fontId="55" fillId="0" borderId="0" xfId="116" applyNumberFormat="1" applyFont="1" applyBorder="1">
      <alignment/>
      <protection/>
    </xf>
    <xf numFmtId="4" fontId="55" fillId="0" borderId="0" xfId="116" applyNumberFormat="1" applyFont="1" applyBorder="1">
      <alignment/>
      <protection/>
    </xf>
    <xf numFmtId="0" fontId="101" fillId="0" borderId="0" xfId="116" applyFont="1">
      <alignment/>
      <protection/>
    </xf>
    <xf numFmtId="4" fontId="100" fillId="0" borderId="0" xfId="116" applyNumberFormat="1" applyFont="1">
      <alignment/>
      <protection/>
    </xf>
    <xf numFmtId="3" fontId="100" fillId="0" borderId="0" xfId="116" applyNumberFormat="1" applyFont="1" applyBorder="1">
      <alignment/>
      <protection/>
    </xf>
    <xf numFmtId="3" fontId="126" fillId="0" borderId="26" xfId="116" applyNumberFormat="1" applyFont="1" applyBorder="1" applyAlignment="1">
      <alignment horizontal="center" vertical="center" wrapText="1"/>
      <protection/>
    </xf>
    <xf numFmtId="3" fontId="126" fillId="0" borderId="26" xfId="116" applyNumberFormat="1" applyFont="1" applyBorder="1" applyAlignment="1">
      <alignment vertical="center" wrapText="1"/>
      <protection/>
    </xf>
    <xf numFmtId="3" fontId="126" fillId="0" borderId="0" xfId="116" applyNumberFormat="1" applyFont="1" applyAlignment="1">
      <alignment vertical="center" wrapText="1"/>
      <protection/>
    </xf>
    <xf numFmtId="3" fontId="126" fillId="0" borderId="16" xfId="116" applyNumberFormat="1" applyFont="1" applyBorder="1" applyAlignment="1">
      <alignment horizontal="center" vertical="center" wrapText="1"/>
      <protection/>
    </xf>
    <xf numFmtId="3" fontId="126" fillId="0" borderId="16" xfId="116" applyNumberFormat="1" applyFont="1" applyBorder="1" applyAlignment="1">
      <alignment vertical="center" wrapText="1"/>
      <protection/>
    </xf>
    <xf numFmtId="3" fontId="126" fillId="0" borderId="7" xfId="116" applyNumberFormat="1" applyFont="1" applyBorder="1" applyAlignment="1">
      <alignment horizontal="center" vertical="center" wrapText="1"/>
      <protection/>
    </xf>
    <xf numFmtId="3" fontId="126" fillId="0" borderId="7" xfId="116" applyNumberFormat="1" applyFont="1" applyBorder="1" applyAlignment="1">
      <alignment vertical="center" wrapText="1"/>
      <protection/>
    </xf>
    <xf numFmtId="3" fontId="126" fillId="0" borderId="0" xfId="116" applyNumberFormat="1" applyFont="1" applyAlignment="1">
      <alignment horizontal="center" vertical="center" wrapText="1"/>
      <protection/>
    </xf>
    <xf numFmtId="3" fontId="126" fillId="0" borderId="7" xfId="116" applyNumberFormat="1" applyFont="1" applyBorder="1">
      <alignment/>
      <protection/>
    </xf>
    <xf numFmtId="215" fontId="55" fillId="0" borderId="29" xfId="116" applyNumberFormat="1" applyFont="1" applyBorder="1">
      <alignment/>
      <protection/>
    </xf>
    <xf numFmtId="3" fontId="132" fillId="0" borderId="16" xfId="116" applyNumberFormat="1" applyFont="1" applyBorder="1" applyAlignment="1">
      <alignment vertical="center" wrapText="1"/>
      <protection/>
    </xf>
    <xf numFmtId="3" fontId="132" fillId="0" borderId="7" xfId="116" applyNumberFormat="1" applyFont="1" applyBorder="1" applyAlignment="1">
      <alignment vertical="center" wrapText="1"/>
      <protection/>
    </xf>
    <xf numFmtId="3" fontId="133" fillId="0" borderId="7" xfId="116" applyNumberFormat="1" applyFont="1" applyBorder="1" applyAlignment="1">
      <alignment vertical="center" wrapText="1"/>
      <protection/>
    </xf>
    <xf numFmtId="0" fontId="37" fillId="0" borderId="0" xfId="116" applyFont="1">
      <alignment/>
      <protection/>
    </xf>
    <xf numFmtId="0" fontId="36" fillId="0" borderId="0" xfId="116" applyFont="1" applyAlignment="1">
      <alignment horizontal="center"/>
      <protection/>
    </xf>
    <xf numFmtId="0" fontId="5" fillId="0" borderId="0" xfId="116" applyFont="1" applyAlignment="1">
      <alignment/>
      <protection/>
    </xf>
    <xf numFmtId="0" fontId="129" fillId="0" borderId="0" xfId="116" applyFont="1" applyAlignment="1">
      <alignment/>
      <protection/>
    </xf>
    <xf numFmtId="0" fontId="99" fillId="0" borderId="7" xfId="116" applyFont="1" applyBorder="1" applyAlignment="1">
      <alignment horizontal="center" vertical="center" wrapText="1"/>
      <protection/>
    </xf>
    <xf numFmtId="0" fontId="99" fillId="0" borderId="0" xfId="116" applyFont="1" applyAlignment="1">
      <alignment vertical="center" wrapText="1"/>
      <protection/>
    </xf>
    <xf numFmtId="0" fontId="99" fillId="0" borderId="0" xfId="116" applyFont="1" applyAlignment="1">
      <alignment horizontal="center" vertical="center" wrapText="1"/>
      <protection/>
    </xf>
    <xf numFmtId="0" fontId="100" fillId="0" borderId="26" xfId="116" applyFont="1" applyBorder="1" applyAlignment="1">
      <alignment horizontal="center"/>
      <protection/>
    </xf>
    <xf numFmtId="0" fontId="100" fillId="0" borderId="26" xfId="116" applyFont="1" applyBorder="1">
      <alignment/>
      <protection/>
    </xf>
    <xf numFmtId="3" fontId="100" fillId="0" borderId="26" xfId="116" applyNumberFormat="1" applyFont="1" applyBorder="1">
      <alignment/>
      <protection/>
    </xf>
    <xf numFmtId="0" fontId="100" fillId="0" borderId="16" xfId="116" applyFont="1" applyBorder="1" applyAlignment="1">
      <alignment horizontal="center"/>
      <protection/>
    </xf>
    <xf numFmtId="0" fontId="100" fillId="0" borderId="16" xfId="116" applyFont="1" applyBorder="1">
      <alignment/>
      <protection/>
    </xf>
    <xf numFmtId="3" fontId="100" fillId="0" borderId="16" xfId="116" applyNumberFormat="1" applyFont="1" applyBorder="1">
      <alignment/>
      <protection/>
    </xf>
    <xf numFmtId="0" fontId="100" fillId="0" borderId="29" xfId="116" applyFont="1" applyBorder="1" applyAlignment="1">
      <alignment horizontal="center"/>
      <protection/>
    </xf>
    <xf numFmtId="0" fontId="100" fillId="0" borderId="29" xfId="116" applyFont="1" applyBorder="1">
      <alignment/>
      <protection/>
    </xf>
    <xf numFmtId="3" fontId="100" fillId="0" borderId="29" xfId="116" applyNumberFormat="1" applyFont="1" applyBorder="1">
      <alignment/>
      <protection/>
    </xf>
    <xf numFmtId="3" fontId="99" fillId="0" borderId="7" xfId="116" applyNumberFormat="1" applyFont="1" applyBorder="1">
      <alignment/>
      <protection/>
    </xf>
    <xf numFmtId="3" fontId="99" fillId="0" borderId="0" xfId="116" applyNumberFormat="1" applyFont="1">
      <alignment/>
      <protection/>
    </xf>
    <xf numFmtId="0" fontId="99" fillId="0" borderId="0" xfId="116" applyFont="1">
      <alignment/>
      <protection/>
    </xf>
    <xf numFmtId="0" fontId="100" fillId="0" borderId="0" xfId="116" applyFont="1" applyAlignment="1">
      <alignment horizontal="center"/>
      <protection/>
    </xf>
    <xf numFmtId="0" fontId="116" fillId="0" borderId="0" xfId="116" applyFont="1" applyAlignment="1">
      <alignment/>
      <protection/>
    </xf>
    <xf numFmtId="0" fontId="99" fillId="0" borderId="48" xfId="116" applyFont="1" applyBorder="1" applyAlignment="1">
      <alignment horizontal="center"/>
      <protection/>
    </xf>
    <xf numFmtId="0" fontId="99" fillId="0" borderId="0" xfId="116" applyFont="1" applyAlignment="1">
      <alignment horizontal="center"/>
      <protection/>
    </xf>
    <xf numFmtId="3" fontId="100" fillId="0" borderId="28" xfId="116" applyNumberFormat="1" applyFont="1" applyBorder="1">
      <alignment/>
      <protection/>
    </xf>
    <xf numFmtId="3" fontId="100" fillId="0" borderId="24" xfId="116" applyNumberFormat="1" applyFont="1" applyBorder="1">
      <alignment/>
      <protection/>
    </xf>
    <xf numFmtId="3" fontId="115" fillId="0" borderId="0" xfId="116" applyNumberFormat="1" applyFont="1">
      <alignment/>
      <protection/>
    </xf>
    <xf numFmtId="180" fontId="131" fillId="0" borderId="0" xfId="67" applyNumberFormat="1" applyFont="1" applyAlignment="1">
      <alignment/>
    </xf>
    <xf numFmtId="3" fontId="99" fillId="0" borderId="7" xfId="116" applyNumberFormat="1" applyFont="1" applyBorder="1" applyAlignment="1">
      <alignment horizontal="center" vertical="center" wrapText="1"/>
      <protection/>
    </xf>
    <xf numFmtId="3" fontId="99" fillId="0" borderId="0" xfId="116" applyNumberFormat="1" applyFont="1" applyAlignment="1">
      <alignment horizontal="center" vertical="center" wrapText="1"/>
      <protection/>
    </xf>
    <xf numFmtId="3" fontId="100" fillId="0" borderId="26" xfId="116" applyNumberFormat="1" applyFont="1" applyBorder="1" applyAlignment="1">
      <alignment horizontal="center"/>
      <protection/>
    </xf>
    <xf numFmtId="3" fontId="100" fillId="0" borderId="16" xfId="116" applyNumberFormat="1" applyFont="1" applyBorder="1" applyAlignment="1">
      <alignment horizontal="center"/>
      <protection/>
    </xf>
    <xf numFmtId="3" fontId="100" fillId="0" borderId="29" xfId="116" applyNumberFormat="1" applyFont="1" applyBorder="1" applyAlignment="1">
      <alignment horizontal="center"/>
      <protection/>
    </xf>
    <xf numFmtId="180" fontId="65" fillId="0" borderId="0" xfId="0" applyNumberFormat="1" applyFont="1" applyAlignment="1">
      <alignment horizontal="right"/>
    </xf>
    <xf numFmtId="0" fontId="71" fillId="0" borderId="0" xfId="0" applyFont="1" applyAlignment="1">
      <alignment horizontal="left" vertical="top" wrapText="1"/>
    </xf>
    <xf numFmtId="0" fontId="4" fillId="0" borderId="0" xfId="79" applyNumberFormat="1" applyFont="1" applyBorder="1" applyAlignment="1">
      <alignment horizontal="center" vertical="center"/>
    </xf>
    <xf numFmtId="0" fontId="6" fillId="0" borderId="0" xfId="117" applyFont="1" applyAlignment="1">
      <alignment horizontal="center"/>
      <protection/>
    </xf>
    <xf numFmtId="0" fontId="100" fillId="0" borderId="49" xfId="117" applyFont="1" applyBorder="1" applyAlignment="1">
      <alignment horizontal="center"/>
      <protection/>
    </xf>
    <xf numFmtId="3" fontId="100" fillId="0" borderId="0" xfId="117" applyNumberFormat="1" applyFont="1" applyAlignment="1">
      <alignment horizontal="center"/>
      <protection/>
    </xf>
    <xf numFmtId="0" fontId="131" fillId="0" borderId="50" xfId="117" applyFont="1" applyBorder="1" applyAlignment="1">
      <alignment horizontal="center" vertical="center" wrapText="1"/>
      <protection/>
    </xf>
    <xf numFmtId="0" fontId="131" fillId="0" borderId="51" xfId="117" applyFont="1" applyBorder="1" applyAlignment="1">
      <alignment horizontal="center" vertical="center" wrapText="1"/>
      <protection/>
    </xf>
    <xf numFmtId="0" fontId="34" fillId="0" borderId="0" xfId="117" applyFont="1" applyAlignment="1">
      <alignment horizontal="center" vertical="top" wrapText="1"/>
      <protection/>
    </xf>
    <xf numFmtId="0" fontId="99" fillId="0" borderId="0" xfId="117" applyFont="1" applyAlignment="1">
      <alignment horizontal="center"/>
      <protection/>
    </xf>
    <xf numFmtId="0" fontId="99" fillId="0" borderId="7" xfId="117" applyFont="1" applyBorder="1" applyAlignment="1">
      <alignment horizontal="center" vertical="center" wrapText="1"/>
      <protection/>
    </xf>
    <xf numFmtId="3" fontId="99" fillId="0" borderId="7" xfId="117" applyNumberFormat="1" applyFont="1" applyBorder="1" applyAlignment="1">
      <alignment horizontal="center"/>
      <protection/>
    </xf>
    <xf numFmtId="3" fontId="100" fillId="0" borderId="0" xfId="117" applyNumberFormat="1" applyFont="1" applyAlignment="1">
      <alignment horizontal="left" vertical="center" wrapText="1"/>
      <protection/>
    </xf>
    <xf numFmtId="0" fontId="99" fillId="0" borderId="7" xfId="117" applyFont="1" applyBorder="1" applyAlignment="1">
      <alignment horizontal="center"/>
      <protection/>
    </xf>
    <xf numFmtId="0" fontId="100" fillId="0" borderId="0" xfId="117" applyFont="1" applyAlignment="1">
      <alignment horizontal="center"/>
      <protection/>
    </xf>
    <xf numFmtId="0" fontId="55" fillId="0" borderId="0" xfId="117" applyFont="1" applyAlignment="1">
      <alignment horizontal="center"/>
      <protection/>
    </xf>
    <xf numFmtId="0" fontId="100" fillId="0" borderId="46" xfId="117" applyFont="1" applyBorder="1" applyAlignment="1">
      <alignment horizontal="center"/>
      <protection/>
    </xf>
    <xf numFmtId="3" fontId="36" fillId="0" borderId="0" xfId="117" applyNumberFormat="1" applyFont="1">
      <alignment/>
      <protection/>
    </xf>
    <xf numFmtId="3" fontId="126" fillId="0" borderId="0" xfId="117" applyNumberFormat="1" applyFont="1">
      <alignment/>
      <protection/>
    </xf>
    <xf numFmtId="3" fontId="134" fillId="0" borderId="7" xfId="117" applyNumberFormat="1" applyFont="1" applyBorder="1" applyAlignment="1">
      <alignment horizontal="center" vertical="center" wrapText="1"/>
      <protection/>
    </xf>
    <xf numFmtId="3" fontId="134" fillId="0" borderId="0" xfId="117" applyNumberFormat="1" applyFont="1" applyAlignment="1">
      <alignment horizontal="center" vertical="center" wrapText="1"/>
      <protection/>
    </xf>
    <xf numFmtId="3" fontId="134" fillId="0" borderId="0" xfId="117" applyNumberFormat="1" applyFont="1" applyAlignment="1">
      <alignment vertical="center" wrapText="1"/>
      <protection/>
    </xf>
    <xf numFmtId="3" fontId="134" fillId="0" borderId="26" xfId="117" applyNumberFormat="1" applyFont="1" applyBorder="1" applyAlignment="1">
      <alignment horizontal="center"/>
      <protection/>
    </xf>
    <xf numFmtId="3" fontId="134" fillId="0" borderId="26" xfId="117" applyNumberFormat="1" applyFont="1" applyBorder="1">
      <alignment/>
      <protection/>
    </xf>
    <xf numFmtId="215" fontId="134" fillId="0" borderId="26" xfId="117" applyNumberFormat="1" applyFont="1" applyBorder="1">
      <alignment/>
      <protection/>
    </xf>
    <xf numFmtId="214" fontId="134" fillId="0" borderId="26" xfId="117" applyNumberFormat="1" applyFont="1" applyBorder="1">
      <alignment/>
      <protection/>
    </xf>
    <xf numFmtId="3" fontId="134" fillId="0" borderId="0" xfId="117" applyNumberFormat="1" applyFont="1">
      <alignment/>
      <protection/>
    </xf>
    <xf numFmtId="3" fontId="134" fillId="0" borderId="16" xfId="117" applyNumberFormat="1" applyFont="1" applyBorder="1" applyAlignment="1">
      <alignment horizontal="center"/>
      <protection/>
    </xf>
    <xf numFmtId="3" fontId="134" fillId="0" borderId="16" xfId="117" applyNumberFormat="1" applyFont="1" applyBorder="1">
      <alignment/>
      <protection/>
    </xf>
    <xf numFmtId="4" fontId="134" fillId="0" borderId="16" xfId="117" applyNumberFormat="1" applyFont="1" applyBorder="1">
      <alignment/>
      <protection/>
    </xf>
    <xf numFmtId="3" fontId="134" fillId="0" borderId="24" xfId="117" applyNumberFormat="1" applyFont="1" applyBorder="1" applyAlignment="1">
      <alignment horizontal="center"/>
      <protection/>
    </xf>
    <xf numFmtId="3" fontId="134" fillId="0" borderId="24" xfId="117" applyNumberFormat="1" applyFont="1" applyBorder="1">
      <alignment/>
      <protection/>
    </xf>
    <xf numFmtId="3" fontId="133" fillId="0" borderId="0" xfId="117" applyNumberFormat="1" applyFont="1" applyAlignment="1">
      <alignment horizontal="center"/>
      <protection/>
    </xf>
    <xf numFmtId="3" fontId="133" fillId="0" borderId="0" xfId="117" applyNumberFormat="1" applyFont="1">
      <alignment/>
      <protection/>
    </xf>
    <xf numFmtId="3" fontId="126" fillId="0" borderId="0" xfId="117" applyNumberFormat="1" applyFont="1" applyAlignment="1">
      <alignment horizontal="center"/>
      <protection/>
    </xf>
    <xf numFmtId="3" fontId="135" fillId="0" borderId="0" xfId="117" applyNumberFormat="1" applyFont="1">
      <alignment/>
      <protection/>
    </xf>
    <xf numFmtId="3" fontId="136" fillId="0" borderId="0" xfId="117" applyNumberFormat="1" applyFont="1">
      <alignment/>
      <protection/>
    </xf>
    <xf numFmtId="3" fontId="134" fillId="0" borderId="0" xfId="117" applyNumberFormat="1" applyFont="1" applyBorder="1">
      <alignment/>
      <protection/>
    </xf>
    <xf numFmtId="3" fontId="134" fillId="0" borderId="52" xfId="117" applyNumberFormat="1" applyFont="1" applyBorder="1">
      <alignment/>
      <protection/>
    </xf>
    <xf numFmtId="0" fontId="83" fillId="0" borderId="0" xfId="117" applyFont="1" applyAlignment="1">
      <alignment vertical="center" wrapText="1"/>
      <protection/>
    </xf>
    <xf numFmtId="0" fontId="34" fillId="0" borderId="0" xfId="117" applyFont="1" applyAlignment="1">
      <alignment horizontal="justify" vertical="top" wrapText="1"/>
      <protection/>
    </xf>
    <xf numFmtId="3" fontId="137" fillId="0" borderId="0" xfId="117" applyNumberFormat="1" applyFont="1">
      <alignment/>
      <protection/>
    </xf>
    <xf numFmtId="3" fontId="138" fillId="0" borderId="7" xfId="117" applyNumberFormat="1" applyFont="1" applyBorder="1" applyAlignment="1">
      <alignment horizontal="center"/>
      <protection/>
    </xf>
    <xf numFmtId="3" fontId="138" fillId="0" borderId="0" xfId="117" applyNumberFormat="1" applyFont="1" applyAlignment="1">
      <alignment horizontal="center"/>
      <protection/>
    </xf>
    <xf numFmtId="3" fontId="133" fillId="0" borderId="26" xfId="117" applyNumberFormat="1" applyFont="1" applyBorder="1" applyAlignment="1">
      <alignment horizontal="center"/>
      <protection/>
    </xf>
    <xf numFmtId="3" fontId="133" fillId="0" borderId="26" xfId="117" applyNumberFormat="1" applyFont="1" applyBorder="1">
      <alignment/>
      <protection/>
    </xf>
    <xf numFmtId="3" fontId="133" fillId="0" borderId="16" xfId="117" applyNumberFormat="1" applyFont="1" applyBorder="1" applyAlignment="1">
      <alignment horizontal="center"/>
      <protection/>
    </xf>
    <xf numFmtId="3" fontId="133" fillId="0" borderId="16" xfId="117" applyNumberFormat="1" applyFont="1" applyBorder="1">
      <alignment/>
      <protection/>
    </xf>
    <xf numFmtId="3" fontId="133" fillId="0" borderId="24" xfId="117" applyNumberFormat="1" applyFont="1" applyBorder="1" applyAlignment="1">
      <alignment horizontal="center"/>
      <protection/>
    </xf>
    <xf numFmtId="3" fontId="133" fillId="0" borderId="24" xfId="117" applyNumberFormat="1" applyFont="1" applyBorder="1">
      <alignment/>
      <protection/>
    </xf>
    <xf numFmtId="3" fontId="133" fillId="0" borderId="0" xfId="117" applyNumberFormat="1" applyFont="1" applyBorder="1" applyAlignment="1">
      <alignment horizontal="center"/>
      <protection/>
    </xf>
    <xf numFmtId="3" fontId="133" fillId="0" borderId="0" xfId="117" applyNumberFormat="1" applyFont="1" applyBorder="1">
      <alignment/>
      <protection/>
    </xf>
    <xf numFmtId="3" fontId="100" fillId="0" borderId="0" xfId="117" applyNumberFormat="1" applyFont="1">
      <alignment/>
      <protection/>
    </xf>
    <xf numFmtId="3" fontId="99" fillId="0" borderId="7" xfId="117" applyNumberFormat="1" applyFont="1" applyBorder="1" applyAlignment="1">
      <alignment horizontal="center" vertical="center" wrapText="1"/>
      <protection/>
    </xf>
    <xf numFmtId="3" fontId="99" fillId="0" borderId="0" xfId="117" applyNumberFormat="1" applyFont="1" applyAlignment="1">
      <alignment horizontal="center" vertical="center" wrapText="1"/>
      <protection/>
    </xf>
    <xf numFmtId="3" fontId="100" fillId="0" borderId="26" xfId="117" applyNumberFormat="1" applyFont="1" applyBorder="1" applyAlignment="1">
      <alignment horizontal="center"/>
      <protection/>
    </xf>
    <xf numFmtId="3" fontId="100" fillId="0" borderId="26" xfId="117" applyNumberFormat="1" applyFont="1" applyBorder="1">
      <alignment/>
      <protection/>
    </xf>
    <xf numFmtId="3" fontId="100" fillId="0" borderId="16" xfId="117" applyNumberFormat="1" applyFont="1" applyBorder="1" applyAlignment="1">
      <alignment horizontal="center"/>
      <protection/>
    </xf>
    <xf numFmtId="3" fontId="100" fillId="0" borderId="16" xfId="117" applyNumberFormat="1" applyFont="1" applyBorder="1">
      <alignment/>
      <protection/>
    </xf>
    <xf numFmtId="3" fontId="100" fillId="0" borderId="29" xfId="117" applyNumberFormat="1" applyFont="1" applyBorder="1" applyAlignment="1">
      <alignment horizontal="center"/>
      <protection/>
    </xf>
    <xf numFmtId="3" fontId="100" fillId="0" borderId="29" xfId="117" applyNumberFormat="1" applyFont="1" applyBorder="1">
      <alignment/>
      <protection/>
    </xf>
    <xf numFmtId="3" fontId="100" fillId="0" borderId="24" xfId="117" applyNumberFormat="1" applyFont="1" applyBorder="1">
      <alignment/>
      <protection/>
    </xf>
    <xf numFmtId="3" fontId="99" fillId="0" borderId="7" xfId="117" applyNumberFormat="1" applyFont="1" applyBorder="1">
      <alignment/>
      <protection/>
    </xf>
    <xf numFmtId="3" fontId="99" fillId="0" borderId="0" xfId="117" applyNumberFormat="1" applyFont="1">
      <alignment/>
      <protection/>
    </xf>
    <xf numFmtId="0" fontId="125" fillId="0" borderId="0" xfId="117" applyFont="1" applyAlignment="1">
      <alignment horizontal="center"/>
      <protection/>
    </xf>
    <xf numFmtId="0" fontId="100" fillId="0" borderId="0" xfId="117" applyFont="1">
      <alignment/>
      <protection/>
    </xf>
    <xf numFmtId="0" fontId="36" fillId="0" borderId="0" xfId="117" applyFont="1">
      <alignment/>
      <protection/>
    </xf>
    <xf numFmtId="0" fontId="55" fillId="0" borderId="7" xfId="117" applyFont="1" applyBorder="1" applyAlignment="1">
      <alignment horizontal="center" vertical="center" wrapText="1"/>
      <protection/>
    </xf>
    <xf numFmtId="0" fontId="55" fillId="0" borderId="0" xfId="117" applyFont="1" applyBorder="1" applyAlignment="1">
      <alignment horizontal="center" vertical="center" wrapText="1"/>
      <protection/>
    </xf>
    <xf numFmtId="0" fontId="55" fillId="0" borderId="7" xfId="117" applyFont="1" applyBorder="1" applyAlignment="1" quotePrefix="1">
      <alignment horizontal="center" vertical="center" wrapText="1"/>
      <protection/>
    </xf>
    <xf numFmtId="3" fontId="98" fillId="0" borderId="26" xfId="117" applyNumberFormat="1" applyFont="1" applyBorder="1" applyAlignment="1">
      <alignment horizontal="center"/>
      <protection/>
    </xf>
    <xf numFmtId="3" fontId="98" fillId="0" borderId="26" xfId="117" applyNumberFormat="1" applyFont="1" applyBorder="1">
      <alignment/>
      <protection/>
    </xf>
    <xf numFmtId="3" fontId="55" fillId="0" borderId="26" xfId="117" applyNumberFormat="1" applyFont="1" applyBorder="1">
      <alignment/>
      <protection/>
    </xf>
    <xf numFmtId="4" fontId="55" fillId="0" borderId="26" xfId="117" applyNumberFormat="1" applyFont="1" applyBorder="1">
      <alignment/>
      <protection/>
    </xf>
    <xf numFmtId="3" fontId="55" fillId="0" borderId="0" xfId="117" applyNumberFormat="1" applyFont="1">
      <alignment/>
      <protection/>
    </xf>
    <xf numFmtId="3" fontId="98" fillId="0" borderId="0" xfId="117" applyNumberFormat="1" applyFont="1">
      <alignment/>
      <protection/>
    </xf>
    <xf numFmtId="3" fontId="126" fillId="0" borderId="16" xfId="117" applyNumberFormat="1" applyFont="1" applyBorder="1" applyAlignment="1">
      <alignment horizontal="center"/>
      <protection/>
    </xf>
    <xf numFmtId="3" fontId="126" fillId="0" borderId="16" xfId="117" applyNumberFormat="1" applyFont="1" applyBorder="1">
      <alignment/>
      <protection/>
    </xf>
    <xf numFmtId="3" fontId="127" fillId="0" borderId="16" xfId="117" applyNumberFormat="1" applyFont="1" applyBorder="1">
      <alignment/>
      <protection/>
    </xf>
    <xf numFmtId="4" fontId="126" fillId="0" borderId="16" xfId="117" applyNumberFormat="1" applyFont="1" applyBorder="1">
      <alignment/>
      <protection/>
    </xf>
    <xf numFmtId="3" fontId="126" fillId="0" borderId="26" xfId="117" applyNumberFormat="1" applyFont="1" applyBorder="1">
      <alignment/>
      <protection/>
    </xf>
    <xf numFmtId="3" fontId="126" fillId="0" borderId="29" xfId="117" applyNumberFormat="1" applyFont="1" applyBorder="1">
      <alignment/>
      <protection/>
    </xf>
    <xf numFmtId="4" fontId="126" fillId="0" borderId="29" xfId="117" applyNumberFormat="1" applyFont="1" applyBorder="1">
      <alignment/>
      <protection/>
    </xf>
    <xf numFmtId="3" fontId="126" fillId="0" borderId="18" xfId="117" applyNumberFormat="1" applyFont="1" applyBorder="1">
      <alignment/>
      <protection/>
    </xf>
    <xf numFmtId="4" fontId="126" fillId="0" borderId="18" xfId="117" applyNumberFormat="1" applyFont="1" applyBorder="1">
      <alignment/>
      <protection/>
    </xf>
    <xf numFmtId="3" fontId="126" fillId="0" borderId="0" xfId="117" applyNumberFormat="1" applyFont="1" applyBorder="1">
      <alignment/>
      <protection/>
    </xf>
    <xf numFmtId="3" fontId="55" fillId="0" borderId="43" xfId="117" applyNumberFormat="1" applyFont="1" applyBorder="1" applyAlignment="1">
      <alignment horizontal="center" vertical="center" wrapText="1"/>
      <protection/>
    </xf>
    <xf numFmtId="3" fontId="55" fillId="0" borderId="0" xfId="117" applyNumberFormat="1" applyFont="1" applyBorder="1" applyAlignment="1">
      <alignment vertical="center" wrapText="1"/>
      <protection/>
    </xf>
    <xf numFmtId="3" fontId="55" fillId="0" borderId="0" xfId="117" applyNumberFormat="1" applyFont="1" applyAlignment="1">
      <alignment vertical="center" wrapText="1"/>
      <protection/>
    </xf>
    <xf numFmtId="3" fontId="55" fillId="0" borderId="7" xfId="117" applyNumberFormat="1" applyFont="1" applyBorder="1" applyAlignment="1">
      <alignment horizontal="center" vertical="center" wrapText="1"/>
      <protection/>
    </xf>
    <xf numFmtId="3" fontId="55" fillId="0" borderId="0" xfId="117" applyNumberFormat="1" applyFont="1" applyBorder="1" applyAlignment="1">
      <alignment horizontal="center" vertical="center" wrapText="1"/>
      <protection/>
    </xf>
    <xf numFmtId="3" fontId="55" fillId="0" borderId="0" xfId="117" applyNumberFormat="1" applyFont="1" applyAlignment="1">
      <alignment horizontal="center" vertical="center" wrapText="1"/>
      <protection/>
    </xf>
    <xf numFmtId="3" fontId="126" fillId="0" borderId="24" xfId="117" applyNumberFormat="1" applyFont="1" applyBorder="1">
      <alignment/>
      <protection/>
    </xf>
    <xf numFmtId="4" fontId="126" fillId="0" borderId="24" xfId="117" applyNumberFormat="1" applyFont="1" applyBorder="1">
      <alignment/>
      <protection/>
    </xf>
    <xf numFmtId="3" fontId="101" fillId="0" borderId="0" xfId="117" applyNumberFormat="1" applyFont="1" applyBorder="1" applyAlignment="1">
      <alignment horizontal="center"/>
      <protection/>
    </xf>
    <xf numFmtId="3" fontId="101" fillId="0" borderId="0" xfId="117" applyNumberFormat="1" applyFont="1" applyBorder="1">
      <alignment/>
      <protection/>
    </xf>
    <xf numFmtId="4" fontId="101" fillId="0" borderId="0" xfId="117" applyNumberFormat="1" applyFont="1" applyBorder="1">
      <alignment/>
      <protection/>
    </xf>
    <xf numFmtId="3" fontId="101" fillId="0" borderId="0" xfId="117" applyNumberFormat="1" applyFont="1">
      <alignment/>
      <protection/>
    </xf>
    <xf numFmtId="3" fontId="55" fillId="0" borderId="7" xfId="117" applyNumberFormat="1" applyFont="1" applyBorder="1" applyAlignment="1">
      <alignment horizontal="center"/>
      <protection/>
    </xf>
    <xf numFmtId="3" fontId="55" fillId="0" borderId="0" xfId="117" applyNumberFormat="1" applyFont="1" applyAlignment="1">
      <alignment horizontal="center"/>
      <protection/>
    </xf>
    <xf numFmtId="3" fontId="55" fillId="0" borderId="26" xfId="117" applyNumberFormat="1" applyFont="1" applyBorder="1" applyAlignment="1">
      <alignment horizontal="center"/>
      <protection/>
    </xf>
    <xf numFmtId="3" fontId="55" fillId="0" borderId="45" xfId="117" applyNumberFormat="1" applyFont="1" applyBorder="1">
      <alignment/>
      <protection/>
    </xf>
    <xf numFmtId="3" fontId="55" fillId="0" borderId="16" xfId="117" applyNumberFormat="1" applyFont="1" applyBorder="1" applyAlignment="1">
      <alignment horizontal="center"/>
      <protection/>
    </xf>
    <xf numFmtId="3" fontId="55" fillId="0" borderId="16" xfId="117" applyNumberFormat="1" applyFont="1" applyBorder="1">
      <alignment/>
      <protection/>
    </xf>
    <xf numFmtId="3" fontId="128" fillId="0" borderId="16" xfId="117" applyNumberFormat="1" applyFont="1" applyBorder="1">
      <alignment/>
      <protection/>
    </xf>
    <xf numFmtId="3" fontId="55" fillId="0" borderId="46" xfId="117" applyNumberFormat="1" applyFont="1" applyBorder="1">
      <alignment/>
      <protection/>
    </xf>
    <xf numFmtId="4" fontId="55" fillId="0" borderId="16" xfId="117" applyNumberFormat="1" applyFont="1" applyBorder="1">
      <alignment/>
      <protection/>
    </xf>
    <xf numFmtId="3" fontId="126" fillId="0" borderId="46" xfId="117" applyNumberFormat="1" applyFont="1" applyBorder="1">
      <alignment/>
      <protection/>
    </xf>
    <xf numFmtId="3" fontId="55" fillId="0" borderId="29" xfId="117" applyNumberFormat="1" applyFont="1" applyBorder="1" applyAlignment="1">
      <alignment horizontal="center"/>
      <protection/>
    </xf>
    <xf numFmtId="3" fontId="55" fillId="0" borderId="29" xfId="117" applyNumberFormat="1" applyFont="1" applyBorder="1">
      <alignment/>
      <protection/>
    </xf>
    <xf numFmtId="3" fontId="55" fillId="0" borderId="47" xfId="117" applyNumberFormat="1" applyFont="1" applyBorder="1">
      <alignment/>
      <protection/>
    </xf>
    <xf numFmtId="4" fontId="55" fillId="0" borderId="29" xfId="117" applyNumberFormat="1" applyFont="1" applyBorder="1">
      <alignment/>
      <protection/>
    </xf>
    <xf numFmtId="2" fontId="55" fillId="0" borderId="29" xfId="117" applyNumberFormat="1" applyFont="1" applyBorder="1">
      <alignment/>
      <protection/>
    </xf>
    <xf numFmtId="3" fontId="131" fillId="0" borderId="29" xfId="117" applyNumberFormat="1" applyFont="1" applyBorder="1">
      <alignment/>
      <protection/>
    </xf>
    <xf numFmtId="0" fontId="98" fillId="0" borderId="7" xfId="117" applyFont="1" applyBorder="1">
      <alignment/>
      <protection/>
    </xf>
    <xf numFmtId="0" fontId="98" fillId="0" borderId="7" xfId="117" applyFont="1" applyBorder="1" applyAlignment="1">
      <alignment horizontal="center"/>
      <protection/>
    </xf>
    <xf numFmtId="3" fontId="55" fillId="0" borderId="7" xfId="117" applyNumberFormat="1" applyFont="1" applyBorder="1">
      <alignment/>
      <protection/>
    </xf>
    <xf numFmtId="4" fontId="55" fillId="0" borderId="7" xfId="117" applyNumberFormat="1" applyFont="1" applyBorder="1">
      <alignment/>
      <protection/>
    </xf>
    <xf numFmtId="0" fontId="98" fillId="0" borderId="0" xfId="117" applyFont="1" applyBorder="1">
      <alignment/>
      <protection/>
    </xf>
    <xf numFmtId="0" fontId="98" fillId="0" borderId="0" xfId="117" applyFont="1" applyBorder="1" applyAlignment="1">
      <alignment horizontal="center"/>
      <protection/>
    </xf>
    <xf numFmtId="3" fontId="55" fillId="0" borderId="0" xfId="117" applyNumberFormat="1" applyFont="1" applyBorder="1">
      <alignment/>
      <protection/>
    </xf>
    <xf numFmtId="4" fontId="55" fillId="0" borderId="0" xfId="117" applyNumberFormat="1" applyFont="1" applyBorder="1">
      <alignment/>
      <protection/>
    </xf>
    <xf numFmtId="0" fontId="101" fillId="0" borderId="0" xfId="117" applyFont="1">
      <alignment/>
      <protection/>
    </xf>
    <xf numFmtId="4" fontId="100" fillId="0" borderId="0" xfId="117" applyNumberFormat="1" applyFont="1">
      <alignment/>
      <protection/>
    </xf>
    <xf numFmtId="3" fontId="100" fillId="0" borderId="0" xfId="117" applyNumberFormat="1" applyFont="1" applyBorder="1">
      <alignment/>
      <protection/>
    </xf>
    <xf numFmtId="3" fontId="126" fillId="0" borderId="26" xfId="117" applyNumberFormat="1" applyFont="1" applyBorder="1" applyAlignment="1">
      <alignment horizontal="center" vertical="center" wrapText="1"/>
      <protection/>
    </xf>
    <xf numFmtId="3" fontId="126" fillId="0" borderId="26" xfId="117" applyNumberFormat="1" applyFont="1" applyBorder="1" applyAlignment="1">
      <alignment vertical="center" wrapText="1"/>
      <protection/>
    </xf>
    <xf numFmtId="3" fontId="126" fillId="0" borderId="0" xfId="117" applyNumberFormat="1" applyFont="1" applyAlignment="1">
      <alignment vertical="center" wrapText="1"/>
      <protection/>
    </xf>
    <xf numFmtId="3" fontId="126" fillId="0" borderId="16" xfId="117" applyNumberFormat="1" applyFont="1" applyBorder="1" applyAlignment="1">
      <alignment horizontal="center" vertical="center" wrapText="1"/>
      <protection/>
    </xf>
    <xf numFmtId="3" fontId="126" fillId="0" borderId="16" xfId="117" applyNumberFormat="1" applyFont="1" applyBorder="1" applyAlignment="1">
      <alignment vertical="center" wrapText="1"/>
      <protection/>
    </xf>
    <xf numFmtId="3" fontId="126" fillId="0" borderId="7" xfId="117" applyNumberFormat="1" applyFont="1" applyBorder="1" applyAlignment="1">
      <alignment horizontal="center" vertical="center" wrapText="1"/>
      <protection/>
    </xf>
    <xf numFmtId="3" fontId="126" fillId="0" borderId="7" xfId="117" applyNumberFormat="1" applyFont="1" applyBorder="1" applyAlignment="1">
      <alignment vertical="center" wrapText="1"/>
      <protection/>
    </xf>
    <xf numFmtId="3" fontId="126" fillId="0" borderId="0" xfId="117" applyNumberFormat="1" applyFont="1" applyAlignment="1">
      <alignment horizontal="center" vertical="center" wrapText="1"/>
      <protection/>
    </xf>
    <xf numFmtId="3" fontId="126" fillId="0" borderId="7" xfId="117" applyNumberFormat="1" applyFont="1" applyBorder="1">
      <alignment/>
      <protection/>
    </xf>
    <xf numFmtId="3" fontId="83" fillId="0" borderId="0" xfId="117" applyNumberFormat="1" applyFont="1">
      <alignment/>
      <protection/>
    </xf>
    <xf numFmtId="3" fontId="116" fillId="0" borderId="0" xfId="117" applyNumberFormat="1" applyFont="1">
      <alignment/>
      <protection/>
    </xf>
    <xf numFmtId="0" fontId="12" fillId="0" borderId="0" xfId="117">
      <alignment/>
      <protection/>
    </xf>
    <xf numFmtId="3" fontId="115" fillId="0" borderId="7" xfId="117" applyNumberFormat="1" applyFont="1" applyBorder="1" applyAlignment="1">
      <alignment horizontal="center" vertical="center" wrapText="1"/>
      <protection/>
    </xf>
    <xf numFmtId="3" fontId="115" fillId="0" borderId="0" xfId="117" applyNumberFormat="1" applyFont="1" applyBorder="1" applyAlignment="1">
      <alignment horizontal="center" vertical="center" wrapText="1"/>
      <protection/>
    </xf>
    <xf numFmtId="3" fontId="115" fillId="0" borderId="0" xfId="117" applyNumberFormat="1" applyFont="1" applyAlignment="1">
      <alignment vertical="center" wrapText="1"/>
      <protection/>
    </xf>
    <xf numFmtId="0" fontId="115" fillId="0" borderId="0" xfId="117" applyFont="1">
      <alignment/>
      <protection/>
    </xf>
    <xf numFmtId="3" fontId="4" fillId="0" borderId="7" xfId="117" applyNumberFormat="1" applyFont="1" applyBorder="1" applyAlignment="1">
      <alignment horizontal="center" vertical="center" wrapText="1"/>
      <protection/>
    </xf>
    <xf numFmtId="3" fontId="4" fillId="0" borderId="0" xfId="117" applyNumberFormat="1" applyFont="1" applyBorder="1" applyAlignment="1">
      <alignment horizontal="center" vertical="center" wrapText="1"/>
      <protection/>
    </xf>
    <xf numFmtId="3" fontId="115" fillId="0" borderId="7" xfId="117" applyNumberFormat="1" applyFont="1" applyBorder="1" applyAlignment="1">
      <alignment vertical="center" wrapText="1"/>
      <protection/>
    </xf>
    <xf numFmtId="3" fontId="115" fillId="0" borderId="0" xfId="117" applyNumberFormat="1" applyFont="1" applyBorder="1" applyAlignment="1">
      <alignment vertical="center" wrapText="1"/>
      <protection/>
    </xf>
    <xf numFmtId="3" fontId="139" fillId="0" borderId="7" xfId="117" applyNumberFormat="1" applyFont="1" applyBorder="1" applyAlignment="1">
      <alignment vertical="center" wrapText="1"/>
      <protection/>
    </xf>
    <xf numFmtId="3" fontId="139" fillId="0" borderId="0" xfId="117" applyNumberFormat="1" applyFont="1" applyAlignment="1">
      <alignment vertical="center" wrapText="1"/>
      <protection/>
    </xf>
    <xf numFmtId="0" fontId="34" fillId="0" borderId="0" xfId="117" applyFont="1" applyAlignment="1">
      <alignment vertical="center" wrapText="1"/>
      <protection/>
    </xf>
    <xf numFmtId="0" fontId="34" fillId="0" borderId="0" xfId="117" applyFont="1">
      <alignment/>
      <protection/>
    </xf>
    <xf numFmtId="3" fontId="34" fillId="0" borderId="0" xfId="117" applyNumberFormat="1" applyFont="1">
      <alignment/>
      <protection/>
    </xf>
    <xf numFmtId="3" fontId="115" fillId="0" borderId="0" xfId="117" applyNumberFormat="1" applyFont="1">
      <alignment/>
      <protection/>
    </xf>
    <xf numFmtId="0" fontId="83" fillId="0" borderId="0" xfId="117" applyFont="1" applyAlignment="1">
      <alignment horizontal="left" vertical="center" wrapText="1"/>
      <protection/>
    </xf>
    <xf numFmtId="3" fontId="9" fillId="0" borderId="7" xfId="117" applyNumberFormat="1" applyFont="1" applyBorder="1" applyAlignment="1">
      <alignment horizontal="center" vertical="center" wrapText="1"/>
      <protection/>
    </xf>
    <xf numFmtId="0" fontId="12" fillId="0" borderId="0" xfId="117" applyFont="1">
      <alignment/>
      <protection/>
    </xf>
    <xf numFmtId="3" fontId="9" fillId="0" borderId="7" xfId="117" applyNumberFormat="1" applyFont="1" applyBorder="1" applyAlignment="1">
      <alignment vertical="center" wrapText="1"/>
      <protection/>
    </xf>
    <xf numFmtId="3" fontId="126" fillId="0" borderId="7" xfId="67" applyNumberFormat="1" applyFont="1" applyBorder="1" applyAlignment="1">
      <alignment vertical="center" wrapText="1"/>
    </xf>
    <xf numFmtId="0" fontId="9" fillId="0" borderId="7" xfId="117" applyFont="1" applyBorder="1" applyAlignment="1">
      <alignment vertical="center" wrapText="1"/>
      <protection/>
    </xf>
    <xf numFmtId="0" fontId="9" fillId="0" borderId="7" xfId="117" applyFont="1" applyBorder="1">
      <alignment/>
      <protection/>
    </xf>
    <xf numFmtId="3" fontId="9" fillId="0" borderId="7" xfId="117" applyNumberFormat="1" applyFont="1" applyBorder="1">
      <alignment/>
      <protection/>
    </xf>
    <xf numFmtId="3" fontId="126" fillId="0" borderId="7" xfId="67" applyNumberFormat="1" applyFont="1" applyBorder="1" applyAlignment="1">
      <alignment/>
    </xf>
    <xf numFmtId="3" fontId="126" fillId="26" borderId="7" xfId="117" applyNumberFormat="1" applyFont="1" applyFill="1" applyBorder="1">
      <alignment/>
      <protection/>
    </xf>
    <xf numFmtId="3" fontId="12" fillId="0" borderId="0" xfId="117" applyNumberFormat="1">
      <alignment/>
      <protection/>
    </xf>
    <xf numFmtId="49" fontId="83" fillId="0" borderId="53" xfId="117" applyNumberFormat="1" applyFont="1" applyBorder="1" applyAlignment="1">
      <alignment horizontal="center" vertical="center"/>
      <protection/>
    </xf>
    <xf numFmtId="49" fontId="83" fillId="0" borderId="53" xfId="117" applyNumberFormat="1" applyFont="1" applyBorder="1" applyAlignment="1">
      <alignment horizontal="center" vertical="center" wrapText="1"/>
      <protection/>
    </xf>
    <xf numFmtId="0" fontId="100" fillId="0" borderId="53" xfId="117" applyFont="1" applyBorder="1" applyAlignment="1">
      <alignment vertical="center" wrapText="1"/>
      <protection/>
    </xf>
    <xf numFmtId="0" fontId="100" fillId="0" borderId="53" xfId="117" applyFont="1" applyBorder="1">
      <alignment/>
      <protection/>
    </xf>
    <xf numFmtId="3" fontId="140" fillId="0" borderId="53" xfId="67" applyNumberFormat="1" applyFont="1" applyBorder="1" applyAlignment="1">
      <alignment vertical="top" wrapText="1"/>
    </xf>
    <xf numFmtId="3" fontId="99" fillId="0" borderId="53" xfId="67" applyNumberFormat="1" applyFont="1" applyBorder="1" applyAlignment="1">
      <alignment vertical="top" wrapText="1"/>
    </xf>
    <xf numFmtId="0" fontId="126" fillId="0" borderId="0" xfId="117" applyFont="1">
      <alignment/>
      <protection/>
    </xf>
    <xf numFmtId="3" fontId="100" fillId="0" borderId="53" xfId="67" applyNumberFormat="1" applyFont="1" applyBorder="1" applyAlignment="1">
      <alignment vertical="center" wrapText="1"/>
    </xf>
    <xf numFmtId="0" fontId="34" fillId="0" borderId="54" xfId="117" applyFont="1" applyBorder="1" applyAlignment="1">
      <alignment horizontal="center" vertical="top" wrapText="1"/>
      <protection/>
    </xf>
    <xf numFmtId="3" fontId="34" fillId="0" borderId="54" xfId="117" applyNumberFormat="1" applyFont="1" applyBorder="1" applyAlignment="1">
      <alignment horizontal="center" vertical="top" wrapText="1"/>
      <protection/>
    </xf>
    <xf numFmtId="3" fontId="100" fillId="0" borderId="54" xfId="117" applyNumberFormat="1" applyFont="1" applyBorder="1" applyAlignment="1">
      <alignment horizontal="center" vertical="top" wrapText="1"/>
      <protection/>
    </xf>
    <xf numFmtId="0" fontId="34" fillId="0" borderId="50" xfId="117" applyFont="1" applyBorder="1" applyAlignment="1">
      <alignment horizontal="center" vertical="top" wrapText="1"/>
      <protection/>
    </xf>
    <xf numFmtId="3" fontId="34" fillId="0" borderId="50" xfId="117" applyNumberFormat="1" applyFont="1" applyBorder="1" applyAlignment="1">
      <alignment horizontal="center" vertical="top" wrapText="1"/>
      <protection/>
    </xf>
    <xf numFmtId="3" fontId="100" fillId="0" borderId="50" xfId="117" applyNumberFormat="1" applyFont="1" applyBorder="1" applyAlignment="1">
      <alignment horizontal="center" vertical="top" wrapText="1"/>
      <protection/>
    </xf>
    <xf numFmtId="0" fontId="83" fillId="0" borderId="55" xfId="117" applyFont="1" applyBorder="1" applyAlignment="1">
      <alignment vertical="center" wrapText="1"/>
      <protection/>
    </xf>
    <xf numFmtId="0" fontId="34" fillId="0" borderId="55" xfId="117" applyFont="1" applyBorder="1" applyAlignment="1">
      <alignment horizontal="center" vertical="top" wrapText="1"/>
      <protection/>
    </xf>
    <xf numFmtId="3" fontId="34" fillId="0" borderId="55" xfId="117" applyNumberFormat="1" applyFont="1" applyBorder="1" applyAlignment="1">
      <alignment horizontal="center" vertical="top" wrapText="1"/>
      <protection/>
    </xf>
    <xf numFmtId="3" fontId="100" fillId="0" borderId="55" xfId="117" applyNumberFormat="1" applyFont="1" applyBorder="1" applyAlignment="1">
      <alignment horizontal="center" vertical="top" wrapText="1"/>
      <protection/>
    </xf>
    <xf numFmtId="0" fontId="34" fillId="0" borderId="30" xfId="117" applyFont="1" applyBorder="1" applyAlignment="1">
      <alignment vertical="center" wrapText="1"/>
      <protection/>
    </xf>
    <xf numFmtId="0" fontId="34" fillId="0" borderId="30" xfId="117" applyFont="1" applyBorder="1" applyAlignment="1">
      <alignment vertical="top" wrapText="1"/>
      <protection/>
    </xf>
    <xf numFmtId="3" fontId="34" fillId="0" borderId="30" xfId="117" applyNumberFormat="1" applyFont="1" applyBorder="1" applyAlignment="1">
      <alignment vertical="top" wrapText="1"/>
      <protection/>
    </xf>
    <xf numFmtId="3" fontId="100" fillId="0" borderId="30" xfId="117" applyNumberFormat="1" applyFont="1" applyBorder="1" applyAlignment="1">
      <alignment vertical="top" wrapText="1"/>
      <protection/>
    </xf>
    <xf numFmtId="0" fontId="34" fillId="0" borderId="55" xfId="117" applyFont="1" applyBorder="1" applyAlignment="1">
      <alignment vertical="center" wrapText="1"/>
      <protection/>
    </xf>
    <xf numFmtId="0" fontId="34" fillId="0" borderId="55" xfId="117" applyFont="1" applyBorder="1" applyAlignment="1">
      <alignment vertical="top" wrapText="1"/>
      <protection/>
    </xf>
    <xf numFmtId="3" fontId="34" fillId="0" borderId="55" xfId="117" applyNumberFormat="1" applyFont="1" applyBorder="1" applyAlignment="1">
      <alignment vertical="top" wrapText="1"/>
      <protection/>
    </xf>
    <xf numFmtId="3" fontId="100" fillId="0" borderId="55" xfId="117" applyNumberFormat="1" applyFont="1" applyBorder="1" applyAlignment="1">
      <alignment vertical="top" wrapText="1"/>
      <protection/>
    </xf>
    <xf numFmtId="0" fontId="34" fillId="0" borderId="50" xfId="117" applyFont="1" applyBorder="1" applyAlignment="1">
      <alignment vertical="center" wrapText="1"/>
      <protection/>
    </xf>
    <xf numFmtId="0" fontId="34" fillId="0" borderId="50" xfId="117" applyFont="1" applyBorder="1" applyAlignment="1">
      <alignment vertical="top" wrapText="1"/>
      <protection/>
    </xf>
    <xf numFmtId="3" fontId="34" fillId="0" borderId="50" xfId="117" applyNumberFormat="1" applyFont="1" applyBorder="1" applyAlignment="1">
      <alignment vertical="top" wrapText="1"/>
      <protection/>
    </xf>
    <xf numFmtId="3" fontId="100" fillId="0" borderId="50" xfId="117" applyNumberFormat="1" applyFont="1" applyBorder="1" applyAlignment="1">
      <alignment vertical="top" wrapText="1"/>
      <protection/>
    </xf>
    <xf numFmtId="0" fontId="36" fillId="0" borderId="0" xfId="117" applyFont="1" applyBorder="1" applyAlignment="1">
      <alignment horizontal="center" vertical="center" wrapText="1"/>
      <protection/>
    </xf>
    <xf numFmtId="0" fontId="129" fillId="0" borderId="15" xfId="117" applyFont="1" applyBorder="1" applyAlignment="1">
      <alignment horizontal="left" vertical="center" wrapText="1"/>
      <protection/>
    </xf>
    <xf numFmtId="3" fontId="36" fillId="0" borderId="15" xfId="117" applyNumberFormat="1" applyFont="1" applyBorder="1" applyAlignment="1">
      <alignment horizontal="center" vertical="center" wrapText="1"/>
      <protection/>
    </xf>
    <xf numFmtId="0" fontId="36" fillId="0" borderId="15" xfId="117" applyFont="1" applyBorder="1" applyAlignment="1">
      <alignment horizontal="center" vertical="center" wrapText="1"/>
      <protection/>
    </xf>
    <xf numFmtId="0" fontId="138" fillId="0" borderId="7" xfId="117" applyFont="1" applyBorder="1" applyAlignment="1">
      <alignment horizontal="center" vertical="center" wrapText="1"/>
      <protection/>
    </xf>
    <xf numFmtId="3" fontId="138" fillId="0" borderId="7" xfId="117" applyNumberFormat="1" applyFont="1" applyBorder="1" applyAlignment="1">
      <alignment horizontal="center" vertical="center" wrapText="1"/>
      <protection/>
    </xf>
    <xf numFmtId="0" fontId="138" fillId="0" borderId="0" xfId="117" applyFont="1" applyAlignment="1">
      <alignment horizontal="center" vertical="center" wrapText="1"/>
      <protection/>
    </xf>
    <xf numFmtId="0" fontId="141" fillId="0" borderId="26" xfId="117" applyFont="1" applyBorder="1" applyAlignment="1">
      <alignment vertical="center" wrapText="1"/>
      <protection/>
    </xf>
    <xf numFmtId="3" fontId="142" fillId="0" borderId="26" xfId="117" applyNumberFormat="1" applyFont="1" applyBorder="1" applyAlignment="1">
      <alignment vertical="top" wrapText="1"/>
      <protection/>
    </xf>
    <xf numFmtId="0" fontId="141" fillId="0" borderId="0" xfId="117" applyFont="1">
      <alignment/>
      <protection/>
    </xf>
    <xf numFmtId="0" fontId="141" fillId="0" borderId="16" xfId="117" applyFont="1" applyBorder="1" applyAlignment="1">
      <alignment vertical="center" wrapText="1"/>
      <protection/>
    </xf>
    <xf numFmtId="3" fontId="138" fillId="0" borderId="16" xfId="117" applyNumberFormat="1" applyFont="1" applyBorder="1" applyAlignment="1">
      <alignment vertical="top" wrapText="1"/>
      <protection/>
    </xf>
    <xf numFmtId="0" fontId="40" fillId="0" borderId="16" xfId="117" applyFont="1" applyBorder="1" applyAlignment="1">
      <alignment vertical="center" wrapText="1"/>
      <protection/>
    </xf>
    <xf numFmtId="3" fontId="133" fillId="0" borderId="16" xfId="117" applyNumberFormat="1" applyFont="1" applyBorder="1" applyAlignment="1">
      <alignment vertical="center" wrapText="1"/>
      <protection/>
    </xf>
    <xf numFmtId="0" fontId="40" fillId="0" borderId="0" xfId="117" applyFont="1">
      <alignment/>
      <protection/>
    </xf>
    <xf numFmtId="0" fontId="133" fillId="0" borderId="16" xfId="117" applyFont="1" applyBorder="1" applyAlignment="1">
      <alignment vertical="center" wrapText="1"/>
      <protection/>
    </xf>
    <xf numFmtId="3" fontId="133" fillId="0" borderId="16" xfId="117" applyNumberFormat="1" applyFont="1" applyBorder="1" applyAlignment="1">
      <alignment vertical="top" wrapText="1"/>
      <protection/>
    </xf>
    <xf numFmtId="0" fontId="133" fillId="0" borderId="16" xfId="117" applyFont="1" applyBorder="1">
      <alignment/>
      <protection/>
    </xf>
    <xf numFmtId="0" fontId="138" fillId="0" borderId="16" xfId="117" applyFont="1" applyBorder="1" applyAlignment="1">
      <alignment vertical="center" wrapText="1"/>
      <protection/>
    </xf>
    <xf numFmtId="3" fontId="138" fillId="0" borderId="16" xfId="117" applyNumberFormat="1" applyFont="1" applyBorder="1">
      <alignment/>
      <protection/>
    </xf>
    <xf numFmtId="0" fontId="138" fillId="0" borderId="16" xfId="117" applyFont="1" applyBorder="1">
      <alignment/>
      <protection/>
    </xf>
    <xf numFmtId="3" fontId="138" fillId="0" borderId="16" xfId="117" applyNumberFormat="1" applyFont="1" applyBorder="1" applyAlignment="1">
      <alignment vertical="center" wrapText="1"/>
      <protection/>
    </xf>
    <xf numFmtId="3" fontId="141" fillId="0" borderId="0" xfId="117" applyNumberFormat="1" applyFont="1">
      <alignment/>
      <protection/>
    </xf>
    <xf numFmtId="0" fontId="40" fillId="0" borderId="16" xfId="117" applyFont="1" applyBorder="1" applyAlignment="1">
      <alignment horizontal="left" vertical="center" wrapText="1"/>
      <protection/>
    </xf>
    <xf numFmtId="180" fontId="133" fillId="0" borderId="16" xfId="67" applyNumberFormat="1" applyFont="1" applyBorder="1" applyAlignment="1">
      <alignment/>
    </xf>
    <xf numFmtId="0" fontId="133" fillId="0" borderId="29" xfId="117" applyFont="1" applyBorder="1" applyAlignment="1">
      <alignment horizontal="left" vertical="center" wrapText="1"/>
      <protection/>
    </xf>
    <xf numFmtId="3" fontId="133" fillId="0" borderId="29" xfId="117" applyNumberFormat="1" applyFont="1" applyBorder="1" applyAlignment="1">
      <alignment vertical="center" wrapText="1"/>
      <protection/>
    </xf>
    <xf numFmtId="3" fontId="133" fillId="0" borderId="29" xfId="117" applyNumberFormat="1" applyFont="1" applyBorder="1">
      <alignment/>
      <protection/>
    </xf>
    <xf numFmtId="0" fontId="133" fillId="0" borderId="29" xfId="117" applyFont="1" applyBorder="1">
      <alignment/>
      <protection/>
    </xf>
    <xf numFmtId="0" fontId="133" fillId="0" borderId="56" xfId="117" applyFont="1" applyBorder="1" applyAlignment="1">
      <alignment horizontal="left" vertical="center" wrapText="1"/>
      <protection/>
    </xf>
    <xf numFmtId="3" fontId="133" fillId="0" borderId="24" xfId="117" applyNumberFormat="1" applyFont="1" applyBorder="1" applyAlignment="1">
      <alignment vertical="center" wrapText="1"/>
      <protection/>
    </xf>
    <xf numFmtId="0" fontId="133" fillId="0" borderId="24" xfId="117" applyFont="1" applyBorder="1">
      <alignment/>
      <protection/>
    </xf>
    <xf numFmtId="0" fontId="143" fillId="0" borderId="15" xfId="117" applyFont="1" applyBorder="1" applyAlignment="1">
      <alignment horizontal="left" vertical="center" wrapText="1"/>
      <protection/>
    </xf>
    <xf numFmtId="0" fontId="133" fillId="0" borderId="0" xfId="117" applyFont="1">
      <alignment/>
      <protection/>
    </xf>
    <xf numFmtId="0" fontId="144" fillId="0" borderId="26" xfId="117" applyFont="1" applyBorder="1" applyAlignment="1">
      <alignment vertical="center" wrapText="1"/>
      <protection/>
    </xf>
    <xf numFmtId="3" fontId="142" fillId="0" borderId="26" xfId="117" applyNumberFormat="1" applyFont="1" applyBorder="1">
      <alignment/>
      <protection/>
    </xf>
    <xf numFmtId="0" fontId="145" fillId="0" borderId="0" xfId="117" applyFont="1">
      <alignment/>
      <protection/>
    </xf>
    <xf numFmtId="215" fontId="133" fillId="0" borderId="16" xfId="117" applyNumberFormat="1" applyFont="1" applyBorder="1">
      <alignment/>
      <protection/>
    </xf>
    <xf numFmtId="3" fontId="142" fillId="0" borderId="16" xfId="117" applyNumberFormat="1" applyFont="1" applyBorder="1">
      <alignment/>
      <protection/>
    </xf>
    <xf numFmtId="3" fontId="40" fillId="0" borderId="0" xfId="117" applyNumberFormat="1" applyFont="1">
      <alignment/>
      <protection/>
    </xf>
    <xf numFmtId="215" fontId="133" fillId="0" borderId="24" xfId="117" applyNumberFormat="1" applyFont="1" applyBorder="1">
      <alignment/>
      <protection/>
    </xf>
    <xf numFmtId="0" fontId="40" fillId="0" borderId="0" xfId="117" applyFont="1" applyAlignment="1">
      <alignment vertical="center" wrapText="1"/>
      <protection/>
    </xf>
    <xf numFmtId="214" fontId="133" fillId="0" borderId="0" xfId="117" applyNumberFormat="1" applyFont="1">
      <alignment/>
      <protection/>
    </xf>
    <xf numFmtId="0" fontId="4" fillId="0" borderId="0" xfId="117" applyFont="1">
      <alignment/>
      <protection/>
    </xf>
    <xf numFmtId="0" fontId="9" fillId="0" borderId="0" xfId="117" applyFont="1">
      <alignment/>
      <protection/>
    </xf>
    <xf numFmtId="0" fontId="83" fillId="0" borderId="0" xfId="117" applyFont="1" applyAlignment="1">
      <alignment horizontal="center" vertical="top" wrapText="1"/>
      <protection/>
    </xf>
    <xf numFmtId="0" fontId="116" fillId="0" borderId="0" xfId="117" applyFont="1" applyAlignment="1">
      <alignment horizontal="center"/>
      <protection/>
    </xf>
    <xf numFmtId="0" fontId="84" fillId="0" borderId="0" xfId="117" applyFont="1" applyAlignment="1">
      <alignment horizontal="center"/>
      <protection/>
    </xf>
    <xf numFmtId="0" fontId="75" fillId="0" borderId="0" xfId="117" applyFont="1" applyAlignment="1">
      <alignment vertical="center" wrapText="1"/>
      <protection/>
    </xf>
    <xf numFmtId="0" fontId="34" fillId="0" borderId="0" xfId="117" applyFont="1" applyAlignment="1">
      <alignment horizontal="left" vertical="center" wrapText="1"/>
      <protection/>
    </xf>
    <xf numFmtId="0" fontId="100" fillId="0" borderId="0" xfId="117" applyFont="1" applyAlignment="1">
      <alignment vertical="center" wrapText="1"/>
      <protection/>
    </xf>
    <xf numFmtId="0" fontId="34" fillId="0" borderId="0" xfId="117" applyFont="1" applyAlignment="1">
      <alignment horizontal="justify" vertical="center" wrapText="1"/>
      <protection/>
    </xf>
    <xf numFmtId="0" fontId="4" fillId="0" borderId="0" xfId="117" applyFont="1" applyAlignment="1">
      <alignment horizontal="left" vertical="center" wrapText="1"/>
      <protection/>
    </xf>
    <xf numFmtId="0" fontId="4" fillId="0" borderId="0" xfId="117" applyFont="1" applyAlignment="1">
      <alignment/>
      <protection/>
    </xf>
    <xf numFmtId="0" fontId="76" fillId="0" borderId="0" xfId="117" applyFont="1" applyAlignment="1">
      <alignment horizontal="left" vertical="center" wrapText="1"/>
      <protection/>
    </xf>
    <xf numFmtId="0" fontId="83" fillId="0" borderId="53" xfId="117" applyFont="1" applyBorder="1" applyAlignment="1">
      <alignment vertical="center" wrapText="1"/>
      <protection/>
    </xf>
    <xf numFmtId="0" fontId="83" fillId="0" borderId="53" xfId="117" applyFont="1" applyBorder="1" applyAlignment="1">
      <alignment vertical="center"/>
      <protection/>
    </xf>
    <xf numFmtId="3" fontId="99" fillId="0" borderId="0" xfId="117" applyNumberFormat="1" applyFont="1" applyAlignment="1">
      <alignment vertical="center"/>
      <protection/>
    </xf>
    <xf numFmtId="0" fontId="34" fillId="0" borderId="53" xfId="117" applyFont="1" applyBorder="1" applyAlignment="1">
      <alignment horizontal="left" vertical="center" wrapText="1"/>
      <protection/>
    </xf>
    <xf numFmtId="3" fontId="116" fillId="0" borderId="0" xfId="117" applyNumberFormat="1" applyFont="1" applyAlignment="1">
      <alignment vertical="center"/>
      <protection/>
    </xf>
    <xf numFmtId="0" fontId="84" fillId="0" borderId="0" xfId="117" applyFont="1" applyAlignment="1">
      <alignment vertical="center"/>
      <protection/>
    </xf>
    <xf numFmtId="0" fontId="83" fillId="0" borderId="0" xfId="117" applyFont="1" applyAlignment="1">
      <alignment vertical="center"/>
      <protection/>
    </xf>
    <xf numFmtId="0" fontId="34" fillId="0" borderId="53" xfId="117" applyFont="1" applyBorder="1" applyAlignment="1">
      <alignment vertical="center" wrapText="1"/>
      <protection/>
    </xf>
    <xf numFmtId="0" fontId="34" fillId="0" borderId="53" xfId="117" applyFont="1" applyBorder="1" applyAlignment="1">
      <alignment vertical="center"/>
      <protection/>
    </xf>
    <xf numFmtId="3" fontId="34" fillId="0" borderId="53" xfId="117" applyNumberFormat="1" applyFont="1" applyBorder="1" applyAlignment="1">
      <alignment vertical="center"/>
      <protection/>
    </xf>
    <xf numFmtId="3" fontId="34" fillId="0" borderId="53" xfId="117" applyNumberFormat="1" applyFont="1" applyBorder="1" applyAlignment="1">
      <alignment vertical="center" wrapText="1"/>
      <protection/>
    </xf>
    <xf numFmtId="3" fontId="100" fillId="0" borderId="0" xfId="117" applyNumberFormat="1" applyFont="1" applyAlignment="1">
      <alignment vertical="center"/>
      <protection/>
    </xf>
    <xf numFmtId="3" fontId="115" fillId="0" borderId="0" xfId="117" applyNumberFormat="1" applyFont="1" applyAlignment="1">
      <alignment vertical="center"/>
      <protection/>
    </xf>
    <xf numFmtId="0" fontId="9" fillId="0" borderId="0" xfId="117" applyFont="1" applyAlignment="1">
      <alignment vertical="center"/>
      <protection/>
    </xf>
    <xf numFmtId="0" fontId="34" fillId="0" borderId="0" xfId="117" applyFont="1" applyAlignment="1">
      <alignment vertical="center"/>
      <protection/>
    </xf>
    <xf numFmtId="0" fontId="34" fillId="0" borderId="53" xfId="117" applyFont="1" applyBorder="1">
      <alignment/>
      <protection/>
    </xf>
    <xf numFmtId="3" fontId="34" fillId="0" borderId="53" xfId="117" applyNumberFormat="1" applyFont="1" applyBorder="1">
      <alignment/>
      <protection/>
    </xf>
    <xf numFmtId="3" fontId="34" fillId="0" borderId="53" xfId="117" applyNumberFormat="1" applyFont="1" applyBorder="1" applyAlignment="1">
      <alignment vertical="top" wrapText="1"/>
      <protection/>
    </xf>
    <xf numFmtId="3" fontId="146" fillId="0" borderId="53" xfId="117" applyNumberFormat="1" applyFont="1" applyBorder="1" applyAlignment="1">
      <alignment vertical="top" wrapText="1"/>
      <protection/>
    </xf>
    <xf numFmtId="3" fontId="147" fillId="0" borderId="0" xfId="117" applyNumberFormat="1" applyFont="1">
      <alignment/>
      <protection/>
    </xf>
    <xf numFmtId="3" fontId="139" fillId="0" borderId="0" xfId="117" applyNumberFormat="1" applyFont="1">
      <alignment/>
      <protection/>
    </xf>
    <xf numFmtId="0" fontId="84" fillId="0" borderId="0" xfId="117" applyFont="1">
      <alignment/>
      <protection/>
    </xf>
    <xf numFmtId="0" fontId="83" fillId="0" borderId="0" xfId="117" applyFont="1">
      <alignment/>
      <protection/>
    </xf>
    <xf numFmtId="0" fontId="83" fillId="0" borderId="53" xfId="117" applyFont="1" applyBorder="1" applyAlignment="1">
      <alignment horizontal="center" vertical="center" wrapText="1"/>
      <protection/>
    </xf>
    <xf numFmtId="3" fontId="146" fillId="26" borderId="53" xfId="117" applyNumberFormat="1" applyFont="1" applyFill="1" applyBorder="1" applyAlignment="1">
      <alignment vertical="top" wrapText="1"/>
      <protection/>
    </xf>
    <xf numFmtId="0" fontId="148" fillId="0" borderId="0" xfId="117" applyFont="1">
      <alignment/>
      <protection/>
    </xf>
    <xf numFmtId="0" fontId="149" fillId="0" borderId="0" xfId="117" applyFont="1">
      <alignment/>
      <protection/>
    </xf>
    <xf numFmtId="0" fontId="100" fillId="0" borderId="53" xfId="117" applyFont="1" applyBorder="1" applyAlignment="1">
      <alignment vertical="top" wrapText="1"/>
      <protection/>
    </xf>
    <xf numFmtId="3" fontId="115" fillId="0" borderId="0" xfId="117" applyNumberFormat="1" applyFont="1" applyAlignment="1">
      <alignment horizontal="left" vertical="center" wrapText="1"/>
      <protection/>
    </xf>
    <xf numFmtId="0" fontId="83" fillId="0" borderId="53" xfId="117" applyFont="1" applyBorder="1">
      <alignment/>
      <protection/>
    </xf>
    <xf numFmtId="3" fontId="83" fillId="0" borderId="53" xfId="117" applyNumberFormat="1" applyFont="1" applyBorder="1" applyAlignment="1">
      <alignment vertical="top" wrapText="1"/>
      <protection/>
    </xf>
    <xf numFmtId="3" fontId="146" fillId="0" borderId="53" xfId="67" applyNumberFormat="1" applyFont="1" applyBorder="1" applyAlignment="1">
      <alignment vertical="top" wrapText="1"/>
    </xf>
    <xf numFmtId="3" fontId="83" fillId="0" borderId="53" xfId="67" applyNumberFormat="1" applyFont="1" applyBorder="1" applyAlignment="1">
      <alignment vertical="top" wrapText="1"/>
    </xf>
    <xf numFmtId="3" fontId="34" fillId="0" borderId="53" xfId="67" applyNumberFormat="1" applyFont="1" applyBorder="1" applyAlignment="1">
      <alignment vertical="top" wrapText="1"/>
    </xf>
    <xf numFmtId="0" fontId="37" fillId="0" borderId="53" xfId="117" applyFont="1" applyBorder="1" applyAlignment="1">
      <alignment vertical="center" wrapText="1"/>
      <protection/>
    </xf>
    <xf numFmtId="0" fontId="37" fillId="0" borderId="53" xfId="117" applyFont="1" applyBorder="1">
      <alignment/>
      <protection/>
    </xf>
    <xf numFmtId="3" fontId="37" fillId="0" borderId="53" xfId="67" applyNumberFormat="1" applyFont="1" applyBorder="1" applyAlignment="1">
      <alignment vertical="top" wrapText="1"/>
    </xf>
    <xf numFmtId="0" fontId="150" fillId="0" borderId="0" xfId="117" applyFont="1">
      <alignment/>
      <protection/>
    </xf>
    <xf numFmtId="0" fontId="37" fillId="0" borderId="0" xfId="117" applyFont="1">
      <alignment/>
      <protection/>
    </xf>
    <xf numFmtId="3" fontId="37" fillId="0" borderId="53" xfId="67" applyNumberFormat="1" applyFont="1" applyBorder="1" applyAlignment="1">
      <alignment vertical="center" wrapText="1"/>
    </xf>
    <xf numFmtId="0" fontId="37" fillId="0" borderId="57" xfId="117" applyFont="1" applyBorder="1" applyAlignment="1">
      <alignment vertical="center" wrapText="1"/>
      <protection/>
    </xf>
    <xf numFmtId="0" fontId="37" fillId="0" borderId="57" xfId="117" applyFont="1" applyBorder="1">
      <alignment/>
      <protection/>
    </xf>
    <xf numFmtId="3" fontId="37" fillId="0" borderId="57" xfId="67" applyNumberFormat="1" applyFont="1" applyBorder="1" applyAlignment="1">
      <alignment vertical="top" wrapText="1"/>
    </xf>
    <xf numFmtId="0" fontId="151" fillId="0" borderId="0" xfId="117" applyFont="1" applyAlignment="1">
      <alignment vertical="center" wrapText="1"/>
      <protection/>
    </xf>
    <xf numFmtId="0" fontId="83" fillId="0" borderId="53" xfId="117" applyFont="1" applyBorder="1" applyAlignment="1">
      <alignment horizontal="center" vertical="top" wrapText="1"/>
      <protection/>
    </xf>
    <xf numFmtId="3" fontId="34" fillId="0" borderId="53" xfId="117" applyNumberFormat="1" applyFont="1" applyBorder="1" applyAlignment="1">
      <alignment horizontal="right"/>
      <protection/>
    </xf>
    <xf numFmtId="3" fontId="34" fillId="0" borderId="53" xfId="117" applyNumberFormat="1" applyFont="1" applyBorder="1" applyAlignment="1">
      <alignment horizontal="right" vertical="top" wrapText="1"/>
      <protection/>
    </xf>
    <xf numFmtId="0" fontId="115" fillId="0" borderId="53" xfId="117" applyFont="1" applyBorder="1" applyAlignment="1">
      <alignment vertical="center" wrapText="1"/>
      <protection/>
    </xf>
    <xf numFmtId="3" fontId="34" fillId="0" borderId="53" xfId="117" applyNumberFormat="1" applyFont="1" applyBorder="1" applyAlignment="1">
      <alignment horizontal="center" vertical="top" wrapText="1"/>
      <protection/>
    </xf>
    <xf numFmtId="3" fontId="146" fillId="0" borderId="53" xfId="117" applyNumberFormat="1" applyFont="1" applyBorder="1" applyAlignment="1">
      <alignment horizontal="right" vertical="top" wrapText="1"/>
      <protection/>
    </xf>
    <xf numFmtId="3" fontId="83" fillId="0" borderId="53" xfId="117" applyNumberFormat="1" applyFont="1" applyBorder="1" applyAlignment="1">
      <alignment horizontal="right" vertical="top" wrapText="1"/>
      <protection/>
    </xf>
    <xf numFmtId="3" fontId="34" fillId="0" borderId="53" xfId="117" applyNumberFormat="1" applyFont="1" applyBorder="1" applyAlignment="1">
      <alignment horizontal="right" vertical="center" wrapText="1"/>
      <protection/>
    </xf>
    <xf numFmtId="3" fontId="100" fillId="0" borderId="0" xfId="117" applyNumberFormat="1" applyFont="1" applyAlignment="1">
      <alignment wrapText="1"/>
      <protection/>
    </xf>
    <xf numFmtId="3" fontId="100" fillId="0" borderId="0" xfId="117" applyNumberFormat="1" applyFont="1" applyAlignment="1">
      <alignment vertical="center" wrapText="1"/>
      <protection/>
    </xf>
    <xf numFmtId="0" fontId="9" fillId="0" borderId="0" xfId="117" applyFont="1" applyAlignment="1">
      <alignment vertical="center" wrapText="1"/>
      <protection/>
    </xf>
    <xf numFmtId="3" fontId="34" fillId="26" borderId="53" xfId="117" applyNumberFormat="1" applyFont="1" applyFill="1" applyBorder="1" applyAlignment="1">
      <alignment vertical="top" wrapText="1"/>
      <protection/>
    </xf>
    <xf numFmtId="0" fontId="99" fillId="0" borderId="0" xfId="117" applyFont="1" applyAlignment="1">
      <alignment horizontal="center" vertical="center" wrapText="1"/>
      <protection/>
    </xf>
    <xf numFmtId="3" fontId="34" fillId="0" borderId="7" xfId="117" applyNumberFormat="1" applyFont="1" applyBorder="1" applyAlignment="1">
      <alignment horizontal="center" vertical="center" wrapText="1"/>
      <protection/>
    </xf>
    <xf numFmtId="3" fontId="9" fillId="0" borderId="0" xfId="117" applyNumberFormat="1" applyFont="1" applyAlignment="1">
      <alignment vertical="center" wrapText="1"/>
      <protection/>
    </xf>
    <xf numFmtId="3" fontId="34" fillId="0" borderId="0" xfId="117" applyNumberFormat="1" applyFont="1" applyAlignment="1">
      <alignment vertical="center" wrapText="1"/>
      <protection/>
    </xf>
    <xf numFmtId="3" fontId="34" fillId="0" borderId="7" xfId="117" applyNumberFormat="1" applyFont="1" applyBorder="1" applyAlignment="1">
      <alignment vertical="center" wrapText="1"/>
      <protection/>
    </xf>
    <xf numFmtId="3" fontId="100" fillId="0" borderId="7" xfId="117" applyNumberFormat="1" applyFont="1" applyBorder="1" applyAlignment="1">
      <alignment horizontal="center" vertical="center" wrapText="1"/>
      <protection/>
    </xf>
    <xf numFmtId="3" fontId="149" fillId="0" borderId="7" xfId="117" applyNumberFormat="1" applyFont="1" applyBorder="1" applyAlignment="1">
      <alignment vertical="center" wrapText="1"/>
      <protection/>
    </xf>
    <xf numFmtId="3" fontId="100" fillId="0" borderId="7" xfId="117" applyNumberFormat="1" applyFont="1" applyBorder="1" applyAlignment="1">
      <alignment vertical="center" wrapText="1"/>
      <protection/>
    </xf>
    <xf numFmtId="3" fontId="147" fillId="0" borderId="0" xfId="117" applyNumberFormat="1" applyFont="1" applyAlignment="1">
      <alignment vertical="center" wrapText="1"/>
      <protection/>
    </xf>
    <xf numFmtId="3" fontId="148" fillId="0" borderId="0" xfId="117" applyNumberFormat="1" applyFont="1" applyAlignment="1">
      <alignment vertical="center" wrapText="1"/>
      <protection/>
    </xf>
    <xf numFmtId="3" fontId="149" fillId="0" borderId="0" xfId="117" applyNumberFormat="1" applyFont="1" applyAlignment="1">
      <alignment vertical="center" wrapText="1"/>
      <protection/>
    </xf>
    <xf numFmtId="3" fontId="9" fillId="0" borderId="0" xfId="117" applyNumberFormat="1" applyFont="1" applyAlignment="1">
      <alignment horizontal="center" vertical="center" wrapText="1"/>
      <protection/>
    </xf>
    <xf numFmtId="3" fontId="34" fillId="0" borderId="0" xfId="117" applyNumberFormat="1" applyFont="1" applyAlignment="1">
      <alignment horizontal="center" vertical="center" wrapText="1"/>
      <protection/>
    </xf>
    <xf numFmtId="0" fontId="34" fillId="0" borderId="7" xfId="117" applyFont="1" applyBorder="1" applyAlignment="1">
      <alignment vertical="center" wrapText="1"/>
      <protection/>
    </xf>
    <xf numFmtId="0" fontId="4" fillId="0" borderId="7" xfId="117" applyFont="1" applyBorder="1">
      <alignment/>
      <protection/>
    </xf>
    <xf numFmtId="3" fontId="34" fillId="0" borderId="7" xfId="117" applyNumberFormat="1" applyFont="1" applyBorder="1">
      <alignment/>
      <protection/>
    </xf>
    <xf numFmtId="3" fontId="83" fillId="0" borderId="53" xfId="117" applyNumberFormat="1" applyFont="1" applyBorder="1">
      <alignment/>
      <protection/>
    </xf>
    <xf numFmtId="3" fontId="146" fillId="0" borderId="53" xfId="117" applyNumberFormat="1" applyFont="1" applyBorder="1">
      <alignment/>
      <protection/>
    </xf>
    <xf numFmtId="3" fontId="34" fillId="0" borderId="53" xfId="117" applyNumberFormat="1" applyFont="1" applyBorder="1" applyAlignment="1">
      <alignment horizontal="justify"/>
      <protection/>
    </xf>
    <xf numFmtId="0" fontId="83" fillId="0" borderId="53" xfId="117" applyFont="1" applyBorder="1" applyAlignment="1">
      <alignment horizontal="left" vertical="center" wrapText="1"/>
      <protection/>
    </xf>
    <xf numFmtId="3" fontId="99" fillId="0" borderId="0" xfId="117" applyNumberFormat="1" applyFont="1" applyAlignment="1">
      <alignment horizontal="left" vertical="center" wrapText="1"/>
      <protection/>
    </xf>
    <xf numFmtId="3" fontId="83" fillId="0" borderId="53" xfId="117" applyNumberFormat="1" applyFont="1" applyBorder="1" applyAlignment="1">
      <alignment horizontal="center" vertical="top" wrapText="1"/>
      <protection/>
    </xf>
    <xf numFmtId="3" fontId="83" fillId="0" borderId="53" xfId="117" applyNumberFormat="1" applyFont="1" applyBorder="1" applyAlignment="1">
      <alignment vertical="center" wrapText="1"/>
      <protection/>
    </xf>
    <xf numFmtId="3" fontId="100" fillId="0" borderId="0" xfId="117" applyNumberFormat="1" applyFont="1" applyAlignment="1">
      <alignment vertical="top" wrapText="1"/>
      <protection/>
    </xf>
    <xf numFmtId="0" fontId="83" fillId="0" borderId="53" xfId="117" applyNumberFormat="1" applyFont="1" applyBorder="1" applyAlignment="1">
      <alignment vertical="center" wrapText="1"/>
      <protection/>
    </xf>
    <xf numFmtId="3" fontId="99" fillId="0" borderId="53" xfId="117" applyNumberFormat="1" applyFont="1" applyBorder="1">
      <alignment/>
      <protection/>
    </xf>
    <xf numFmtId="0" fontId="34" fillId="0" borderId="53" xfId="117" applyNumberFormat="1" applyFont="1" applyBorder="1" applyAlignment="1">
      <alignment vertical="center" wrapText="1"/>
      <protection/>
    </xf>
    <xf numFmtId="0" fontId="100" fillId="0" borderId="53" xfId="117" applyNumberFormat="1" applyFont="1" applyBorder="1" applyAlignment="1">
      <alignment vertical="center" wrapText="1"/>
      <protection/>
    </xf>
    <xf numFmtId="3" fontId="4" fillId="0" borderId="0" xfId="117" applyNumberFormat="1" applyFont="1">
      <alignment/>
      <protection/>
    </xf>
    <xf numFmtId="0" fontId="99" fillId="0" borderId="53" xfId="117" applyFont="1" applyBorder="1" applyAlignment="1">
      <alignment vertical="center" wrapText="1"/>
      <protection/>
    </xf>
    <xf numFmtId="0" fontId="115" fillId="0" borderId="16" xfId="117" applyFont="1" applyBorder="1" applyAlignment="1">
      <alignment vertical="center" wrapText="1"/>
      <protection/>
    </xf>
    <xf numFmtId="215" fontId="9" fillId="0" borderId="53" xfId="117" applyNumberFormat="1" applyFont="1" applyBorder="1" applyAlignment="1">
      <alignment vertical="top" wrapText="1"/>
      <protection/>
    </xf>
    <xf numFmtId="0" fontId="100" fillId="0" borderId="53" xfId="117" applyFont="1" applyBorder="1" applyAlignment="1">
      <alignment horizontal="left" vertical="center" wrapText="1"/>
      <protection/>
    </xf>
    <xf numFmtId="3" fontId="84" fillId="0" borderId="0" xfId="117" applyNumberFormat="1" applyFont="1">
      <alignment/>
      <protection/>
    </xf>
    <xf numFmtId="215" fontId="100" fillId="0" borderId="0" xfId="117" applyNumberFormat="1" applyFont="1">
      <alignment/>
      <protection/>
    </xf>
    <xf numFmtId="0" fontId="34" fillId="0" borderId="53" xfId="117" applyFont="1" applyBorder="1" applyAlignment="1">
      <alignment horizontal="center" vertical="center" wrapText="1"/>
      <protection/>
    </xf>
    <xf numFmtId="3" fontId="100" fillId="0" borderId="0" xfId="117" applyNumberFormat="1" applyFont="1" applyAlignment="1">
      <alignment horizontal="center" vertical="center" wrapText="1"/>
      <protection/>
    </xf>
    <xf numFmtId="3" fontId="115" fillId="0" borderId="0" xfId="117" applyNumberFormat="1" applyFont="1" applyAlignment="1">
      <alignment horizontal="center" vertical="center" wrapText="1"/>
      <protection/>
    </xf>
    <xf numFmtId="3" fontId="37" fillId="0" borderId="53" xfId="117" applyNumberFormat="1" applyFont="1" applyBorder="1">
      <alignment/>
      <protection/>
    </xf>
    <xf numFmtId="0" fontId="100" fillId="0" borderId="0" xfId="117" applyFont="1" applyBorder="1" applyAlignment="1">
      <alignment horizontal="left" vertical="center" wrapText="1"/>
      <protection/>
    </xf>
    <xf numFmtId="0" fontId="34" fillId="0" borderId="0" xfId="117" applyFont="1" applyBorder="1" applyAlignment="1">
      <alignment vertical="center" wrapText="1"/>
      <protection/>
    </xf>
    <xf numFmtId="0" fontId="23" fillId="0" borderId="0" xfId="117" applyFont="1" applyBorder="1">
      <alignment/>
      <protection/>
    </xf>
    <xf numFmtId="3" fontId="23" fillId="0" borderId="0" xfId="117" applyNumberFormat="1" applyFont="1" applyBorder="1">
      <alignment/>
      <protection/>
    </xf>
    <xf numFmtId="3" fontId="34" fillId="0" borderId="0" xfId="117" applyNumberFormat="1" applyFont="1" applyBorder="1">
      <alignment/>
      <protection/>
    </xf>
    <xf numFmtId="3" fontId="152" fillId="0" borderId="0" xfId="117" applyNumberFormat="1" applyFont="1" applyAlignment="1">
      <alignment horizontal="left" vertical="top" wrapText="1"/>
      <protection/>
    </xf>
    <xf numFmtId="0" fontId="83" fillId="0" borderId="0" xfId="117" applyFont="1" applyAlignment="1">
      <alignment horizontal="center" vertical="center" wrapText="1"/>
      <protection/>
    </xf>
    <xf numFmtId="3" fontId="99" fillId="0" borderId="0" xfId="117" applyNumberFormat="1" applyFont="1" applyAlignment="1">
      <alignment horizontal="left" vertical="top" wrapText="1"/>
      <protection/>
    </xf>
    <xf numFmtId="0" fontId="34" fillId="0" borderId="0" xfId="117" applyFont="1" applyAlignment="1">
      <alignment horizontal="center" vertical="center" wrapText="1"/>
      <protection/>
    </xf>
    <xf numFmtId="3" fontId="100" fillId="0" borderId="0" xfId="117" applyNumberFormat="1" applyFont="1" applyAlignment="1">
      <alignment horizontal="left" vertical="top" wrapText="1"/>
      <protection/>
    </xf>
    <xf numFmtId="0" fontId="34" fillId="0" borderId="0" xfId="117" applyFont="1" applyAlignment="1">
      <alignment wrapText="1"/>
      <protection/>
    </xf>
    <xf numFmtId="3" fontId="34" fillId="0" borderId="0" xfId="117" applyNumberFormat="1" applyFont="1" applyAlignment="1">
      <alignment wrapText="1"/>
      <protection/>
    </xf>
    <xf numFmtId="0" fontId="114" fillId="0" borderId="0" xfId="117" applyFont="1" applyAlignment="1">
      <alignment horizontal="center" vertical="center" wrapText="1"/>
      <protection/>
    </xf>
    <xf numFmtId="0" fontId="114" fillId="0" borderId="0" xfId="117" applyFont="1" applyAlignment="1">
      <alignment horizontal="center"/>
      <protection/>
    </xf>
    <xf numFmtId="3" fontId="154" fillId="0" borderId="0" xfId="117" applyNumberFormat="1" applyFont="1" applyAlignment="1">
      <alignment horizontal="left" vertical="center" wrapText="1"/>
      <protection/>
    </xf>
    <xf numFmtId="0" fontId="36" fillId="0" borderId="0" xfId="117" applyFont="1" applyAlignment="1">
      <alignment horizontal="center"/>
      <protection/>
    </xf>
    <xf numFmtId="0" fontId="5" fillId="0" borderId="0" xfId="117" applyFont="1" applyAlignment="1">
      <alignment/>
      <protection/>
    </xf>
    <xf numFmtId="0" fontId="129" fillId="0" borderId="0" xfId="117" applyFont="1" applyAlignment="1">
      <alignment/>
      <protection/>
    </xf>
    <xf numFmtId="0" fontId="99" fillId="0" borderId="0" xfId="117" applyFont="1" applyAlignment="1">
      <alignment vertical="center" wrapText="1"/>
      <protection/>
    </xf>
    <xf numFmtId="0" fontId="100" fillId="0" borderId="26" xfId="117" applyFont="1" applyBorder="1" applyAlignment="1">
      <alignment horizontal="center"/>
      <protection/>
    </xf>
    <xf numFmtId="0" fontId="100" fillId="0" borderId="26" xfId="117" applyFont="1" applyBorder="1">
      <alignment/>
      <protection/>
    </xf>
    <xf numFmtId="0" fontId="100" fillId="0" borderId="16" xfId="117" applyFont="1" applyBorder="1" applyAlignment="1">
      <alignment horizontal="center"/>
      <protection/>
    </xf>
    <xf numFmtId="0" fontId="100" fillId="0" borderId="16" xfId="117" applyFont="1" applyBorder="1">
      <alignment/>
      <protection/>
    </xf>
    <xf numFmtId="0" fontId="100" fillId="0" borderId="29" xfId="117" applyFont="1" applyBorder="1" applyAlignment="1">
      <alignment horizontal="center"/>
      <protection/>
    </xf>
    <xf numFmtId="0" fontId="100" fillId="0" borderId="29" xfId="117" applyFont="1" applyBorder="1">
      <alignment/>
      <protection/>
    </xf>
    <xf numFmtId="0" fontId="99" fillId="0" borderId="0" xfId="117" applyFont="1">
      <alignment/>
      <protection/>
    </xf>
    <xf numFmtId="0" fontId="116" fillId="0" borderId="0" xfId="117" applyFont="1" applyAlignment="1">
      <alignment/>
      <protection/>
    </xf>
    <xf numFmtId="0" fontId="99" fillId="0" borderId="48" xfId="117" applyFont="1" applyBorder="1" applyAlignment="1">
      <alignment horizontal="center"/>
      <protection/>
    </xf>
    <xf numFmtId="3" fontId="100" fillId="0" borderId="28" xfId="117" applyNumberFormat="1" applyFont="1" applyBorder="1">
      <alignment/>
      <protection/>
    </xf>
    <xf numFmtId="0" fontId="147" fillId="0" borderId="0" xfId="117" applyFont="1">
      <alignment/>
      <protection/>
    </xf>
    <xf numFmtId="0" fontId="140" fillId="0" borderId="0" xfId="117" applyFont="1" applyAlignment="1">
      <alignment horizontal="center"/>
      <protection/>
    </xf>
    <xf numFmtId="0" fontId="155" fillId="0" borderId="7" xfId="117" applyFont="1" applyBorder="1" applyAlignment="1">
      <alignment horizontal="center" vertical="center" wrapText="1"/>
      <protection/>
    </xf>
    <xf numFmtId="0" fontId="55" fillId="0" borderId="0" xfId="117" applyFont="1" applyAlignment="1">
      <alignment horizontal="center" vertical="center" wrapText="1"/>
      <protection/>
    </xf>
    <xf numFmtId="0" fontId="126" fillId="0" borderId="7" xfId="117" applyFont="1" applyBorder="1" applyAlignment="1">
      <alignment horizontal="center"/>
      <protection/>
    </xf>
    <xf numFmtId="3" fontId="126" fillId="0" borderId="7" xfId="117" applyNumberFormat="1" applyFont="1" applyBorder="1" applyAlignment="1">
      <alignment horizontal="center"/>
      <protection/>
    </xf>
    <xf numFmtId="3" fontId="156" fillId="0" borderId="7" xfId="117" applyNumberFormat="1" applyFont="1" applyBorder="1" applyAlignment="1">
      <alignment horizontal="center"/>
      <protection/>
    </xf>
    <xf numFmtId="0" fontId="126" fillId="0" borderId="0" xfId="117" applyFont="1" applyAlignment="1">
      <alignment horizontal="center"/>
      <protection/>
    </xf>
    <xf numFmtId="0" fontId="123" fillId="0" borderId="26" xfId="117" applyFont="1" applyBorder="1">
      <alignment/>
      <protection/>
    </xf>
    <xf numFmtId="0" fontId="123" fillId="0" borderId="26" xfId="117" applyFont="1" applyBorder="1" applyAlignment="1">
      <alignment horizontal="center"/>
      <protection/>
    </xf>
    <xf numFmtId="3" fontId="123" fillId="0" borderId="26" xfId="117" applyNumberFormat="1" applyFont="1" applyBorder="1">
      <alignment/>
      <protection/>
    </xf>
    <xf numFmtId="3" fontId="123" fillId="0" borderId="0" xfId="117" applyNumberFormat="1" applyFont="1">
      <alignment/>
      <protection/>
    </xf>
    <xf numFmtId="0" fontId="123" fillId="0" borderId="0" xfId="117" applyFont="1">
      <alignment/>
      <protection/>
    </xf>
    <xf numFmtId="216" fontId="56" fillId="0" borderId="0" xfId="117" applyNumberFormat="1" applyFont="1">
      <alignment/>
      <protection/>
    </xf>
    <xf numFmtId="0" fontId="55" fillId="0" borderId="16" xfId="117" applyFont="1" applyBorder="1" applyAlignment="1">
      <alignment horizontal="center"/>
      <protection/>
    </xf>
    <xf numFmtId="0" fontId="126" fillId="0" borderId="16" xfId="117" applyFont="1" applyBorder="1" applyAlignment="1">
      <alignment horizontal="center"/>
      <protection/>
    </xf>
    <xf numFmtId="3" fontId="98" fillId="0" borderId="16" xfId="117" applyNumberFormat="1" applyFont="1" applyBorder="1">
      <alignment/>
      <protection/>
    </xf>
    <xf numFmtId="0" fontId="55" fillId="0" borderId="16" xfId="117" applyFont="1" applyBorder="1">
      <alignment/>
      <protection/>
    </xf>
    <xf numFmtId="0" fontId="55" fillId="0" borderId="0" xfId="117" applyFont="1">
      <alignment/>
      <protection/>
    </xf>
    <xf numFmtId="0" fontId="126" fillId="0" borderId="16" xfId="117" applyFont="1" applyBorder="1">
      <alignment/>
      <protection/>
    </xf>
    <xf numFmtId="3" fontId="56" fillId="0" borderId="26" xfId="117" applyNumberFormat="1" applyFont="1" applyBorder="1">
      <alignment/>
      <protection/>
    </xf>
    <xf numFmtId="3" fontId="130" fillId="0" borderId="16" xfId="117" applyNumberFormat="1" applyFont="1" applyBorder="1">
      <alignment/>
      <protection/>
    </xf>
    <xf numFmtId="0" fontId="98" fillId="0" borderId="16" xfId="117" applyFont="1" applyBorder="1">
      <alignment/>
      <protection/>
    </xf>
    <xf numFmtId="0" fontId="98" fillId="0" borderId="16" xfId="117" applyFont="1" applyBorder="1" applyAlignment="1">
      <alignment horizontal="center"/>
      <protection/>
    </xf>
    <xf numFmtId="3" fontId="122" fillId="0" borderId="16" xfId="117" applyNumberFormat="1" applyFont="1" applyBorder="1">
      <alignment/>
      <protection/>
    </xf>
    <xf numFmtId="0" fontId="98" fillId="0" borderId="0" xfId="117" applyFont="1">
      <alignment/>
      <protection/>
    </xf>
    <xf numFmtId="3" fontId="56" fillId="0" borderId="16" xfId="117" applyNumberFormat="1" applyFont="1" applyBorder="1">
      <alignment/>
      <protection/>
    </xf>
    <xf numFmtId="0" fontId="55" fillId="0" borderId="29" xfId="117" applyFont="1" applyBorder="1">
      <alignment/>
      <protection/>
    </xf>
    <xf numFmtId="0" fontId="55" fillId="0" borderId="29" xfId="117" applyFont="1" applyBorder="1" applyAlignment="1">
      <alignment horizontal="center"/>
      <protection/>
    </xf>
    <xf numFmtId="3" fontId="155" fillId="0" borderId="29" xfId="117" applyNumberFormat="1" applyFont="1" applyBorder="1">
      <alignment/>
      <protection/>
    </xf>
    <xf numFmtId="0" fontId="126" fillId="0" borderId="29" xfId="117" applyFont="1" applyBorder="1">
      <alignment/>
      <protection/>
    </xf>
    <xf numFmtId="0" fontId="126" fillId="0" borderId="29" xfId="117" applyFont="1" applyBorder="1" applyAlignment="1">
      <alignment horizontal="center"/>
      <protection/>
    </xf>
    <xf numFmtId="3" fontId="156" fillId="0" borderId="29" xfId="117" applyNumberFormat="1" applyFont="1" applyBorder="1">
      <alignment/>
      <protection/>
    </xf>
    <xf numFmtId="0" fontId="98" fillId="0" borderId="24" xfId="117" applyFont="1" applyBorder="1" applyAlignment="1">
      <alignment horizontal="center"/>
      <protection/>
    </xf>
    <xf numFmtId="0" fontId="55" fillId="0" borderId="24" xfId="117" applyFont="1" applyBorder="1" applyAlignment="1">
      <alignment horizontal="center"/>
      <protection/>
    </xf>
    <xf numFmtId="0" fontId="126" fillId="0" borderId="24" xfId="117" applyFont="1" applyBorder="1" applyAlignment="1">
      <alignment horizontal="center"/>
      <protection/>
    </xf>
    <xf numFmtId="3" fontId="55" fillId="0" borderId="24" xfId="117" applyNumberFormat="1" applyFont="1" applyBorder="1">
      <alignment/>
      <protection/>
    </xf>
    <xf numFmtId="3" fontId="155" fillId="0" borderId="24" xfId="117" applyNumberFormat="1" applyFont="1" applyBorder="1">
      <alignment/>
      <protection/>
    </xf>
    <xf numFmtId="3" fontId="123" fillId="0" borderId="24" xfId="117" applyNumberFormat="1" applyFont="1" applyBorder="1">
      <alignment/>
      <protection/>
    </xf>
    <xf numFmtId="0" fontId="126" fillId="0" borderId="30" xfId="117" applyFont="1" applyBorder="1">
      <alignment/>
      <protection/>
    </xf>
    <xf numFmtId="0" fontId="126" fillId="0" borderId="30" xfId="117" applyFont="1" applyBorder="1" applyAlignment="1">
      <alignment horizontal="center"/>
      <protection/>
    </xf>
    <xf numFmtId="3" fontId="126" fillId="0" borderId="30" xfId="117" applyNumberFormat="1" applyFont="1" applyBorder="1">
      <alignment/>
      <protection/>
    </xf>
    <xf numFmtId="3" fontId="156" fillId="0" borderId="30" xfId="117" applyNumberFormat="1" applyFont="1" applyBorder="1">
      <alignment/>
      <protection/>
    </xf>
    <xf numFmtId="0" fontId="98" fillId="0" borderId="29" xfId="117" applyFont="1" applyBorder="1" applyAlignment="1">
      <alignment horizontal="center"/>
      <protection/>
    </xf>
    <xf numFmtId="0" fontId="98" fillId="0" borderId="29" xfId="117" applyFont="1" applyBorder="1">
      <alignment/>
      <protection/>
    </xf>
    <xf numFmtId="216" fontId="126" fillId="0" borderId="0" xfId="117" applyNumberFormat="1" applyFont="1">
      <alignment/>
      <protection/>
    </xf>
    <xf numFmtId="3" fontId="130" fillId="0" borderId="29" xfId="117" applyNumberFormat="1" applyFont="1" applyBorder="1">
      <alignment/>
      <protection/>
    </xf>
    <xf numFmtId="0" fontId="55" fillId="0" borderId="7" xfId="117" applyFont="1" applyBorder="1" applyAlignment="1">
      <alignment horizontal="center"/>
      <protection/>
    </xf>
    <xf numFmtId="3" fontId="155" fillId="0" borderId="7" xfId="117" applyNumberFormat="1" applyFont="1" applyBorder="1">
      <alignment/>
      <protection/>
    </xf>
    <xf numFmtId="0" fontId="99" fillId="0" borderId="31" xfId="117" applyFont="1" applyBorder="1" applyAlignment="1">
      <alignment horizontal="center" vertical="center" wrapText="1"/>
      <protection/>
    </xf>
    <xf numFmtId="0" fontId="99" fillId="0" borderId="32" xfId="117" applyFont="1" applyBorder="1" applyAlignment="1">
      <alignment horizontal="center" vertical="center" wrapText="1"/>
      <protection/>
    </xf>
    <xf numFmtId="3" fontId="99" fillId="0" borderId="32" xfId="117" applyNumberFormat="1" applyFont="1" applyBorder="1" applyAlignment="1">
      <alignment horizontal="center" vertical="center" wrapText="1"/>
      <protection/>
    </xf>
    <xf numFmtId="3" fontId="99" fillId="0" borderId="33" xfId="117" applyNumberFormat="1" applyFont="1" applyBorder="1" applyAlignment="1">
      <alignment horizontal="center" vertical="center" wrapText="1"/>
      <protection/>
    </xf>
    <xf numFmtId="0" fontId="100" fillId="0" borderId="34" xfId="117" applyFont="1" applyBorder="1" applyAlignment="1">
      <alignment horizontal="center"/>
      <protection/>
    </xf>
    <xf numFmtId="0" fontId="100" fillId="0" borderId="7" xfId="117" applyFont="1" applyBorder="1" applyAlignment="1">
      <alignment horizontal="center"/>
      <protection/>
    </xf>
    <xf numFmtId="3" fontId="100" fillId="0" borderId="7" xfId="117" applyNumberFormat="1" applyFont="1" applyBorder="1" applyAlignment="1">
      <alignment horizontal="center"/>
      <protection/>
    </xf>
    <xf numFmtId="3" fontId="100" fillId="0" borderId="35" xfId="117" applyNumberFormat="1" applyFont="1" applyBorder="1" applyAlignment="1">
      <alignment horizontal="center"/>
      <protection/>
    </xf>
    <xf numFmtId="0" fontId="53" fillId="0" borderId="36" xfId="117" applyFont="1" applyBorder="1">
      <alignment/>
      <protection/>
    </xf>
    <xf numFmtId="0" fontId="53" fillId="0" borderId="26" xfId="117" applyFont="1" applyBorder="1" applyAlignment="1">
      <alignment horizontal="center"/>
      <protection/>
    </xf>
    <xf numFmtId="0" fontId="53" fillId="0" borderId="26" xfId="117" applyFont="1" applyBorder="1">
      <alignment/>
      <protection/>
    </xf>
    <xf numFmtId="3" fontId="53" fillId="0" borderId="26" xfId="117" applyNumberFormat="1" applyFont="1" applyBorder="1">
      <alignment/>
      <protection/>
    </xf>
    <xf numFmtId="3" fontId="53" fillId="0" borderId="37" xfId="117" applyNumberFormat="1" applyFont="1" applyBorder="1">
      <alignment/>
      <protection/>
    </xf>
    <xf numFmtId="0" fontId="53" fillId="0" borderId="0" xfId="117" applyFont="1">
      <alignment/>
      <protection/>
    </xf>
    <xf numFmtId="180" fontId="53" fillId="0" borderId="0" xfId="67" applyNumberFormat="1" applyFont="1" applyAlignment="1">
      <alignment/>
    </xf>
    <xf numFmtId="3" fontId="53" fillId="0" borderId="0" xfId="117" applyNumberFormat="1" applyFont="1">
      <alignment/>
      <protection/>
    </xf>
    <xf numFmtId="0" fontId="99" fillId="0" borderId="38" xfId="117" applyFont="1" applyBorder="1" applyAlignment="1">
      <alignment horizontal="center"/>
      <protection/>
    </xf>
    <xf numFmtId="3" fontId="100" fillId="0" borderId="58" xfId="117" applyNumberFormat="1" applyFont="1" applyBorder="1">
      <alignment/>
      <protection/>
    </xf>
    <xf numFmtId="180" fontId="100" fillId="0" borderId="0" xfId="67" applyNumberFormat="1" applyFont="1" applyAlignment="1">
      <alignment/>
    </xf>
    <xf numFmtId="0" fontId="99" fillId="0" borderId="38" xfId="117" applyFont="1" applyBorder="1">
      <alignment/>
      <protection/>
    </xf>
    <xf numFmtId="0" fontId="99" fillId="0" borderId="16" xfId="117" applyFont="1" applyBorder="1" applyAlignment="1">
      <alignment horizontal="center"/>
      <protection/>
    </xf>
    <xf numFmtId="3" fontId="99" fillId="0" borderId="16" xfId="117" applyNumberFormat="1" applyFont="1" applyBorder="1">
      <alignment/>
      <protection/>
    </xf>
    <xf numFmtId="3" fontId="99" fillId="0" borderId="58" xfId="117" applyNumberFormat="1" applyFont="1" applyBorder="1">
      <alignment/>
      <protection/>
    </xf>
    <xf numFmtId="180" fontId="99" fillId="0" borderId="0" xfId="67" applyNumberFormat="1" applyFont="1" applyAlignment="1">
      <alignment/>
    </xf>
    <xf numFmtId="0" fontId="100" fillId="0" borderId="38" xfId="117" applyFont="1" applyBorder="1">
      <alignment/>
      <protection/>
    </xf>
    <xf numFmtId="0" fontId="53" fillId="0" borderId="38" xfId="117" applyFont="1" applyBorder="1">
      <alignment/>
      <protection/>
    </xf>
    <xf numFmtId="0" fontId="53" fillId="0" borderId="16" xfId="117" applyFont="1" applyBorder="1" applyAlignment="1">
      <alignment horizontal="center"/>
      <protection/>
    </xf>
    <xf numFmtId="3" fontId="101" fillId="0" borderId="16" xfId="117" applyNumberFormat="1" applyFont="1" applyBorder="1">
      <alignment/>
      <protection/>
    </xf>
    <xf numFmtId="3" fontId="101" fillId="0" borderId="58" xfId="117" applyNumberFormat="1" applyFont="1" applyBorder="1">
      <alignment/>
      <protection/>
    </xf>
    <xf numFmtId="0" fontId="100" fillId="0" borderId="59" xfId="117" applyFont="1" applyBorder="1">
      <alignment/>
      <protection/>
    </xf>
    <xf numFmtId="0" fontId="99" fillId="0" borderId="59" xfId="117" applyFont="1" applyBorder="1">
      <alignment/>
      <protection/>
    </xf>
    <xf numFmtId="0" fontId="99" fillId="0" borderId="29" xfId="117" applyFont="1" applyBorder="1" applyAlignment="1">
      <alignment horizontal="center"/>
      <protection/>
    </xf>
    <xf numFmtId="3" fontId="99" fillId="0" borderId="29" xfId="117" applyNumberFormat="1" applyFont="1" applyBorder="1">
      <alignment/>
      <protection/>
    </xf>
    <xf numFmtId="3" fontId="99" fillId="0" borderId="60" xfId="117" applyNumberFormat="1" applyFont="1" applyBorder="1">
      <alignment/>
      <protection/>
    </xf>
    <xf numFmtId="3" fontId="100" fillId="0" borderId="60" xfId="117" applyNumberFormat="1" applyFont="1" applyBorder="1">
      <alignment/>
      <protection/>
    </xf>
    <xf numFmtId="0" fontId="53" fillId="0" borderId="59" xfId="117" applyFont="1" applyBorder="1" applyAlignment="1">
      <alignment horizontal="center"/>
      <protection/>
    </xf>
    <xf numFmtId="0" fontId="53" fillId="0" borderId="61" xfId="117" applyFont="1" applyBorder="1" applyAlignment="1">
      <alignment horizontal="center"/>
      <protection/>
    </xf>
    <xf numFmtId="0" fontId="99" fillId="0" borderId="62" xfId="117" applyFont="1" applyBorder="1" applyAlignment="1">
      <alignment horizontal="center"/>
      <protection/>
    </xf>
    <xf numFmtId="3" fontId="99" fillId="0" borderId="62" xfId="117" applyNumberFormat="1" applyFont="1" applyBorder="1">
      <alignment/>
      <protection/>
    </xf>
    <xf numFmtId="3" fontId="99" fillId="0" borderId="63" xfId="117" applyNumberFormat="1" applyFont="1" applyBorder="1">
      <alignment/>
      <protection/>
    </xf>
    <xf numFmtId="0" fontId="99" fillId="0" borderId="31" xfId="117" applyFont="1" applyBorder="1" applyAlignment="1">
      <alignment horizontal="center"/>
      <protection/>
    </xf>
    <xf numFmtId="3" fontId="99" fillId="0" borderId="32" xfId="117" applyNumberFormat="1" applyFont="1" applyBorder="1" applyAlignment="1">
      <alignment horizontal="center"/>
      <protection/>
    </xf>
    <xf numFmtId="3" fontId="99" fillId="0" borderId="33" xfId="117" applyNumberFormat="1" applyFont="1" applyBorder="1" applyAlignment="1">
      <alignment horizontal="center"/>
      <protection/>
    </xf>
    <xf numFmtId="0" fontId="100" fillId="0" borderId="36" xfId="117" applyFont="1" applyBorder="1">
      <alignment/>
      <protection/>
    </xf>
    <xf numFmtId="3" fontId="100" fillId="0" borderId="37" xfId="117" applyNumberFormat="1" applyFont="1" applyBorder="1">
      <alignment/>
      <protection/>
    </xf>
    <xf numFmtId="0" fontId="100" fillId="0" borderId="39" xfId="117" applyFont="1" applyBorder="1">
      <alignment/>
      <protection/>
    </xf>
    <xf numFmtId="3" fontId="100" fillId="0" borderId="40" xfId="117" applyNumberFormat="1" applyFont="1" applyBorder="1">
      <alignment/>
      <protection/>
    </xf>
    <xf numFmtId="3" fontId="100" fillId="0" borderId="41" xfId="117" applyNumberFormat="1" applyFont="1" applyBorder="1">
      <alignment/>
      <protection/>
    </xf>
    <xf numFmtId="0" fontId="152" fillId="0" borderId="0" xfId="117" applyFont="1">
      <alignment/>
      <protection/>
    </xf>
    <xf numFmtId="0" fontId="159" fillId="0" borderId="0" xfId="117" applyFont="1">
      <alignment/>
      <protection/>
    </xf>
    <xf numFmtId="0" fontId="160" fillId="0" borderId="0" xfId="117" applyFont="1">
      <alignment/>
      <protection/>
    </xf>
    <xf numFmtId="0" fontId="131" fillId="0" borderId="0" xfId="117" applyFont="1" applyAlignment="1">
      <alignment horizontal="center" vertical="center" wrapText="1"/>
      <protection/>
    </xf>
    <xf numFmtId="0" fontId="161" fillId="0" borderId="50" xfId="117" applyFont="1" applyBorder="1" applyAlignment="1">
      <alignment horizontal="center" vertical="center" wrapText="1"/>
      <protection/>
    </xf>
    <xf numFmtId="0" fontId="131" fillId="0" borderId="34" xfId="117" applyFont="1" applyBorder="1" applyAlignment="1">
      <alignment horizontal="center"/>
      <protection/>
    </xf>
    <xf numFmtId="0" fontId="131" fillId="0" borderId="7" xfId="117" applyFont="1" applyBorder="1" applyAlignment="1">
      <alignment horizontal="center"/>
      <protection/>
    </xf>
    <xf numFmtId="0" fontId="161" fillId="0" borderId="7" xfId="117" applyFont="1" applyBorder="1" applyAlignment="1">
      <alignment horizontal="center"/>
      <protection/>
    </xf>
    <xf numFmtId="0" fontId="131" fillId="0" borderId="43" xfId="117" applyFont="1" applyBorder="1" applyAlignment="1">
      <alignment horizontal="center"/>
      <protection/>
    </xf>
    <xf numFmtId="0" fontId="131" fillId="0" borderId="35" xfId="117" applyFont="1" applyBorder="1" applyAlignment="1">
      <alignment horizontal="center"/>
      <protection/>
    </xf>
    <xf numFmtId="0" fontId="131" fillId="0" borderId="0" xfId="117" applyFont="1" applyAlignment="1">
      <alignment horizontal="center"/>
      <protection/>
    </xf>
    <xf numFmtId="0" fontId="131" fillId="0" borderId="36" xfId="117" applyFont="1" applyBorder="1">
      <alignment/>
      <protection/>
    </xf>
    <xf numFmtId="0" fontId="131" fillId="0" borderId="26" xfId="117" applyFont="1" applyBorder="1" applyAlignment="1" quotePrefix="1">
      <alignment horizontal="center"/>
      <protection/>
    </xf>
    <xf numFmtId="3" fontId="131" fillId="0" borderId="45" xfId="117" applyNumberFormat="1" applyFont="1" applyBorder="1">
      <alignment/>
      <protection/>
    </xf>
    <xf numFmtId="3" fontId="131" fillId="0" borderId="64" xfId="117" applyNumberFormat="1" applyFont="1" applyBorder="1">
      <alignment/>
      <protection/>
    </xf>
    <xf numFmtId="3" fontId="131" fillId="0" borderId="0" xfId="117" applyNumberFormat="1" applyFont="1">
      <alignment/>
      <protection/>
    </xf>
    <xf numFmtId="0" fontId="131" fillId="0" borderId="0" xfId="117" applyFont="1">
      <alignment/>
      <protection/>
    </xf>
    <xf numFmtId="0" fontId="132" fillId="0" borderId="38" xfId="117" applyFont="1" applyBorder="1">
      <alignment/>
      <protection/>
    </xf>
    <xf numFmtId="0" fontId="132" fillId="0" borderId="16" xfId="117" applyFont="1" applyBorder="1" applyAlignment="1" quotePrefix="1">
      <alignment horizontal="center"/>
      <protection/>
    </xf>
    <xf numFmtId="3" fontId="132" fillId="0" borderId="16" xfId="117" applyNumberFormat="1" applyFont="1" applyBorder="1">
      <alignment/>
      <protection/>
    </xf>
    <xf numFmtId="3" fontId="132" fillId="0" borderId="45" xfId="117" applyNumberFormat="1" applyFont="1" applyBorder="1">
      <alignment/>
      <protection/>
    </xf>
    <xf numFmtId="3" fontId="131" fillId="0" borderId="37" xfId="117" applyNumberFormat="1" applyFont="1" applyBorder="1">
      <alignment/>
      <protection/>
    </xf>
    <xf numFmtId="0" fontId="132" fillId="0" borderId="0" xfId="117" applyFont="1">
      <alignment/>
      <protection/>
    </xf>
    <xf numFmtId="0" fontId="132" fillId="0" borderId="16" xfId="117" applyFont="1" applyBorder="1" applyAlignment="1">
      <alignment horizontal="center"/>
      <protection/>
    </xf>
    <xf numFmtId="3" fontId="132" fillId="0" borderId="58" xfId="117" applyNumberFormat="1" applyFont="1" applyBorder="1">
      <alignment/>
      <protection/>
    </xf>
    <xf numFmtId="3" fontId="132" fillId="0" borderId="37" xfId="117" applyNumberFormat="1" applyFont="1" applyBorder="1">
      <alignment/>
      <protection/>
    </xf>
    <xf numFmtId="0" fontId="131" fillId="0" borderId="38" xfId="117" applyFont="1" applyBorder="1">
      <alignment/>
      <protection/>
    </xf>
    <xf numFmtId="0" fontId="131" fillId="0" borderId="16" xfId="117" applyFont="1" applyBorder="1" applyAlignment="1">
      <alignment horizontal="center"/>
      <protection/>
    </xf>
    <xf numFmtId="3" fontId="131" fillId="0" borderId="16" xfId="117" applyNumberFormat="1" applyFont="1" applyBorder="1">
      <alignment/>
      <protection/>
    </xf>
    <xf numFmtId="3" fontId="131" fillId="0" borderId="58" xfId="117" applyNumberFormat="1" applyFont="1" applyBorder="1">
      <alignment/>
      <protection/>
    </xf>
    <xf numFmtId="3" fontId="132" fillId="0" borderId="0" xfId="117" applyNumberFormat="1" applyFont="1">
      <alignment/>
      <protection/>
    </xf>
    <xf numFmtId="0" fontId="131" fillId="0" borderId="38" xfId="117" applyFont="1" applyBorder="1" applyAlignment="1">
      <alignment horizontal="fill"/>
      <protection/>
    </xf>
    <xf numFmtId="3" fontId="132" fillId="0" borderId="46" xfId="117" applyNumberFormat="1" applyFont="1" applyBorder="1">
      <alignment/>
      <protection/>
    </xf>
    <xf numFmtId="3" fontId="131" fillId="0" borderId="46" xfId="117" applyNumberFormat="1" applyFont="1" applyBorder="1">
      <alignment/>
      <protection/>
    </xf>
    <xf numFmtId="0" fontId="131" fillId="0" borderId="39" xfId="117" applyFont="1" applyBorder="1">
      <alignment/>
      <protection/>
    </xf>
    <xf numFmtId="0" fontId="131" fillId="0" borderId="40" xfId="117" applyFont="1" applyBorder="1" applyAlignment="1">
      <alignment horizontal="center"/>
      <protection/>
    </xf>
    <xf numFmtId="3" fontId="131" fillId="0" borderId="40" xfId="117" applyNumberFormat="1" applyFont="1" applyBorder="1">
      <alignment/>
      <protection/>
    </xf>
    <xf numFmtId="3" fontId="161" fillId="0" borderId="40" xfId="117" applyNumberFormat="1" applyFont="1" applyBorder="1">
      <alignment/>
      <protection/>
    </xf>
    <xf numFmtId="3" fontId="131" fillId="0" borderId="44" xfId="117" applyNumberFormat="1" applyFont="1" applyBorder="1">
      <alignment/>
      <protection/>
    </xf>
    <xf numFmtId="3" fontId="131" fillId="0" borderId="41" xfId="117" applyNumberFormat="1" applyFont="1" applyBorder="1">
      <alignment/>
      <protection/>
    </xf>
    <xf numFmtId="3" fontId="156" fillId="0" borderId="0" xfId="117" applyNumberFormat="1" applyFont="1">
      <alignment/>
      <protection/>
    </xf>
    <xf numFmtId="0" fontId="122" fillId="0" borderId="0" xfId="117" applyFont="1">
      <alignment/>
      <protection/>
    </xf>
    <xf numFmtId="0" fontId="156" fillId="0" borderId="0" xfId="117" applyFont="1">
      <alignment/>
      <protection/>
    </xf>
    <xf numFmtId="0" fontId="157" fillId="0" borderId="0" xfId="117" applyFont="1">
      <alignment/>
      <protection/>
    </xf>
    <xf numFmtId="0" fontId="114" fillId="0" borderId="0" xfId="117" applyFont="1">
      <alignment/>
      <protection/>
    </xf>
    <xf numFmtId="3" fontId="162" fillId="0" borderId="0" xfId="117" applyNumberFormat="1" applyFont="1">
      <alignment/>
      <protection/>
    </xf>
    <xf numFmtId="0" fontId="100" fillId="0" borderId="0" xfId="117" applyFont="1" applyAlignment="1">
      <alignment horizontal="right"/>
      <protection/>
    </xf>
    <xf numFmtId="0" fontId="99" fillId="0" borderId="33" xfId="117" applyFont="1" applyBorder="1" applyAlignment="1">
      <alignment horizontal="center" vertical="center" wrapText="1"/>
      <protection/>
    </xf>
    <xf numFmtId="0" fontId="55" fillId="0" borderId="34" xfId="117" applyFont="1" applyBorder="1" applyAlignment="1">
      <alignment horizontal="center"/>
      <protection/>
    </xf>
    <xf numFmtId="0" fontId="55" fillId="0" borderId="35" xfId="117" applyFont="1" applyBorder="1" applyAlignment="1">
      <alignment horizontal="center"/>
      <protection/>
    </xf>
    <xf numFmtId="0" fontId="55" fillId="0" borderId="36" xfId="117" applyFont="1" applyBorder="1">
      <alignment/>
      <protection/>
    </xf>
    <xf numFmtId="0" fontId="55" fillId="0" borderId="26" xfId="117" applyFont="1" applyBorder="1" applyAlignment="1" quotePrefix="1">
      <alignment horizontal="center"/>
      <protection/>
    </xf>
    <xf numFmtId="0" fontId="126" fillId="0" borderId="38" xfId="117" applyFont="1" applyBorder="1">
      <alignment/>
      <protection/>
    </xf>
    <xf numFmtId="0" fontId="126" fillId="0" borderId="16" xfId="117" applyFont="1" applyBorder="1" applyAlignment="1" quotePrefix="1">
      <alignment horizontal="center"/>
      <protection/>
    </xf>
    <xf numFmtId="0" fontId="55" fillId="0" borderId="38" xfId="117" applyFont="1" applyBorder="1">
      <alignment/>
      <protection/>
    </xf>
    <xf numFmtId="0" fontId="55" fillId="0" borderId="39" xfId="117" applyFont="1" applyBorder="1">
      <alignment/>
      <protection/>
    </xf>
    <xf numFmtId="0" fontId="55" fillId="0" borderId="40" xfId="117" applyFont="1" applyBorder="1" applyAlignment="1">
      <alignment horizontal="center"/>
      <protection/>
    </xf>
    <xf numFmtId="3" fontId="55" fillId="0" borderId="40" xfId="117" applyNumberFormat="1" applyFont="1" applyBorder="1">
      <alignment/>
      <protection/>
    </xf>
    <xf numFmtId="3" fontId="55" fillId="0" borderId="41" xfId="117" applyNumberFormat="1" applyFont="1" applyBorder="1">
      <alignment/>
      <protection/>
    </xf>
    <xf numFmtId="0" fontId="122" fillId="0" borderId="0" xfId="117" applyFont="1" applyAlignment="1">
      <alignment horizontal="center"/>
      <protection/>
    </xf>
    <xf numFmtId="3" fontId="122" fillId="0" borderId="0" xfId="117" applyNumberFormat="1" applyFont="1">
      <alignment/>
      <protection/>
    </xf>
    <xf numFmtId="0" fontId="84" fillId="0" borderId="4" xfId="0" applyFont="1" applyBorder="1" applyAlignment="1">
      <alignment horizontal="right" vertical="center" wrapText="1"/>
    </xf>
    <xf numFmtId="0" fontId="9" fillId="0" borderId="0" xfId="0" applyFont="1" applyAlignment="1">
      <alignment horizontal="right" vertical="top" wrapText="1"/>
    </xf>
    <xf numFmtId="180" fontId="9" fillId="0" borderId="0" xfId="67" applyNumberFormat="1" applyFont="1" applyAlignment="1">
      <alignment horizontal="justify" vertical="top" wrapText="1"/>
    </xf>
    <xf numFmtId="3" fontId="99" fillId="0" borderId="4" xfId="117" applyNumberFormat="1" applyFont="1" applyBorder="1" applyAlignment="1">
      <alignment horizontal="center"/>
      <protection/>
    </xf>
    <xf numFmtId="3" fontId="100" fillId="0" borderId="30" xfId="117" applyNumberFormat="1" applyFont="1" applyBorder="1">
      <alignment/>
      <protection/>
    </xf>
    <xf numFmtId="3" fontId="156" fillId="0" borderId="7" xfId="117" applyNumberFormat="1" applyFont="1" applyBorder="1" applyAlignment="1">
      <alignment vertical="center" wrapText="1"/>
      <protection/>
    </xf>
    <xf numFmtId="3" fontId="100" fillId="0" borderId="16" xfId="0" applyNumberFormat="1" applyFont="1" applyBorder="1" applyAlignment="1">
      <alignment/>
    </xf>
    <xf numFmtId="3" fontId="123" fillId="0" borderId="26" xfId="0" applyNumberFormat="1" applyFont="1" applyBorder="1" applyAlignment="1">
      <alignment/>
    </xf>
    <xf numFmtId="3" fontId="126" fillId="0" borderId="16" xfId="0" applyNumberFormat="1" applyFont="1" applyBorder="1" applyAlignment="1">
      <alignment/>
    </xf>
    <xf numFmtId="3" fontId="55" fillId="0" borderId="16" xfId="0" applyNumberFormat="1" applyFont="1" applyBorder="1" applyAlignment="1">
      <alignment/>
    </xf>
    <xf numFmtId="3" fontId="127" fillId="0" borderId="16" xfId="0" applyNumberFormat="1" applyFont="1" applyBorder="1" applyAlignment="1">
      <alignment/>
    </xf>
    <xf numFmtId="3" fontId="122" fillId="0" borderId="16" xfId="0" applyNumberFormat="1" applyFont="1" applyBorder="1" applyAlignment="1">
      <alignment/>
    </xf>
    <xf numFmtId="3" fontId="55" fillId="0" borderId="29" xfId="0" applyNumberFormat="1" applyFont="1" applyBorder="1" applyAlignment="1">
      <alignment/>
    </xf>
    <xf numFmtId="3" fontId="126" fillId="0" borderId="29" xfId="0" applyNumberFormat="1" applyFont="1" applyBorder="1" applyAlignment="1">
      <alignment/>
    </xf>
    <xf numFmtId="3" fontId="126" fillId="0" borderId="29" xfId="0" applyNumberFormat="1" applyFont="1" applyBorder="1" applyAlignment="1">
      <alignment horizontal="right"/>
    </xf>
    <xf numFmtId="3" fontId="126" fillId="0" borderId="30" xfId="0" applyNumberFormat="1" applyFont="1" applyBorder="1" applyAlignment="1">
      <alignment/>
    </xf>
    <xf numFmtId="37" fontId="55" fillId="0" borderId="29" xfId="0" applyNumberFormat="1" applyFont="1" applyBorder="1" applyAlignment="1">
      <alignment/>
    </xf>
    <xf numFmtId="37" fontId="55" fillId="0" borderId="29" xfId="0" applyNumberFormat="1" applyFont="1" applyBorder="1" applyAlignment="1">
      <alignment/>
    </xf>
    <xf numFmtId="3" fontId="98" fillId="0" borderId="29" xfId="117" applyNumberFormat="1" applyFont="1" applyBorder="1">
      <alignment/>
      <protection/>
    </xf>
    <xf numFmtId="0" fontId="126" fillId="0" borderId="16" xfId="0" applyFont="1" applyBorder="1" applyAlignment="1">
      <alignment/>
    </xf>
    <xf numFmtId="0" fontId="99" fillId="0" borderId="0" xfId="117" applyFont="1" applyBorder="1" applyAlignment="1">
      <alignment horizontal="center"/>
      <protection/>
    </xf>
    <xf numFmtId="3" fontId="99" fillId="0" borderId="0" xfId="117" applyNumberFormat="1" applyFont="1" applyBorder="1">
      <alignment/>
      <protection/>
    </xf>
    <xf numFmtId="0" fontId="100" fillId="0" borderId="7" xfId="0" applyFont="1" applyBorder="1" applyAlignment="1">
      <alignment horizontal="right"/>
    </xf>
    <xf numFmtId="3" fontId="100" fillId="0" borderId="7" xfId="0" applyNumberFormat="1" applyFont="1" applyBorder="1" applyAlignment="1">
      <alignment/>
    </xf>
    <xf numFmtId="0" fontId="99" fillId="0" borderId="7" xfId="0" applyFont="1" applyBorder="1" applyAlignment="1">
      <alignment horizontal="right"/>
    </xf>
    <xf numFmtId="3" fontId="99" fillId="0" borderId="7" xfId="0" applyNumberFormat="1" applyFont="1" applyBorder="1" applyAlignment="1">
      <alignment/>
    </xf>
    <xf numFmtId="0" fontId="78" fillId="0" borderId="0" xfId="0" applyFont="1" applyAlignment="1">
      <alignment horizontal="center"/>
    </xf>
    <xf numFmtId="180" fontId="4" fillId="0" borderId="6" xfId="67" applyNumberFormat="1" applyFont="1" applyBorder="1" applyAlignment="1">
      <alignment horizontal="right" vertical="top" wrapText="1"/>
    </xf>
    <xf numFmtId="3" fontId="131" fillId="0" borderId="26" xfId="0" applyNumberFormat="1" applyFont="1" applyBorder="1" applyAlignment="1">
      <alignment/>
    </xf>
    <xf numFmtId="3" fontId="132" fillId="0" borderId="16" xfId="0" applyNumberFormat="1" applyFont="1" applyBorder="1" applyAlignment="1">
      <alignment/>
    </xf>
    <xf numFmtId="3" fontId="131" fillId="0" borderId="16" xfId="0" applyNumberFormat="1" applyFont="1" applyBorder="1" applyAlignment="1">
      <alignment/>
    </xf>
    <xf numFmtId="3" fontId="76" fillId="0" borderId="0" xfId="122" applyNumberFormat="1" applyFont="1" applyAlignment="1">
      <alignment horizontal="left"/>
      <protection/>
    </xf>
    <xf numFmtId="0" fontId="65" fillId="0" borderId="0" xfId="0" applyFont="1" applyAlignment="1">
      <alignment/>
    </xf>
    <xf numFmtId="0" fontId="0" fillId="0" borderId="0" xfId="0" applyAlignment="1">
      <alignment/>
    </xf>
    <xf numFmtId="3" fontId="117" fillId="0" borderId="15" xfId="120" applyNumberFormat="1" applyFont="1" applyFill="1" applyBorder="1" applyAlignment="1">
      <alignment horizontal="right"/>
      <protection/>
    </xf>
    <xf numFmtId="180" fontId="78" fillId="0" borderId="15" xfId="67" applyNumberFormat="1" applyFont="1" applyFill="1" applyBorder="1" applyAlignment="1">
      <alignment horizontal="right" vertical="center"/>
    </xf>
    <xf numFmtId="0" fontId="65" fillId="0" borderId="0" xfId="0" applyFont="1" applyBorder="1" applyAlignment="1">
      <alignment/>
    </xf>
    <xf numFmtId="180" fontId="77" fillId="0" borderId="0" xfId="67" applyNumberFormat="1" applyFont="1" applyFill="1" applyBorder="1" applyAlignment="1">
      <alignment horizontal="right" vertical="center"/>
    </xf>
    <xf numFmtId="180" fontId="65" fillId="0" borderId="0" xfId="67" applyNumberFormat="1" applyFont="1" applyAlignment="1">
      <alignment/>
    </xf>
    <xf numFmtId="204" fontId="76" fillId="0" borderId="0" xfId="0" applyNumberFormat="1" applyFont="1" applyAlignment="1">
      <alignment horizontal="center" vertical="top" wrapText="1"/>
    </xf>
    <xf numFmtId="180" fontId="4" fillId="0" borderId="15" xfId="67" applyNumberFormat="1" applyFont="1" applyBorder="1" applyAlignment="1">
      <alignment horizontal="right" vertical="top" wrapText="1"/>
    </xf>
    <xf numFmtId="204" fontId="4" fillId="0" borderId="0" xfId="0" applyNumberFormat="1" applyFont="1" applyAlignment="1">
      <alignment horizontal="justify" vertical="top" wrapText="1"/>
    </xf>
    <xf numFmtId="204" fontId="4" fillId="0" borderId="0" xfId="0" applyNumberFormat="1" applyFont="1" applyAlignment="1">
      <alignment horizontal="right" vertical="top" wrapText="1"/>
    </xf>
    <xf numFmtId="204" fontId="76" fillId="0" borderId="21" xfId="67" applyNumberFormat="1" applyFont="1" applyBorder="1" applyAlignment="1">
      <alignment horizontal="right" vertical="top" wrapText="1"/>
    </xf>
    <xf numFmtId="0" fontId="84" fillId="0" borderId="0" xfId="0" applyFont="1" applyAlignment="1">
      <alignment/>
    </xf>
    <xf numFmtId="180" fontId="95" fillId="0" borderId="0" xfId="67" applyNumberFormat="1" applyFont="1" applyAlignment="1">
      <alignment horizontal="justify" wrapText="1"/>
    </xf>
    <xf numFmtId="0" fontId="11" fillId="0" borderId="0" xfId="0" applyFont="1" applyAlignment="1">
      <alignment horizontal="center"/>
    </xf>
    <xf numFmtId="180" fontId="4" fillId="0" borderId="0" xfId="67" applyNumberFormat="1" applyFont="1" applyFill="1" applyAlignment="1">
      <alignment horizontal="right" vertical="top" wrapText="1"/>
    </xf>
    <xf numFmtId="180" fontId="80" fillId="26" borderId="0" xfId="67" applyNumberFormat="1" applyFont="1" applyFill="1" applyAlignment="1">
      <alignment horizontal="right" vertical="top" wrapText="1"/>
    </xf>
    <xf numFmtId="43" fontId="0" fillId="0" borderId="0" xfId="67" applyFont="1" applyAlignment="1">
      <alignment wrapText="1"/>
    </xf>
    <xf numFmtId="43" fontId="0" fillId="0" borderId="0" xfId="0" applyNumberFormat="1" applyAlignment="1">
      <alignment/>
    </xf>
    <xf numFmtId="180" fontId="76" fillId="0" borderId="17" xfId="0" applyNumberFormat="1" applyFont="1" applyFill="1" applyBorder="1" applyAlignment="1">
      <alignment horizontal="center" vertical="top" wrapText="1"/>
    </xf>
    <xf numFmtId="180" fontId="79" fillId="26" borderId="0" xfId="0" applyNumberFormat="1" applyFont="1" applyFill="1" applyBorder="1" applyAlignment="1">
      <alignment horizontal="right" vertical="top" wrapText="1"/>
    </xf>
    <xf numFmtId="180" fontId="65" fillId="0" borderId="0" xfId="0" applyNumberFormat="1" applyFont="1" applyAlignment="1">
      <alignment/>
    </xf>
    <xf numFmtId="180" fontId="4" fillId="0" borderId="0" xfId="67" applyNumberFormat="1" applyFont="1" applyAlignment="1">
      <alignment horizontal="right" vertical="top" wrapText="1" indent="2"/>
    </xf>
    <xf numFmtId="180" fontId="4" fillId="0" borderId="0" xfId="67" applyNumberFormat="1" applyFont="1" applyAlignment="1">
      <alignment horizontal="justify" vertical="top" wrapText="1"/>
    </xf>
    <xf numFmtId="180" fontId="77" fillId="0" borderId="0" xfId="67" applyNumberFormat="1" applyFont="1" applyAlignment="1">
      <alignment horizontal="justify" vertical="top" wrapText="1"/>
    </xf>
    <xf numFmtId="0" fontId="97" fillId="0" borderId="0" xfId="0" applyFont="1" applyAlignment="1">
      <alignment/>
    </xf>
    <xf numFmtId="180" fontId="4" fillId="0" borderId="0" xfId="67" applyNumberFormat="1" applyFont="1" applyAlignment="1">
      <alignment horizontal="justify" wrapText="1"/>
    </xf>
    <xf numFmtId="180" fontId="78" fillId="0" borderId="0" xfId="0" applyNumberFormat="1" applyFont="1" applyAlignment="1">
      <alignment horizontal="center"/>
    </xf>
    <xf numFmtId="180" fontId="78" fillId="0" borderId="0" xfId="67" applyNumberFormat="1" applyFont="1" applyAlignment="1">
      <alignment horizontal="center"/>
    </xf>
    <xf numFmtId="0" fontId="163" fillId="0" borderId="0" xfId="0" applyFont="1" applyAlignment="1">
      <alignment/>
    </xf>
    <xf numFmtId="0" fontId="78" fillId="0" borderId="0" xfId="0" applyFont="1" applyAlignment="1">
      <alignment/>
    </xf>
    <xf numFmtId="180" fontId="78" fillId="0" borderId="0" xfId="0" applyNumberFormat="1" applyFont="1" applyAlignment="1">
      <alignment/>
    </xf>
    <xf numFmtId="180" fontId="78" fillId="0" borderId="0" xfId="67" applyNumberFormat="1" applyFont="1" applyAlignment="1">
      <alignment/>
    </xf>
    <xf numFmtId="43" fontId="4" fillId="0" borderId="0" xfId="67" applyFont="1" applyAlignment="1">
      <alignment/>
    </xf>
    <xf numFmtId="43" fontId="35" fillId="0" borderId="0" xfId="67" applyFont="1" applyAlignment="1">
      <alignment/>
    </xf>
    <xf numFmtId="180" fontId="76" fillId="0" borderId="0" xfId="67" applyNumberFormat="1" applyFont="1" applyAlignment="1">
      <alignment horizontal="center" wrapText="1"/>
    </xf>
    <xf numFmtId="0" fontId="164" fillId="0" borderId="0" xfId="0" applyFont="1" applyAlignment="1">
      <alignment/>
    </xf>
    <xf numFmtId="180" fontId="76" fillId="0" borderId="0" xfId="0" applyNumberFormat="1" applyFont="1" applyAlignment="1">
      <alignment/>
    </xf>
    <xf numFmtId="180" fontId="76" fillId="0" borderId="0" xfId="67" applyNumberFormat="1" applyFont="1" applyAlignment="1">
      <alignment horizontal="justify" wrapText="1"/>
    </xf>
    <xf numFmtId="0" fontId="9" fillId="0" borderId="0" xfId="0" applyFont="1" applyAlignment="1">
      <alignment horizontal="center"/>
    </xf>
    <xf numFmtId="0" fontId="94" fillId="0" borderId="0" xfId="0" applyFont="1" applyAlignment="1">
      <alignment/>
    </xf>
    <xf numFmtId="180" fontId="4" fillId="0" borderId="0" xfId="67" applyNumberFormat="1" applyFont="1" applyFill="1" applyAlignment="1">
      <alignment/>
    </xf>
    <xf numFmtId="180" fontId="34" fillId="0" borderId="0" xfId="67" applyNumberFormat="1" applyFont="1" applyBorder="1" applyAlignment="1">
      <alignment/>
    </xf>
    <xf numFmtId="0" fontId="76" fillId="0" borderId="15" xfId="0" applyFont="1" applyBorder="1" applyAlignment="1">
      <alignment horizontal="center" vertical="top" wrapText="1"/>
    </xf>
    <xf numFmtId="0" fontId="76" fillId="0" borderId="15" xfId="0" applyFont="1" applyBorder="1" applyAlignment="1">
      <alignment vertical="top" wrapText="1"/>
    </xf>
    <xf numFmtId="180" fontId="76" fillId="0" borderId="15" xfId="67" applyNumberFormat="1" applyFont="1" applyBorder="1" applyAlignment="1">
      <alignment horizontal="center" vertical="top" wrapText="1"/>
    </xf>
    <xf numFmtId="180" fontId="4" fillId="0" borderId="0" xfId="0" applyNumberFormat="1" applyFont="1" applyAlignment="1">
      <alignment vertical="top" wrapText="1"/>
    </xf>
    <xf numFmtId="180" fontId="4" fillId="0" borderId="0" xfId="67" applyNumberFormat="1" applyFont="1" applyAlignment="1">
      <alignment vertical="top" wrapText="1"/>
    </xf>
    <xf numFmtId="0" fontId="4" fillId="0" borderId="0" xfId="0" applyFont="1" applyAlignment="1">
      <alignment horizontal="distributed" wrapText="1"/>
    </xf>
    <xf numFmtId="0" fontId="4" fillId="0" borderId="0" xfId="0" applyFont="1" applyAlignment="1">
      <alignment horizontal="center" wrapText="1"/>
    </xf>
    <xf numFmtId="0" fontId="103" fillId="0" borderId="0" xfId="0" applyFont="1" applyAlignment="1">
      <alignment/>
    </xf>
    <xf numFmtId="0" fontId="118" fillId="0" borderId="0" xfId="0" applyFont="1" applyAlignment="1">
      <alignment vertical="top" wrapText="1"/>
    </xf>
    <xf numFmtId="0" fontId="146" fillId="0" borderId="0" xfId="0" applyFont="1" applyAlignment="1">
      <alignment vertical="top" wrapText="1"/>
    </xf>
    <xf numFmtId="0" fontId="57" fillId="0" borderId="0" xfId="0" applyFont="1" applyAlignment="1">
      <alignment/>
    </xf>
    <xf numFmtId="0" fontId="96" fillId="0" borderId="18" xfId="0" applyFont="1" applyBorder="1" applyAlignment="1">
      <alignment horizontal="left"/>
    </xf>
    <xf numFmtId="0" fontId="65" fillId="0" borderId="18" xfId="0" applyFont="1" applyBorder="1" applyAlignment="1">
      <alignment/>
    </xf>
    <xf numFmtId="0" fontId="65" fillId="0" borderId="0" xfId="0" applyFont="1" applyAlignment="1">
      <alignment horizontal="justify" wrapText="1"/>
    </xf>
    <xf numFmtId="0" fontId="0" fillId="0" borderId="0" xfId="0" applyFont="1" applyAlignment="1">
      <alignment horizontal="left"/>
    </xf>
    <xf numFmtId="0" fontId="0" fillId="0" borderId="0" xfId="0" applyFont="1" applyAlignment="1">
      <alignment wrapText="1"/>
    </xf>
    <xf numFmtId="9" fontId="65" fillId="0" borderId="0" xfId="128" applyFont="1" applyAlignment="1">
      <alignment horizontal="left"/>
    </xf>
    <xf numFmtId="180" fontId="4" fillId="0" borderId="0" xfId="67" applyNumberFormat="1" applyFont="1" applyAlignment="1">
      <alignment horizontal="left" wrapText="1"/>
    </xf>
    <xf numFmtId="0" fontId="76" fillId="0" borderId="0" xfId="0" applyFont="1" applyBorder="1" applyAlignment="1">
      <alignment horizontal="right"/>
    </xf>
    <xf numFmtId="181" fontId="76" fillId="0" borderId="0" xfId="122" applyNumberFormat="1" applyFont="1" applyBorder="1" applyAlignment="1">
      <alignment horizontal="right"/>
      <protection/>
    </xf>
    <xf numFmtId="0" fontId="0" fillId="0" borderId="18" xfId="0" applyFont="1" applyBorder="1" applyAlignment="1">
      <alignment/>
    </xf>
    <xf numFmtId="0" fontId="0" fillId="0" borderId="0" xfId="0" applyFont="1" applyAlignment="1">
      <alignment vertical="center"/>
    </xf>
    <xf numFmtId="0" fontId="0" fillId="0" borderId="0" xfId="0" applyFont="1" applyAlignment="1">
      <alignment horizontal="justify" wrapText="1"/>
    </xf>
    <xf numFmtId="181" fontId="177" fillId="0" borderId="0" xfId="122" applyNumberFormat="1" applyFont="1" applyAlignment="1">
      <alignment horizontal="right"/>
      <protection/>
    </xf>
    <xf numFmtId="0" fontId="177" fillId="0" borderId="0" xfId="0" applyFont="1" applyAlignment="1">
      <alignment horizontal="right"/>
    </xf>
    <xf numFmtId="180" fontId="111" fillId="0" borderId="21" xfId="0" applyNumberFormat="1" applyFont="1" applyBorder="1" applyAlignment="1">
      <alignment horizontal="justify" vertical="top" wrapText="1"/>
    </xf>
    <xf numFmtId="180" fontId="9" fillId="0" borderId="0" xfId="0" applyNumberFormat="1" applyFont="1" applyAlignment="1">
      <alignment vertical="top" wrapText="1"/>
    </xf>
    <xf numFmtId="180" fontId="9" fillId="0" borderId="0" xfId="67" applyNumberFormat="1" applyFont="1" applyAlignment="1">
      <alignment vertical="top" wrapText="1"/>
    </xf>
    <xf numFmtId="0" fontId="9" fillId="0" borderId="0" xfId="0" applyFont="1" applyAlignment="1">
      <alignment vertical="top" wrapText="1"/>
    </xf>
    <xf numFmtId="180" fontId="9" fillId="0" borderId="0" xfId="0" applyNumberFormat="1" applyFont="1" applyAlignment="1">
      <alignment shrinkToFit="1"/>
    </xf>
    <xf numFmtId="180" fontId="9" fillId="0" borderId="0" xfId="67" applyNumberFormat="1" applyFont="1" applyBorder="1" applyAlignment="1">
      <alignment horizontal="right" vertical="top" shrinkToFit="1"/>
    </xf>
    <xf numFmtId="0" fontId="9" fillId="0" borderId="0" xfId="0" applyFont="1" applyBorder="1" applyAlignment="1">
      <alignment shrinkToFit="1"/>
    </xf>
    <xf numFmtId="180" fontId="9" fillId="0" borderId="18" xfId="0" applyNumberFormat="1" applyFont="1" applyBorder="1" applyAlignment="1">
      <alignment horizontal="right" vertical="center" shrinkToFit="1"/>
    </xf>
    <xf numFmtId="180" fontId="9" fillId="0" borderId="0" xfId="0" applyNumberFormat="1" applyFont="1" applyBorder="1" applyAlignment="1">
      <alignment horizontal="right" vertical="center" shrinkToFit="1"/>
    </xf>
    <xf numFmtId="3" fontId="9" fillId="0" borderId="0" xfId="0" applyNumberFormat="1" applyFont="1" applyAlignment="1">
      <alignment vertical="top" shrinkToFit="1"/>
    </xf>
    <xf numFmtId="180" fontId="9" fillId="0" borderId="0" xfId="0" applyNumberFormat="1" applyFont="1" applyAlignment="1">
      <alignment vertical="top" shrinkToFit="1"/>
    </xf>
    <xf numFmtId="0" fontId="0" fillId="0" borderId="0" xfId="0" applyFont="1" applyAlignment="1">
      <alignment shrinkToFit="1"/>
    </xf>
    <xf numFmtId="180" fontId="9" fillId="0" borderId="0" xfId="67" applyNumberFormat="1" applyFont="1" applyAlignment="1">
      <alignment vertical="top" shrinkToFit="1"/>
    </xf>
    <xf numFmtId="0" fontId="9" fillId="0" borderId="0" xfId="0" applyFont="1" applyAlignment="1">
      <alignment vertical="top" shrinkToFit="1"/>
    </xf>
    <xf numFmtId="0" fontId="11" fillId="0" borderId="0" xfId="0" applyFont="1" applyAlignment="1">
      <alignment shrinkToFit="1"/>
    </xf>
    <xf numFmtId="0" fontId="84" fillId="0" borderId="0" xfId="0" applyFont="1" applyAlignment="1">
      <alignment vertical="top" shrinkToFit="1"/>
    </xf>
    <xf numFmtId="180" fontId="84" fillId="0" borderId="0" xfId="0" applyNumberFormat="1" applyFont="1" applyAlignment="1">
      <alignment vertical="top" shrinkToFit="1"/>
    </xf>
    <xf numFmtId="181" fontId="3" fillId="0" borderId="15" xfId="122" applyNumberFormat="1" applyFont="1" applyBorder="1" applyAlignment="1">
      <alignment horizontal="right" shrinkToFit="1"/>
      <protection/>
    </xf>
    <xf numFmtId="181" fontId="76" fillId="0" borderId="0" xfId="122" applyNumberFormat="1" applyFont="1" applyBorder="1" applyAlignment="1">
      <alignment horizontal="center" vertical="center" shrinkToFit="1"/>
      <protection/>
    </xf>
    <xf numFmtId="181" fontId="76" fillId="0" borderId="0" xfId="67" applyNumberFormat="1" applyFont="1" applyBorder="1" applyAlignment="1">
      <alignment shrinkToFit="1"/>
    </xf>
    <xf numFmtId="181" fontId="4" fillId="0" borderId="0" xfId="67" applyNumberFormat="1" applyFont="1" applyBorder="1" applyAlignment="1">
      <alignment shrinkToFit="1"/>
    </xf>
    <xf numFmtId="181" fontId="76" fillId="0" borderId="0" xfId="67" applyNumberFormat="1" applyFont="1" applyBorder="1" applyAlignment="1">
      <alignment horizontal="right" shrinkToFit="1"/>
    </xf>
    <xf numFmtId="181" fontId="4" fillId="0" borderId="0" xfId="67" applyNumberFormat="1" applyFont="1" applyBorder="1" applyAlignment="1">
      <alignment horizontal="right" shrinkToFit="1"/>
    </xf>
    <xf numFmtId="181" fontId="4" fillId="0" borderId="0" xfId="67" applyNumberFormat="1" applyFont="1" applyFill="1" applyBorder="1" applyAlignment="1">
      <alignment shrinkToFit="1"/>
    </xf>
    <xf numFmtId="181" fontId="76" fillId="0" borderId="21" xfId="67" applyNumberFormat="1" applyFont="1" applyBorder="1" applyAlignment="1">
      <alignment vertical="center" shrinkToFit="1"/>
    </xf>
    <xf numFmtId="181" fontId="110" fillId="0" borderId="0" xfId="122" applyNumberFormat="1" applyFont="1" applyBorder="1" applyAlignment="1">
      <alignment horizontal="center" vertical="center" shrinkToFit="1"/>
      <protection/>
    </xf>
    <xf numFmtId="181" fontId="110" fillId="0" borderId="0" xfId="122" applyNumberFormat="1" applyFont="1" applyAlignment="1">
      <alignment shrinkToFit="1"/>
      <protection/>
    </xf>
    <xf numFmtId="181" fontId="111" fillId="0" borderId="0" xfId="122" applyNumberFormat="1" applyFont="1" applyAlignment="1">
      <alignment shrinkToFit="1"/>
      <protection/>
    </xf>
    <xf numFmtId="181" fontId="4" fillId="0" borderId="0" xfId="122" applyNumberFormat="1" applyFont="1" applyAlignment="1">
      <alignment shrinkToFit="1"/>
      <protection/>
    </xf>
    <xf numFmtId="181" fontId="76" fillId="0" borderId="0" xfId="79" applyNumberFormat="1" applyFont="1" applyBorder="1" applyAlignment="1">
      <alignment horizontal="right" shrinkToFit="1"/>
    </xf>
    <xf numFmtId="181" fontId="76" fillId="0" borderId="0" xfId="79" applyNumberFormat="1" applyFont="1" applyBorder="1" applyAlignment="1">
      <alignment shrinkToFit="1"/>
    </xf>
    <xf numFmtId="181" fontId="4" fillId="0" borderId="0" xfId="79" applyNumberFormat="1" applyFont="1" applyBorder="1" applyAlignment="1">
      <alignment shrinkToFit="1"/>
    </xf>
    <xf numFmtId="181" fontId="76" fillId="0" borderId="21" xfId="122" applyNumberFormat="1" applyFont="1" applyBorder="1" applyAlignment="1">
      <alignment horizontal="right" vertical="center" shrinkToFit="1"/>
      <protection/>
    </xf>
    <xf numFmtId="43" fontId="71" fillId="0" borderId="0" xfId="67" applyNumberFormat="1" applyFont="1" applyAlignment="1">
      <alignment horizontal="right" vertical="top" shrinkToFit="1"/>
    </xf>
    <xf numFmtId="0" fontId="71" fillId="0" borderId="0" xfId="0" applyFont="1" applyAlignment="1">
      <alignment horizontal="right" vertical="top" shrinkToFit="1"/>
    </xf>
    <xf numFmtId="181" fontId="70" fillId="0" borderId="0" xfId="78" applyNumberFormat="1" applyFont="1" applyFill="1" applyBorder="1" applyAlignment="1">
      <alignment shrinkToFit="1"/>
    </xf>
    <xf numFmtId="180" fontId="70" fillId="0" borderId="0" xfId="67" applyNumberFormat="1" applyFont="1" applyFill="1" applyBorder="1" applyAlignment="1">
      <alignment shrinkToFit="1"/>
    </xf>
    <xf numFmtId="181" fontId="86" fillId="0" borderId="0" xfId="78" applyNumberFormat="1" applyFont="1" applyFill="1" applyBorder="1" applyAlignment="1">
      <alignment shrinkToFit="1"/>
    </xf>
    <xf numFmtId="181" fontId="71" fillId="0" borderId="0" xfId="78" applyNumberFormat="1" applyFont="1" applyFill="1" applyBorder="1" applyAlignment="1">
      <alignment shrinkToFit="1"/>
    </xf>
    <xf numFmtId="181" fontId="4" fillId="0" borderId="0" xfId="78" applyNumberFormat="1" applyFont="1" applyFill="1" applyBorder="1" applyAlignment="1">
      <alignment shrinkToFit="1"/>
    </xf>
    <xf numFmtId="180" fontId="4" fillId="0" borderId="0" xfId="67" applyNumberFormat="1" applyFont="1" applyFill="1" applyBorder="1" applyAlignment="1">
      <alignment shrinkToFit="1"/>
    </xf>
    <xf numFmtId="180" fontId="86" fillId="0" borderId="0" xfId="67" applyNumberFormat="1" applyFont="1" applyFill="1" applyBorder="1" applyAlignment="1">
      <alignment shrinkToFit="1"/>
    </xf>
    <xf numFmtId="181" fontId="70" fillId="0" borderId="0" xfId="78" applyNumberFormat="1" applyFont="1" applyFill="1" applyBorder="1" applyAlignment="1">
      <alignment vertical="center" shrinkToFit="1"/>
    </xf>
    <xf numFmtId="180" fontId="70" fillId="0" borderId="0" xfId="67" applyNumberFormat="1" applyFont="1" applyFill="1" applyBorder="1" applyAlignment="1">
      <alignment vertical="center" shrinkToFit="1"/>
    </xf>
    <xf numFmtId="180" fontId="71" fillId="0" borderId="0" xfId="67" applyNumberFormat="1" applyFont="1" applyFill="1" applyBorder="1" applyAlignment="1">
      <alignment shrinkToFit="1"/>
    </xf>
    <xf numFmtId="3" fontId="76" fillId="0" borderId="0" xfId="120" applyNumberFormat="1" applyFont="1" applyFill="1" applyBorder="1" applyAlignment="1">
      <alignment shrinkToFit="1"/>
      <protection/>
    </xf>
    <xf numFmtId="3" fontId="4" fillId="0" borderId="0" xfId="78" applyNumberFormat="1" applyFont="1" applyFill="1" applyBorder="1" applyAlignment="1">
      <alignment shrinkToFit="1"/>
    </xf>
    <xf numFmtId="180" fontId="4" fillId="0" borderId="0" xfId="67" applyNumberFormat="1" applyFont="1" applyAlignment="1">
      <alignment horizontal="right" shrinkToFit="1"/>
    </xf>
    <xf numFmtId="180" fontId="76" fillId="0" borderId="17" xfId="67" applyNumberFormat="1" applyFont="1" applyBorder="1" applyAlignment="1">
      <alignment horizontal="right" vertical="center" shrinkToFit="1"/>
    </xf>
    <xf numFmtId="180" fontId="76" fillId="0" borderId="0" xfId="67" applyNumberFormat="1" applyFont="1" applyAlignment="1">
      <alignment horizontal="right" vertical="center" shrinkToFit="1"/>
    </xf>
    <xf numFmtId="180" fontId="4" fillId="0" borderId="0" xfId="67" applyNumberFormat="1" applyFont="1" applyAlignment="1">
      <alignment horizontal="right" vertical="top" shrinkToFit="1"/>
    </xf>
    <xf numFmtId="180" fontId="4" fillId="0" borderId="0" xfId="67" applyNumberFormat="1" applyFont="1" applyAlignment="1">
      <alignment horizontal="right" vertical="center" shrinkToFit="1"/>
    </xf>
    <xf numFmtId="180" fontId="4" fillId="0" borderId="0" xfId="67" applyNumberFormat="1" applyFont="1" applyBorder="1" applyAlignment="1">
      <alignment horizontal="right" vertical="top" shrinkToFit="1"/>
    </xf>
    <xf numFmtId="180" fontId="4" fillId="0" borderId="19" xfId="67" applyNumberFormat="1" applyFont="1" applyBorder="1" applyAlignment="1">
      <alignment horizontal="right" vertical="top" shrinkToFit="1"/>
    </xf>
    <xf numFmtId="180" fontId="4" fillId="0" borderId="0" xfId="67" applyNumberFormat="1" applyFont="1" applyAlignment="1">
      <alignment vertical="top" shrinkToFit="1"/>
    </xf>
    <xf numFmtId="180" fontId="76" fillId="0" borderId="0" xfId="67" applyNumberFormat="1" applyFont="1" applyAlignment="1">
      <alignment horizontal="right" vertical="top" shrinkToFit="1"/>
    </xf>
    <xf numFmtId="180" fontId="76" fillId="0" borderId="17" xfId="67" applyNumberFormat="1" applyFont="1" applyBorder="1" applyAlignment="1">
      <alignment horizontal="right" vertical="top" shrinkToFit="1"/>
    </xf>
    <xf numFmtId="0" fontId="4" fillId="0" borderId="0" xfId="0" applyFont="1" applyAlignment="1">
      <alignment horizontal="right" vertical="center" shrinkToFit="1"/>
    </xf>
    <xf numFmtId="0" fontId="4" fillId="0" borderId="0" xfId="0" applyFont="1" applyAlignment="1">
      <alignment horizontal="right" vertical="top" shrinkToFit="1"/>
    </xf>
    <xf numFmtId="0" fontId="65" fillId="0" borderId="0" xfId="0" applyFont="1" applyAlignment="1">
      <alignment shrinkToFit="1"/>
    </xf>
    <xf numFmtId="0" fontId="76" fillId="0" borderId="0" xfId="0" applyFont="1" applyAlignment="1">
      <alignment horizontal="right" vertical="top" shrinkToFit="1"/>
    </xf>
    <xf numFmtId="180" fontId="76" fillId="0" borderId="17" xfId="0" applyNumberFormat="1" applyFont="1" applyBorder="1" applyAlignment="1">
      <alignment horizontal="right" vertical="top" shrinkToFit="1"/>
    </xf>
    <xf numFmtId="0" fontId="77" fillId="0" borderId="0" xfId="0" applyFont="1" applyAlignment="1">
      <alignment horizontal="right" vertical="top" shrinkToFit="1"/>
    </xf>
    <xf numFmtId="180" fontId="84" fillId="0" borderId="4" xfId="0" applyNumberFormat="1" applyFont="1" applyBorder="1" applyAlignment="1">
      <alignment horizontal="right" vertical="center" shrinkToFit="1"/>
    </xf>
    <xf numFmtId="180" fontId="84" fillId="0" borderId="21" xfId="0" applyNumberFormat="1" applyFont="1" applyBorder="1" applyAlignment="1">
      <alignment horizontal="right" vertical="center" shrinkToFit="1"/>
    </xf>
    <xf numFmtId="180" fontId="4" fillId="0" borderId="0" xfId="0" applyNumberFormat="1" applyFont="1" applyAlignment="1">
      <alignment horizontal="right" vertical="top" shrinkToFit="1"/>
    </xf>
    <xf numFmtId="180" fontId="84" fillId="0" borderId="21" xfId="67" applyNumberFormat="1" applyFont="1" applyBorder="1" applyAlignment="1">
      <alignment horizontal="right" vertical="top" shrinkToFit="1"/>
    </xf>
    <xf numFmtId="180" fontId="76" fillId="0" borderId="21" xfId="67" applyNumberFormat="1" applyFont="1" applyBorder="1" applyAlignment="1">
      <alignment horizontal="right" vertical="top" shrinkToFit="1"/>
    </xf>
    <xf numFmtId="180" fontId="84" fillId="0" borderId="17" xfId="67" applyNumberFormat="1" applyFont="1" applyBorder="1" applyAlignment="1">
      <alignment horizontal="right" vertical="top" shrinkToFit="1"/>
    </xf>
    <xf numFmtId="180" fontId="76" fillId="0" borderId="17" xfId="67" applyNumberFormat="1" applyFont="1" applyBorder="1" applyAlignment="1">
      <alignment vertical="top" shrinkToFit="1"/>
    </xf>
    <xf numFmtId="180" fontId="4" fillId="0" borderId="0" xfId="0" applyNumberFormat="1" applyFont="1" applyAlignment="1">
      <alignment vertical="center" shrinkToFit="1"/>
    </xf>
    <xf numFmtId="180" fontId="4" fillId="0" borderId="0" xfId="0" applyNumberFormat="1" applyFont="1" applyAlignment="1">
      <alignment vertical="top" shrinkToFit="1"/>
    </xf>
    <xf numFmtId="3" fontId="177" fillId="0" borderId="0" xfId="122" applyNumberFormat="1" applyFont="1" applyAlignment="1">
      <alignment horizontal="left"/>
      <protection/>
    </xf>
    <xf numFmtId="3" fontId="178" fillId="0" borderId="0" xfId="122" applyNumberFormat="1" applyFont="1" applyAlignment="1">
      <alignment horizontal="left"/>
      <protection/>
    </xf>
    <xf numFmtId="0" fontId="177" fillId="0" borderId="0" xfId="0" applyFont="1" applyAlignment="1">
      <alignment/>
    </xf>
    <xf numFmtId="0" fontId="177" fillId="0" borderId="0" xfId="0" applyFont="1" applyBorder="1" applyAlignment="1">
      <alignment/>
    </xf>
    <xf numFmtId="181" fontId="179" fillId="0" borderId="0" xfId="122" applyNumberFormat="1" applyFont="1" applyAlignment="1">
      <alignment horizontal="right" shrinkToFit="1"/>
      <protection/>
    </xf>
    <xf numFmtId="3" fontId="177" fillId="0" borderId="0" xfId="122" applyNumberFormat="1" applyFont="1" applyBorder="1" applyAlignment="1">
      <alignment horizontal="left"/>
      <protection/>
    </xf>
    <xf numFmtId="0" fontId="84" fillId="0" borderId="18" xfId="0" applyFont="1" applyBorder="1" applyAlignment="1">
      <alignment/>
    </xf>
    <xf numFmtId="0" fontId="180" fillId="0" borderId="0" xfId="0" applyFont="1" applyAlignment="1">
      <alignment/>
    </xf>
    <xf numFmtId="180" fontId="78" fillId="0" borderId="0" xfId="67" applyNumberFormat="1" applyFont="1" applyBorder="1" applyAlignment="1">
      <alignment horizontal="right" vertical="top" wrapText="1"/>
    </xf>
    <xf numFmtId="180" fontId="76" fillId="0" borderId="0" xfId="0" applyNumberFormat="1" applyFont="1" applyBorder="1" applyAlignment="1">
      <alignment horizontal="justify" vertical="top" wrapText="1"/>
    </xf>
    <xf numFmtId="3" fontId="76" fillId="0" borderId="4" xfId="120" applyNumberFormat="1" applyFont="1" applyFill="1" applyBorder="1" applyAlignment="1">
      <alignment horizontal="center" vertical="center" wrapText="1"/>
      <protection/>
    </xf>
    <xf numFmtId="181" fontId="77" fillId="0" borderId="0" xfId="67" applyNumberFormat="1" applyFont="1" applyBorder="1" applyAlignment="1">
      <alignment shrinkToFit="1"/>
    </xf>
    <xf numFmtId="3" fontId="165" fillId="0" borderId="16" xfId="122" applyNumberFormat="1" applyFont="1" applyBorder="1">
      <alignment/>
      <protection/>
    </xf>
    <xf numFmtId="3" fontId="166" fillId="0" borderId="0" xfId="122" applyNumberFormat="1" applyFont="1">
      <alignment/>
      <protection/>
    </xf>
    <xf numFmtId="0" fontId="77" fillId="0" borderId="0" xfId="122" applyNumberFormat="1" applyFont="1" applyBorder="1" applyAlignment="1">
      <alignment horizontal="center"/>
      <protection/>
    </xf>
    <xf numFmtId="0" fontId="9" fillId="0" borderId="0" xfId="0" applyFont="1" applyAlignment="1">
      <alignment wrapText="1"/>
    </xf>
    <xf numFmtId="0" fontId="9" fillId="0" borderId="0" xfId="0" applyFont="1" applyAlignment="1">
      <alignment horizontal="center" vertical="top"/>
    </xf>
    <xf numFmtId="0" fontId="76" fillId="0" borderId="0" xfId="0" applyFont="1" applyBorder="1" applyAlignment="1">
      <alignment horizontal="center" wrapText="1"/>
    </xf>
    <xf numFmtId="0" fontId="4" fillId="0" borderId="0" xfId="0" applyFont="1" applyBorder="1" applyAlignment="1">
      <alignment horizontal="justify" wrapText="1"/>
    </xf>
    <xf numFmtId="3" fontId="55" fillId="0" borderId="26" xfId="0" applyNumberFormat="1" applyFont="1" applyBorder="1" applyAlignment="1">
      <alignment/>
    </xf>
    <xf numFmtId="180" fontId="55" fillId="0" borderId="0" xfId="67" applyNumberFormat="1" applyFont="1" applyAlignment="1">
      <alignment/>
    </xf>
    <xf numFmtId="3" fontId="55" fillId="0" borderId="24" xfId="0" applyNumberFormat="1" applyFont="1" applyBorder="1" applyAlignment="1">
      <alignment/>
    </xf>
    <xf numFmtId="3" fontId="115" fillId="0" borderId="26" xfId="0" applyNumberFormat="1" applyFont="1" applyBorder="1" applyAlignment="1">
      <alignment/>
    </xf>
    <xf numFmtId="3" fontId="115" fillId="0" borderId="16" xfId="0" applyNumberFormat="1" applyFont="1" applyBorder="1" applyAlignment="1">
      <alignment/>
    </xf>
    <xf numFmtId="3" fontId="115" fillId="0" borderId="29" xfId="0" applyNumberFormat="1" applyFont="1" applyBorder="1" applyAlignment="1">
      <alignment/>
    </xf>
    <xf numFmtId="3" fontId="117" fillId="0" borderId="16" xfId="0" applyNumberFormat="1" applyFont="1" applyBorder="1" applyAlignment="1">
      <alignment/>
    </xf>
    <xf numFmtId="3" fontId="131" fillId="0" borderId="47" xfId="117" applyNumberFormat="1" applyFont="1" applyBorder="1">
      <alignment/>
      <protection/>
    </xf>
    <xf numFmtId="0" fontId="55" fillId="26" borderId="65" xfId="0" applyFont="1" applyFill="1" applyBorder="1" applyAlignment="1">
      <alignment/>
    </xf>
    <xf numFmtId="3" fontId="126" fillId="26" borderId="16" xfId="0" applyNumberFormat="1" applyFont="1" applyFill="1" applyBorder="1" applyAlignment="1">
      <alignment/>
    </xf>
    <xf numFmtId="3" fontId="100" fillId="26" borderId="26" xfId="0" applyNumberFormat="1" applyFont="1" applyFill="1" applyBorder="1" applyAlignment="1">
      <alignment/>
    </xf>
    <xf numFmtId="3" fontId="100" fillId="26" borderId="16" xfId="0" applyNumberFormat="1" applyFont="1" applyFill="1" applyBorder="1" applyAlignment="1">
      <alignment/>
    </xf>
    <xf numFmtId="3" fontId="100" fillId="26" borderId="29" xfId="0" applyNumberFormat="1" applyFont="1" applyFill="1" applyBorder="1" applyAlignment="1">
      <alignment/>
    </xf>
    <xf numFmtId="3" fontId="100" fillId="26" borderId="7" xfId="0" applyNumberFormat="1" applyFont="1" applyFill="1" applyBorder="1" applyAlignment="1">
      <alignment/>
    </xf>
    <xf numFmtId="180" fontId="115" fillId="26" borderId="16" xfId="67" applyNumberFormat="1" applyFont="1" applyFill="1" applyBorder="1" applyAlignment="1">
      <alignment/>
    </xf>
    <xf numFmtId="3" fontId="99" fillId="26" borderId="26" xfId="0" applyNumberFormat="1" applyFont="1" applyFill="1" applyBorder="1" applyAlignment="1">
      <alignment/>
    </xf>
    <xf numFmtId="3" fontId="99" fillId="26" borderId="7" xfId="0" applyNumberFormat="1" applyFont="1" applyFill="1" applyBorder="1" applyAlignment="1">
      <alignment/>
    </xf>
    <xf numFmtId="3" fontId="100" fillId="26" borderId="0" xfId="0" applyNumberFormat="1" applyFont="1" applyFill="1" applyAlignment="1">
      <alignment/>
    </xf>
    <xf numFmtId="180" fontId="123" fillId="0" borderId="26" xfId="67" applyNumberFormat="1" applyFont="1" applyBorder="1" applyAlignment="1">
      <alignment/>
    </xf>
    <xf numFmtId="180" fontId="126" fillId="0" borderId="16" xfId="67" applyNumberFormat="1" applyFont="1" applyBorder="1" applyAlignment="1">
      <alignment horizontal="center"/>
    </xf>
    <xf numFmtId="180" fontId="55" fillId="0" borderId="16" xfId="67" applyNumberFormat="1" applyFont="1" applyBorder="1" applyAlignment="1">
      <alignment horizontal="center"/>
    </xf>
    <xf numFmtId="180" fontId="98" fillId="0" borderId="16" xfId="67" applyNumberFormat="1" applyFont="1" applyBorder="1" applyAlignment="1">
      <alignment horizontal="center"/>
    </xf>
    <xf numFmtId="180" fontId="55" fillId="0" borderId="29" xfId="67" applyNumberFormat="1" applyFont="1" applyBorder="1" applyAlignment="1">
      <alignment horizontal="center"/>
    </xf>
    <xf numFmtId="180" fontId="126" fillId="0" borderId="29" xfId="67" applyNumberFormat="1" applyFont="1" applyBorder="1" applyAlignment="1">
      <alignment horizontal="center"/>
    </xf>
    <xf numFmtId="180" fontId="126" fillId="0" borderId="30" xfId="67" applyNumberFormat="1" applyFont="1" applyBorder="1" applyAlignment="1">
      <alignment horizontal="center"/>
    </xf>
    <xf numFmtId="180" fontId="126" fillId="0" borderId="0" xfId="67" applyNumberFormat="1" applyFont="1" applyBorder="1" applyAlignment="1">
      <alignment horizontal="center"/>
    </xf>
    <xf numFmtId="180" fontId="55" fillId="0" borderId="7" xfId="67" applyNumberFormat="1" applyFont="1" applyBorder="1" applyAlignment="1">
      <alignment horizontal="center"/>
    </xf>
    <xf numFmtId="3" fontId="4" fillId="0" borderId="0" xfId="120" applyNumberFormat="1" applyFont="1" applyFill="1" applyBorder="1" applyAlignment="1">
      <alignment shrinkToFit="1"/>
      <protection/>
    </xf>
    <xf numFmtId="43" fontId="71" fillId="0" borderId="0" xfId="67" applyFont="1" applyAlignment="1">
      <alignment horizontal="right" vertical="top" shrinkToFit="1"/>
    </xf>
    <xf numFmtId="0" fontId="4" fillId="0" borderId="0" xfId="0" applyFont="1" applyAlignment="1">
      <alignment/>
    </xf>
    <xf numFmtId="0" fontId="76" fillId="0" borderId="0" xfId="0" applyFont="1" applyAlignment="1">
      <alignment horizontal="center" vertical="center"/>
    </xf>
    <xf numFmtId="0" fontId="148" fillId="0" borderId="0" xfId="0" applyFont="1" applyAlignment="1">
      <alignment vertical="top"/>
    </xf>
    <xf numFmtId="0" fontId="83" fillId="0" borderId="0" xfId="0" applyFont="1" applyAlignment="1">
      <alignment horizontal="left"/>
    </xf>
    <xf numFmtId="0" fontId="81" fillId="0" borderId="0" xfId="0" applyFont="1" applyAlignment="1">
      <alignment horizontal="left"/>
    </xf>
    <xf numFmtId="0" fontId="167" fillId="0" borderId="0" xfId="0" applyFont="1" applyAlignment="1">
      <alignment horizontal="left"/>
    </xf>
    <xf numFmtId="181" fontId="4" fillId="0" borderId="0" xfId="79" applyNumberFormat="1" applyFont="1" applyBorder="1" applyAlignment="1">
      <alignment vertical="center" shrinkToFit="1"/>
    </xf>
    <xf numFmtId="181" fontId="4" fillId="0" borderId="0" xfId="79" applyNumberFormat="1" applyFont="1" applyBorder="1" applyAlignment="1">
      <alignment vertical="center"/>
    </xf>
    <xf numFmtId="181" fontId="76" fillId="0" borderId="0" xfId="122" applyNumberFormat="1" applyFont="1" applyBorder="1" applyAlignment="1">
      <alignment/>
      <protection/>
    </xf>
    <xf numFmtId="3" fontId="76" fillId="0" borderId="0" xfId="0" applyNumberFormat="1" applyFont="1" applyAlignment="1">
      <alignment/>
    </xf>
    <xf numFmtId="3" fontId="76" fillId="0" borderId="0" xfId="0" applyNumberFormat="1" applyFont="1" applyAlignment="1">
      <alignment horizontal="right"/>
    </xf>
    <xf numFmtId="0" fontId="76" fillId="0" borderId="15" xfId="0" applyFont="1" applyBorder="1" applyAlignment="1">
      <alignment/>
    </xf>
    <xf numFmtId="0" fontId="4" fillId="0" borderId="15" xfId="0" applyFont="1" applyBorder="1" applyAlignment="1">
      <alignment/>
    </xf>
    <xf numFmtId="0" fontId="4" fillId="0" borderId="15" xfId="0" applyFont="1" applyBorder="1" applyAlignment="1">
      <alignment/>
    </xf>
    <xf numFmtId="0" fontId="4" fillId="0" borderId="6" xfId="0" applyFont="1" applyBorder="1" applyAlignment="1">
      <alignment horizontal="right" wrapText="1"/>
    </xf>
    <xf numFmtId="0" fontId="71" fillId="0" borderId="11" xfId="0" applyFont="1" applyBorder="1" applyAlignment="1">
      <alignment horizontal="right" wrapText="1"/>
    </xf>
    <xf numFmtId="0" fontId="4" fillId="0" borderId="3" xfId="0" applyFont="1" applyBorder="1" applyAlignment="1">
      <alignment horizontal="right" wrapText="1"/>
    </xf>
    <xf numFmtId="0" fontId="71" fillId="0" borderId="0" xfId="0" applyFont="1" applyAlignment="1">
      <alignment horizontal="right" wrapText="1"/>
    </xf>
    <xf numFmtId="180" fontId="168" fillId="0" borderId="0" xfId="67" applyNumberFormat="1" applyFont="1" applyAlignment="1">
      <alignment horizontal="right" wrapText="1"/>
    </xf>
    <xf numFmtId="180" fontId="168" fillId="0" borderId="0" xfId="67" applyNumberFormat="1" applyFont="1" applyAlignment="1">
      <alignment horizontal="right" vertical="top" wrapText="1"/>
    </xf>
    <xf numFmtId="180" fontId="9" fillId="0" borderId="0" xfId="67" applyNumberFormat="1" applyFont="1" applyAlignment="1">
      <alignment horizontal="right" vertical="top" wrapText="1"/>
    </xf>
    <xf numFmtId="180" fontId="9" fillId="0" borderId="0" xfId="67" applyNumberFormat="1" applyFont="1" applyAlignment="1">
      <alignment horizontal="right" wrapText="1"/>
    </xf>
    <xf numFmtId="180" fontId="84" fillId="0" borderId="17" xfId="0" applyNumberFormat="1" applyFont="1" applyBorder="1" applyAlignment="1">
      <alignment horizontal="right" wrapText="1"/>
    </xf>
    <xf numFmtId="0" fontId="84" fillId="0" borderId="0" xfId="0" applyFont="1" applyAlignment="1">
      <alignment horizontal="right" vertical="top" wrapText="1"/>
    </xf>
    <xf numFmtId="0" fontId="84" fillId="0" borderId="17" xfId="0" applyFont="1" applyBorder="1" applyAlignment="1">
      <alignment horizontal="right" wrapText="1"/>
    </xf>
    <xf numFmtId="0" fontId="4" fillId="0" borderId="0" xfId="0" applyFont="1" applyBorder="1" applyAlignment="1">
      <alignment horizontal="right" wrapText="1"/>
    </xf>
    <xf numFmtId="0" fontId="169" fillId="0" borderId="0" xfId="0" applyFont="1" applyAlignment="1">
      <alignment vertical="top" wrapText="1"/>
    </xf>
    <xf numFmtId="0" fontId="77" fillId="0" borderId="0" xfId="0" applyFont="1" applyBorder="1" applyAlignment="1">
      <alignment horizontal="right" wrapText="1"/>
    </xf>
    <xf numFmtId="0" fontId="170" fillId="0" borderId="0" xfId="0" applyFont="1" applyAlignment="1">
      <alignment horizontal="right" wrapText="1"/>
    </xf>
    <xf numFmtId="0" fontId="76" fillId="0" borderId="0" xfId="0" applyFont="1" applyAlignment="1">
      <alignment wrapText="1"/>
    </xf>
    <xf numFmtId="0" fontId="76" fillId="0" borderId="0" xfId="0" applyFont="1" applyBorder="1" applyAlignment="1">
      <alignment horizontal="right" wrapText="1"/>
    </xf>
    <xf numFmtId="0" fontId="84" fillId="0" borderId="0" xfId="0" applyFont="1" applyAlignment="1">
      <alignment horizontal="right" wrapText="1"/>
    </xf>
    <xf numFmtId="0" fontId="171" fillId="0" borderId="0" xfId="0" applyFont="1" applyAlignment="1">
      <alignment horizontal="right" vertical="top" wrapText="1"/>
    </xf>
    <xf numFmtId="0" fontId="171" fillId="0" borderId="0" xfId="0" applyFont="1" applyAlignment="1">
      <alignment horizontal="right" wrapText="1"/>
    </xf>
    <xf numFmtId="180" fontId="9" fillId="0" borderId="0" xfId="0" applyNumberFormat="1" applyFont="1" applyAlignment="1">
      <alignment horizontal="right" wrapText="1"/>
    </xf>
    <xf numFmtId="0" fontId="169" fillId="0" borderId="0" xfId="0" applyFont="1" applyAlignment="1">
      <alignment horizontal="justify" vertical="top" wrapText="1"/>
    </xf>
    <xf numFmtId="180" fontId="168" fillId="0" borderId="0" xfId="0" applyNumberFormat="1" applyFont="1" applyAlignment="1">
      <alignment horizontal="right" wrapText="1"/>
    </xf>
    <xf numFmtId="0" fontId="168" fillId="0" borderId="6" xfId="0" applyFont="1" applyBorder="1" applyAlignment="1">
      <alignment horizontal="right" wrapText="1"/>
    </xf>
    <xf numFmtId="0" fontId="171" fillId="0" borderId="6" xfId="0" applyFont="1" applyBorder="1" applyAlignment="1">
      <alignment horizontal="right" wrapText="1"/>
    </xf>
    <xf numFmtId="180" fontId="168" fillId="0" borderId="6" xfId="0" applyNumberFormat="1" applyFont="1" applyBorder="1" applyAlignment="1">
      <alignment horizontal="right" wrapText="1"/>
    </xf>
    <xf numFmtId="180" fontId="84" fillId="0" borderId="19" xfId="0" applyNumberFormat="1" applyFont="1" applyBorder="1" applyAlignment="1">
      <alignment horizontal="right" wrapText="1"/>
    </xf>
    <xf numFmtId="0" fontId="76" fillId="0" borderId="19" xfId="0" applyFont="1" applyBorder="1" applyAlignment="1">
      <alignment horizontal="right" wrapText="1"/>
    </xf>
    <xf numFmtId="0" fontId="84" fillId="0" borderId="6" xfId="0" applyFont="1" applyBorder="1" applyAlignment="1">
      <alignment horizontal="right" wrapText="1"/>
    </xf>
    <xf numFmtId="0" fontId="76" fillId="0" borderId="6" xfId="0" applyFont="1" applyBorder="1" applyAlignment="1">
      <alignment horizontal="right" wrapText="1"/>
    </xf>
    <xf numFmtId="0" fontId="4" fillId="0" borderId="11" xfId="0" applyFont="1" applyBorder="1" applyAlignment="1">
      <alignment vertical="top" wrapText="1"/>
    </xf>
    <xf numFmtId="180" fontId="9" fillId="0" borderId="0" xfId="67" applyNumberFormat="1" applyFont="1" applyAlignment="1">
      <alignment wrapText="1"/>
    </xf>
    <xf numFmtId="180" fontId="168" fillId="0" borderId="0" xfId="67" applyNumberFormat="1" applyFont="1" applyAlignment="1">
      <alignment wrapText="1"/>
    </xf>
    <xf numFmtId="14" fontId="71" fillId="0" borderId="0" xfId="0" applyNumberFormat="1" applyFont="1" applyBorder="1" applyAlignment="1">
      <alignment vertical="top" wrapText="1"/>
    </xf>
    <xf numFmtId="0" fontId="168" fillId="0" borderId="0" xfId="0" applyFont="1" applyBorder="1" applyAlignment="1">
      <alignment wrapText="1"/>
    </xf>
    <xf numFmtId="0" fontId="84" fillId="0" borderId="0" xfId="0" applyFont="1" applyBorder="1" applyAlignment="1">
      <alignment wrapText="1"/>
    </xf>
    <xf numFmtId="181" fontId="76" fillId="0" borderId="0" xfId="122" applyNumberFormat="1" applyFont="1" applyAlignment="1">
      <alignment horizontal="right"/>
      <protection/>
    </xf>
    <xf numFmtId="181" fontId="76" fillId="0" borderId="0" xfId="122" applyNumberFormat="1" applyFont="1" applyBorder="1" applyAlignment="1">
      <alignment horizontal="right"/>
      <protection/>
    </xf>
    <xf numFmtId="3" fontId="34" fillId="0" borderId="15" xfId="122" applyNumberFormat="1" applyFont="1" applyBorder="1" applyAlignment="1">
      <alignment shrinkToFit="1"/>
      <protection/>
    </xf>
    <xf numFmtId="3" fontId="76" fillId="0" borderId="0" xfId="122" applyNumberFormat="1" applyFont="1" applyBorder="1" applyAlignment="1">
      <alignment vertical="center" shrinkToFit="1"/>
      <protection/>
    </xf>
    <xf numFmtId="3" fontId="4" fillId="0" borderId="0" xfId="122" applyNumberFormat="1" applyFont="1" applyBorder="1" applyAlignment="1">
      <alignment shrinkToFit="1"/>
      <protection/>
    </xf>
    <xf numFmtId="3" fontId="110" fillId="0" borderId="0" xfId="122" applyNumberFormat="1" applyFont="1" applyAlignment="1">
      <alignment shrinkToFit="1"/>
      <protection/>
    </xf>
    <xf numFmtId="3" fontId="34" fillId="0" borderId="0" xfId="122" applyNumberFormat="1" applyFont="1" applyAlignment="1">
      <alignment shrinkToFit="1"/>
      <protection/>
    </xf>
    <xf numFmtId="3" fontId="76" fillId="0" borderId="0" xfId="122" applyNumberFormat="1" applyFont="1" applyBorder="1" applyAlignment="1">
      <alignment horizontal="left"/>
      <protection/>
    </xf>
    <xf numFmtId="3" fontId="76" fillId="0" borderId="0" xfId="120" applyNumberFormat="1" applyFont="1" applyFill="1" applyBorder="1" applyAlignment="1">
      <alignment horizontal="right" vertical="center"/>
      <protection/>
    </xf>
    <xf numFmtId="3" fontId="76" fillId="0" borderId="19" xfId="0" applyNumberFormat="1" applyFont="1" applyBorder="1" applyAlignment="1">
      <alignment vertical="top" shrinkToFit="1"/>
    </xf>
    <xf numFmtId="3" fontId="76" fillId="0" borderId="0" xfId="0" applyNumberFormat="1" applyFont="1" applyBorder="1" applyAlignment="1">
      <alignment vertical="top" shrinkToFit="1"/>
    </xf>
    <xf numFmtId="0" fontId="77" fillId="0" borderId="0" xfId="0" applyFont="1" applyAlignment="1">
      <alignment horizontal="right" wrapText="1"/>
    </xf>
    <xf numFmtId="37" fontId="4" fillId="0" borderId="0" xfId="0" applyNumberFormat="1" applyFont="1" applyAlignment="1">
      <alignment horizontal="right" wrapText="1"/>
    </xf>
    <xf numFmtId="0" fontId="76" fillId="0" borderId="15" xfId="0" applyFont="1" applyBorder="1" applyAlignment="1">
      <alignment horizontal="center" vertical="center" wrapText="1"/>
    </xf>
    <xf numFmtId="0" fontId="76" fillId="0" borderId="0" xfId="0" applyFont="1" applyAlignment="1">
      <alignment horizontal="right" vertical="top" wrapText="1" indent="2"/>
    </xf>
    <xf numFmtId="180" fontId="111" fillId="0" borderId="17" xfId="0" applyNumberFormat="1" applyFont="1" applyBorder="1" applyAlignment="1">
      <alignment wrapText="1"/>
    </xf>
    <xf numFmtId="180" fontId="111" fillId="0" borderId="19" xfId="67" applyNumberFormat="1" applyFont="1" applyBorder="1" applyAlignment="1">
      <alignment horizontal="right" wrapText="1"/>
    </xf>
    <xf numFmtId="181" fontId="87" fillId="0" borderId="0" xfId="78" applyNumberFormat="1" applyFont="1" applyFill="1" applyBorder="1" applyAlignment="1">
      <alignment shrinkToFit="1"/>
    </xf>
    <xf numFmtId="180" fontId="87" fillId="0" borderId="0" xfId="67" applyNumberFormat="1" applyFont="1" applyFill="1" applyBorder="1" applyAlignment="1">
      <alignment shrinkToFit="1"/>
    </xf>
    <xf numFmtId="2" fontId="4" fillId="0" borderId="0" xfId="0" applyNumberFormat="1" applyFont="1" applyAlignment="1">
      <alignment horizontal="right" wrapText="1"/>
    </xf>
    <xf numFmtId="43" fontId="4" fillId="0" borderId="0" xfId="67" applyFont="1" applyAlignment="1">
      <alignment horizontal="left" wrapText="1"/>
    </xf>
    <xf numFmtId="3" fontId="171" fillId="0" borderId="0" xfId="120" applyNumberFormat="1" applyFont="1" applyFill="1" applyBorder="1" applyAlignment="1">
      <alignment horizontal="right"/>
      <protection/>
    </xf>
    <xf numFmtId="0" fontId="78" fillId="0" borderId="0" xfId="0" applyFont="1" applyBorder="1" applyAlignment="1">
      <alignment/>
    </xf>
    <xf numFmtId="3" fontId="4" fillId="0" borderId="18" xfId="120" applyNumberFormat="1" applyFont="1" applyFill="1" applyBorder="1" applyAlignment="1">
      <alignment horizontal="left"/>
      <protection/>
    </xf>
    <xf numFmtId="3" fontId="4" fillId="0" borderId="18" xfId="120" applyNumberFormat="1" applyFont="1" applyFill="1" applyBorder="1">
      <alignment/>
      <protection/>
    </xf>
    <xf numFmtId="3" fontId="76" fillId="0" borderId="18" xfId="120" applyNumberFormat="1" applyFont="1" applyFill="1" applyBorder="1" applyAlignment="1">
      <alignment horizontal="center"/>
      <protection/>
    </xf>
    <xf numFmtId="181" fontId="78" fillId="0" borderId="0" xfId="122" applyNumberFormat="1" applyFont="1" applyBorder="1" applyAlignment="1">
      <alignment horizontal="center"/>
      <protection/>
    </xf>
    <xf numFmtId="3" fontId="76" fillId="0" borderId="7" xfId="120" applyNumberFormat="1" applyFont="1" applyFill="1" applyBorder="1" applyAlignment="1">
      <alignment horizontal="center" vertical="center" wrapText="1"/>
      <protection/>
    </xf>
    <xf numFmtId="3" fontId="84" fillId="0" borderId="7" xfId="120" applyNumberFormat="1" applyFont="1" applyFill="1" applyBorder="1" applyAlignment="1">
      <alignment horizontal="center" vertical="center" wrapText="1"/>
      <protection/>
    </xf>
    <xf numFmtId="49" fontId="76" fillId="0" borderId="7" xfId="120" applyNumberFormat="1" applyFont="1" applyFill="1" applyBorder="1" applyAlignment="1">
      <alignment horizontal="center" vertical="center" wrapText="1"/>
      <protection/>
    </xf>
    <xf numFmtId="3" fontId="76" fillId="0" borderId="50" xfId="120" applyNumberFormat="1" applyFont="1" applyFill="1" applyBorder="1" applyAlignment="1">
      <alignment horizontal="center" wrapText="1"/>
      <protection/>
    </xf>
    <xf numFmtId="3" fontId="76" fillId="0" borderId="50" xfId="120" applyNumberFormat="1" applyFont="1" applyFill="1" applyBorder="1" applyAlignment="1">
      <alignment horizontal="center" vertical="center" wrapText="1"/>
      <protection/>
    </xf>
    <xf numFmtId="3" fontId="84" fillId="0" borderId="50" xfId="120" applyNumberFormat="1" applyFont="1" applyFill="1" applyBorder="1" applyAlignment="1">
      <alignment horizontal="center" vertical="center" wrapText="1"/>
      <protection/>
    </xf>
    <xf numFmtId="49" fontId="84" fillId="0" borderId="26" xfId="0" applyNumberFormat="1" applyFont="1" applyBorder="1" applyAlignment="1">
      <alignment horizontal="center" wrapText="1"/>
    </xf>
    <xf numFmtId="0" fontId="76" fillId="0" borderId="26" xfId="0" applyFont="1" applyBorder="1" applyAlignment="1">
      <alignment horizontal="left" wrapText="1"/>
    </xf>
    <xf numFmtId="0" fontId="84" fillId="0" borderId="26" xfId="0" applyFont="1" applyBorder="1" applyAlignment="1">
      <alignment horizontal="center" wrapText="1"/>
    </xf>
    <xf numFmtId="204" fontId="84" fillId="0" borderId="26" xfId="78" applyNumberFormat="1" applyFont="1" applyFill="1" applyBorder="1" applyAlignment="1">
      <alignment shrinkToFit="1"/>
    </xf>
    <xf numFmtId="3" fontId="4" fillId="0" borderId="16" xfId="120" applyNumberFormat="1" applyFont="1" applyFill="1" applyBorder="1" applyAlignment="1">
      <alignment horizontal="center"/>
      <protection/>
    </xf>
    <xf numFmtId="3" fontId="4" fillId="0" borderId="16" xfId="120" applyNumberFormat="1" applyFont="1" applyFill="1" applyBorder="1">
      <alignment/>
      <protection/>
    </xf>
    <xf numFmtId="204" fontId="4" fillId="0" borderId="16" xfId="78" applyNumberFormat="1" applyFont="1" applyFill="1" applyBorder="1" applyAlignment="1">
      <alignment shrinkToFit="1"/>
    </xf>
    <xf numFmtId="49" fontId="9" fillId="0" borderId="16" xfId="0" applyNumberFormat="1" applyFont="1" applyBorder="1" applyAlignment="1">
      <alignment horizontal="center" wrapText="1"/>
    </xf>
    <xf numFmtId="3" fontId="4" fillId="0" borderId="16" xfId="120" applyNumberFormat="1" applyFont="1" applyFill="1" applyBorder="1" applyAlignment="1">
      <alignment horizontal="center" wrapText="1"/>
      <protection/>
    </xf>
    <xf numFmtId="0" fontId="9" fillId="0" borderId="16" xfId="0" applyFont="1" applyBorder="1" applyAlignment="1">
      <alignment horizontal="center" vertical="top" wrapText="1"/>
    </xf>
    <xf numFmtId="0" fontId="4" fillId="0" borderId="16" xfId="0" applyFont="1" applyBorder="1" applyAlignment="1">
      <alignment horizontal="left" vertical="top" wrapText="1"/>
    </xf>
    <xf numFmtId="0" fontId="84" fillId="0" borderId="16" xfId="0" applyFont="1" applyBorder="1" applyAlignment="1">
      <alignment horizontal="center" vertical="top" wrapText="1"/>
    </xf>
    <xf numFmtId="0" fontId="76" fillId="0" borderId="16" xfId="0" applyFont="1" applyBorder="1" applyAlignment="1">
      <alignment vertical="top" wrapText="1"/>
    </xf>
    <xf numFmtId="0" fontId="4" fillId="0" borderId="16" xfId="0" applyFont="1" applyBorder="1" applyAlignment="1">
      <alignment vertical="top" wrapText="1"/>
    </xf>
    <xf numFmtId="0" fontId="9" fillId="0" borderId="16" xfId="0" applyFont="1" applyBorder="1" applyAlignment="1">
      <alignment horizontal="left" vertical="top" wrapText="1"/>
    </xf>
    <xf numFmtId="3" fontId="4" fillId="0" borderId="16" xfId="120" applyNumberFormat="1" applyFont="1" applyFill="1" applyBorder="1" applyAlignment="1">
      <alignment shrinkToFit="1"/>
      <protection/>
    </xf>
    <xf numFmtId="204" fontId="77" fillId="0" borderId="16" xfId="78" applyNumberFormat="1" applyFont="1" applyFill="1" applyBorder="1" applyAlignment="1">
      <alignment shrinkToFit="1"/>
    </xf>
    <xf numFmtId="0" fontId="9" fillId="0" borderId="29" xfId="0" applyFont="1" applyBorder="1" applyAlignment="1">
      <alignment horizontal="left" vertical="top" wrapText="1"/>
    </xf>
    <xf numFmtId="0" fontId="4" fillId="0" borderId="29" xfId="0" applyFont="1" applyBorder="1" applyAlignment="1">
      <alignment vertical="top" wrapText="1"/>
    </xf>
    <xf numFmtId="204" fontId="4" fillId="0" borderId="29" xfId="78" applyNumberFormat="1" applyFont="1" applyFill="1" applyBorder="1" applyAlignment="1">
      <alignment shrinkToFit="1"/>
    </xf>
    <xf numFmtId="3" fontId="76" fillId="0" borderId="29" xfId="120" applyNumberFormat="1" applyFont="1" applyFill="1" applyBorder="1" applyAlignment="1">
      <alignment shrinkToFit="1"/>
      <protection/>
    </xf>
    <xf numFmtId="0" fontId="84" fillId="0" borderId="7" xfId="0" applyFont="1" applyBorder="1" applyAlignment="1">
      <alignment horizontal="left" vertical="top" wrapText="1"/>
    </xf>
    <xf numFmtId="0" fontId="76" fillId="0" borderId="7" xfId="0" applyFont="1" applyBorder="1" applyAlignment="1">
      <alignment horizontal="center" vertical="center" wrapText="1"/>
    </xf>
    <xf numFmtId="0" fontId="84" fillId="0" borderId="7" xfId="0" applyFont="1" applyBorder="1" applyAlignment="1">
      <alignment horizontal="center" vertical="center" wrapText="1"/>
    </xf>
    <xf numFmtId="180" fontId="84" fillId="0" borderId="7" xfId="67" applyNumberFormat="1" applyFont="1" applyFill="1" applyBorder="1" applyAlignment="1">
      <alignment vertical="center" shrinkToFit="1"/>
    </xf>
    <xf numFmtId="204" fontId="71" fillId="0" borderId="0" xfId="78" applyNumberFormat="1" applyFont="1" applyFill="1" applyBorder="1" applyAlignment="1">
      <alignment/>
    </xf>
    <xf numFmtId="204" fontId="71" fillId="0" borderId="0" xfId="78" applyNumberFormat="1" applyFont="1" applyFill="1" applyBorder="1" applyAlignment="1">
      <alignment/>
    </xf>
    <xf numFmtId="0" fontId="77" fillId="0" borderId="0" xfId="0" applyFont="1" applyAlignment="1">
      <alignment/>
    </xf>
    <xf numFmtId="0" fontId="118" fillId="0" borderId="0" xfId="0" applyFont="1" applyAlignment="1">
      <alignment horizontal="justify" vertical="top" wrapText="1"/>
    </xf>
    <xf numFmtId="180" fontId="171" fillId="0" borderId="0" xfId="0" applyNumberFormat="1" applyFont="1" applyAlignment="1">
      <alignment horizontal="right"/>
    </xf>
    <xf numFmtId="180" fontId="57" fillId="0" borderId="0" xfId="0" applyNumberFormat="1" applyFont="1" applyAlignment="1">
      <alignment/>
    </xf>
    <xf numFmtId="0" fontId="78" fillId="0" borderId="0" xfId="0" applyFont="1" applyAlignment="1">
      <alignment vertical="center"/>
    </xf>
    <xf numFmtId="180" fontId="4" fillId="0" borderId="0" xfId="77" applyNumberFormat="1" applyFont="1" applyFill="1" applyAlignment="1">
      <alignment horizontal="right"/>
    </xf>
    <xf numFmtId="0" fontId="173" fillId="0" borderId="0" xfId="0" applyFont="1" applyAlignment="1">
      <alignment vertical="top" wrapText="1"/>
    </xf>
    <xf numFmtId="180" fontId="174" fillId="0" borderId="0" xfId="67" applyNumberFormat="1" applyFont="1" applyAlignment="1">
      <alignment horizontal="right" vertical="top" wrapText="1"/>
    </xf>
    <xf numFmtId="179" fontId="0" fillId="0" borderId="0" xfId="67" applyNumberFormat="1" applyFont="1" applyAlignment="1">
      <alignment wrapText="1"/>
    </xf>
    <xf numFmtId="179" fontId="0" fillId="0" borderId="0" xfId="0" applyNumberFormat="1" applyAlignment="1">
      <alignment/>
    </xf>
    <xf numFmtId="179" fontId="4" fillId="0" borderId="0" xfId="67" applyNumberFormat="1" applyFont="1" applyAlignment="1">
      <alignment/>
    </xf>
    <xf numFmtId="179" fontId="35" fillId="0" borderId="0" xfId="67" applyNumberFormat="1" applyFont="1" applyAlignment="1">
      <alignment/>
    </xf>
    <xf numFmtId="0" fontId="11" fillId="0" borderId="0" xfId="0" applyFont="1" applyAlignment="1">
      <alignment vertical="center"/>
    </xf>
    <xf numFmtId="0" fontId="76" fillId="0" borderId="15" xfId="0" applyFont="1" applyBorder="1" applyAlignment="1">
      <alignment vertical="center" wrapText="1"/>
    </xf>
    <xf numFmtId="0" fontId="76" fillId="0" borderId="15" xfId="0" applyFont="1" applyBorder="1" applyAlignment="1">
      <alignment horizontal="left" vertical="center" wrapText="1" indent="2"/>
    </xf>
    <xf numFmtId="0" fontId="76" fillId="0" borderId="0" xfId="0" applyFont="1" applyBorder="1" applyAlignment="1">
      <alignment horizontal="left" vertical="top" wrapText="1" indent="2"/>
    </xf>
    <xf numFmtId="180" fontId="76" fillId="0" borderId="0" xfId="67" applyNumberFormat="1" applyFont="1" applyBorder="1" applyAlignment="1">
      <alignment horizontal="center" vertical="top" wrapText="1"/>
    </xf>
    <xf numFmtId="0" fontId="164" fillId="0" borderId="0" xfId="0" applyFont="1" applyAlignment="1">
      <alignment vertical="top" wrapText="1"/>
    </xf>
    <xf numFmtId="180" fontId="175" fillId="0" borderId="0" xfId="67" applyNumberFormat="1" applyFont="1" applyAlignment="1">
      <alignment vertical="top" wrapText="1"/>
    </xf>
    <xf numFmtId="180" fontId="78" fillId="0" borderId="0" xfId="67" applyNumberFormat="1" applyFont="1" applyAlignment="1">
      <alignment vertical="top" wrapText="1"/>
    </xf>
    <xf numFmtId="0" fontId="176" fillId="0" borderId="0" xfId="0" applyFont="1" applyAlignment="1">
      <alignment/>
    </xf>
    <xf numFmtId="180" fontId="76" fillId="0" borderId="0" xfId="67" applyNumberFormat="1" applyFont="1" applyAlignment="1">
      <alignment vertical="top" wrapText="1"/>
    </xf>
    <xf numFmtId="180" fontId="175" fillId="0" borderId="0" xfId="67" applyNumberFormat="1" applyFont="1" applyAlignment="1">
      <alignment horizontal="center" vertical="top" wrapText="1"/>
    </xf>
    <xf numFmtId="0" fontId="76" fillId="0" borderId="15" xfId="0" applyFont="1" applyBorder="1" applyAlignment="1">
      <alignment horizontal="left" vertical="top" wrapText="1" indent="2"/>
    </xf>
    <xf numFmtId="180" fontId="76" fillId="0" borderId="0" xfId="0" applyNumberFormat="1" applyFont="1" applyAlignment="1">
      <alignment vertical="top" wrapText="1"/>
    </xf>
    <xf numFmtId="0" fontId="76" fillId="0" borderId="15" xfId="0" applyFont="1" applyBorder="1" applyAlignment="1">
      <alignment horizontal="center" wrapText="1"/>
    </xf>
    <xf numFmtId="180" fontId="4" fillId="0" borderId="0" xfId="0" applyNumberFormat="1" applyFont="1" applyAlignment="1">
      <alignment vertical="center" wrapText="1"/>
    </xf>
    <xf numFmtId="180" fontId="4" fillId="0" borderId="0" xfId="67" applyNumberFormat="1" applyFont="1" applyAlignment="1">
      <alignment horizontal="center" vertical="center" shrinkToFit="1"/>
    </xf>
    <xf numFmtId="0" fontId="96" fillId="0" borderId="0" xfId="0" applyFont="1" applyBorder="1" applyAlignment="1">
      <alignment/>
    </xf>
    <xf numFmtId="0" fontId="4" fillId="0" borderId="0" xfId="0" applyFont="1" applyBorder="1" applyAlignment="1">
      <alignment horizontal="right" vertical="top" shrinkToFit="1"/>
    </xf>
    <xf numFmtId="0" fontId="65" fillId="0" borderId="0" xfId="0" applyFont="1" applyBorder="1" applyAlignment="1">
      <alignment shrinkToFit="1"/>
    </xf>
    <xf numFmtId="0" fontId="77" fillId="0" borderId="0" xfId="0" applyFont="1" applyAlignment="1">
      <alignment vertical="center" wrapText="1"/>
    </xf>
    <xf numFmtId="180" fontId="76" fillId="0" borderId="21" xfId="67" applyNumberFormat="1" applyFont="1" applyBorder="1" applyAlignment="1">
      <alignment vertical="top" shrinkToFit="1"/>
    </xf>
    <xf numFmtId="0" fontId="84" fillId="0" borderId="0" xfId="0" applyFont="1" applyAlignment="1">
      <alignment horizontal="right"/>
    </xf>
    <xf numFmtId="0" fontId="84" fillId="0" borderId="0" xfId="0" applyFont="1" applyBorder="1" applyAlignment="1">
      <alignment horizontal="center"/>
    </xf>
    <xf numFmtId="0" fontId="57" fillId="0" borderId="0" xfId="0" applyFont="1" applyBorder="1" applyAlignment="1">
      <alignment/>
    </xf>
    <xf numFmtId="180" fontId="9" fillId="0" borderId="0" xfId="67" applyNumberFormat="1" applyFont="1" applyBorder="1" applyAlignment="1">
      <alignment horizontal="justify" vertical="top" wrapText="1"/>
    </xf>
    <xf numFmtId="180" fontId="163" fillId="0" borderId="0" xfId="0" applyNumberFormat="1" applyFont="1" applyBorder="1" applyAlignment="1">
      <alignment horizontal="right" vertical="top" wrapText="1"/>
    </xf>
    <xf numFmtId="0" fontId="9" fillId="0" borderId="0" xfId="0" applyFont="1" applyBorder="1" applyAlignment="1">
      <alignment horizontal="justify" vertical="top" wrapText="1"/>
    </xf>
    <xf numFmtId="180" fontId="84" fillId="0" borderId="0" xfId="0" applyNumberFormat="1" applyFont="1" applyBorder="1" applyAlignment="1">
      <alignment horizontal="justify" vertical="top" wrapText="1"/>
    </xf>
    <xf numFmtId="180" fontId="84" fillId="0" borderId="21" xfId="0" applyNumberFormat="1" applyFont="1" applyBorder="1" applyAlignment="1">
      <alignment horizontal="right" vertical="top" wrapText="1"/>
    </xf>
    <xf numFmtId="0" fontId="9" fillId="0" borderId="0" xfId="0" applyFont="1" applyBorder="1" applyAlignment="1">
      <alignment/>
    </xf>
    <xf numFmtId="180" fontId="9" fillId="0" borderId="0" xfId="0" applyNumberFormat="1" applyFont="1" applyAlignment="1">
      <alignment/>
    </xf>
    <xf numFmtId="0" fontId="0" fillId="0" borderId="15" xfId="0" applyFont="1" applyBorder="1" applyAlignment="1">
      <alignment/>
    </xf>
    <xf numFmtId="180" fontId="84" fillId="0" borderId="0" xfId="67" applyNumberFormat="1" applyFont="1" applyBorder="1" applyAlignment="1">
      <alignment horizontal="justify" vertical="top" wrapText="1"/>
    </xf>
    <xf numFmtId="0" fontId="148" fillId="0" borderId="0" xfId="0" applyFont="1" applyAlignment="1">
      <alignment/>
    </xf>
    <xf numFmtId="180" fontId="76" fillId="0" borderId="0" xfId="67" applyNumberFormat="1" applyFont="1" applyAlignment="1">
      <alignment horizontal="center" vertical="top" wrapText="1"/>
    </xf>
    <xf numFmtId="180" fontId="4" fillId="0" borderId="0" xfId="67" applyNumberFormat="1" applyFont="1" applyAlignment="1">
      <alignment horizontal="center" wrapText="1"/>
    </xf>
    <xf numFmtId="0" fontId="55" fillId="0" borderId="0" xfId="118" applyFont="1" applyBorder="1" applyAlignment="1">
      <alignment horizontal="center" vertical="center" wrapText="1"/>
      <protection/>
    </xf>
    <xf numFmtId="3" fontId="126" fillId="0" borderId="0" xfId="0" applyNumberFormat="1" applyFont="1" applyBorder="1" applyAlignment="1">
      <alignment/>
    </xf>
    <xf numFmtId="0" fontId="57" fillId="0" borderId="0" xfId="0" applyFont="1" applyAlignment="1">
      <alignment/>
    </xf>
    <xf numFmtId="180" fontId="4" fillId="0" borderId="0" xfId="67" applyNumberFormat="1" applyFont="1" applyAlignment="1">
      <alignment vertical="center" shrinkToFit="1"/>
    </xf>
    <xf numFmtId="204" fontId="0" fillId="0" borderId="0" xfId="0" applyNumberFormat="1" applyAlignment="1">
      <alignment/>
    </xf>
    <xf numFmtId="0" fontId="9" fillId="0" borderId="0" xfId="0" applyFont="1" applyAlignment="1">
      <alignment horizontal="center" vertical="top" wrapText="1"/>
    </xf>
    <xf numFmtId="9" fontId="4" fillId="0" borderId="0" xfId="0" applyNumberFormat="1" applyFont="1" applyAlignment="1">
      <alignment horizontal="center" vertical="top" wrapText="1"/>
    </xf>
    <xf numFmtId="0" fontId="0" fillId="0" borderId="0" xfId="0" applyFont="1" applyAlignment="1">
      <alignment/>
    </xf>
    <xf numFmtId="180" fontId="76" fillId="0" borderId="19" xfId="67" applyNumberFormat="1" applyFont="1" applyBorder="1" applyAlignment="1">
      <alignment horizontal="right" vertical="top" shrinkToFit="1"/>
    </xf>
    <xf numFmtId="180" fontId="4" fillId="0" borderId="0" xfId="67" applyNumberFormat="1" applyFont="1" applyFill="1" applyAlignment="1">
      <alignment horizontal="justify" wrapText="1"/>
    </xf>
    <xf numFmtId="180" fontId="0" fillId="0" borderId="0" xfId="0" applyNumberFormat="1" applyFont="1" applyAlignment="1">
      <alignment/>
    </xf>
    <xf numFmtId="180" fontId="4" fillId="0" borderId="0" xfId="67" applyNumberFormat="1" applyFont="1" applyFill="1" applyAlignment="1">
      <alignment horizontal="center" vertical="center" shrinkToFit="1"/>
    </xf>
    <xf numFmtId="180" fontId="76" fillId="0" borderId="0" xfId="67" applyNumberFormat="1" applyFont="1" applyFill="1" applyAlignment="1">
      <alignment horizontal="right" vertical="top" shrinkToFit="1"/>
    </xf>
    <xf numFmtId="180" fontId="76" fillId="0" borderId="17" xfId="67" applyNumberFormat="1" applyFont="1" applyFill="1" applyBorder="1" applyAlignment="1">
      <alignment horizontal="right" vertical="top" shrinkToFit="1"/>
    </xf>
    <xf numFmtId="0" fontId="76" fillId="0" borderId="0" xfId="0" applyFont="1" applyFill="1" applyAlignment="1">
      <alignment horizontal="right" vertical="top" wrapText="1"/>
    </xf>
    <xf numFmtId="180" fontId="4" fillId="0" borderId="0" xfId="67" applyNumberFormat="1" applyFont="1" applyFill="1" applyAlignment="1">
      <alignment horizontal="right" vertical="top" shrinkToFit="1"/>
    </xf>
    <xf numFmtId="180" fontId="76" fillId="0" borderId="0" xfId="67" applyNumberFormat="1" applyFont="1" applyFill="1" applyAlignment="1">
      <alignment vertical="top" shrinkToFit="1"/>
    </xf>
    <xf numFmtId="180" fontId="76" fillId="0" borderId="0" xfId="67" applyNumberFormat="1" applyFont="1" applyBorder="1" applyAlignment="1">
      <alignment vertical="top" shrinkToFit="1"/>
    </xf>
    <xf numFmtId="180" fontId="76" fillId="0" borderId="0" xfId="67" applyNumberFormat="1" applyFont="1" applyBorder="1" applyAlignment="1">
      <alignment horizontal="right" vertical="top" shrinkToFit="1"/>
    </xf>
    <xf numFmtId="0" fontId="78" fillId="0" borderId="0" xfId="0" applyFont="1" applyAlignment="1">
      <alignment horizontal="left" vertical="center" wrapText="1"/>
    </xf>
    <xf numFmtId="180" fontId="57" fillId="0" borderId="0" xfId="0" applyNumberFormat="1" applyFont="1" applyAlignment="1">
      <alignment/>
    </xf>
    <xf numFmtId="180" fontId="0" fillId="0" borderId="0" xfId="0" applyNumberFormat="1" applyFont="1" applyAlignment="1">
      <alignment/>
    </xf>
    <xf numFmtId="0" fontId="148" fillId="0" borderId="0" xfId="0" applyFont="1" applyAlignment="1">
      <alignment/>
    </xf>
    <xf numFmtId="0" fontId="57" fillId="0" borderId="0" xfId="0" applyFont="1" applyAlignment="1">
      <alignment/>
    </xf>
    <xf numFmtId="180" fontId="148" fillId="0" borderId="0" xfId="67" applyNumberFormat="1" applyFont="1" applyAlignment="1">
      <alignment/>
    </xf>
    <xf numFmtId="180" fontId="76" fillId="0" borderId="0" xfId="67" applyNumberFormat="1" applyFont="1" applyBorder="1" applyAlignment="1">
      <alignment horizontal="right" vertical="center" wrapText="1"/>
    </xf>
    <xf numFmtId="0" fontId="76" fillId="0" borderId="0" xfId="0" applyFont="1" applyAlignment="1">
      <alignment horizontal="right" vertical="center" shrinkToFit="1"/>
    </xf>
    <xf numFmtId="0" fontId="76" fillId="0" borderId="0" xfId="0" applyFont="1" applyBorder="1" applyAlignment="1">
      <alignment horizontal="center"/>
    </xf>
    <xf numFmtId="224" fontId="76" fillId="0" borderId="19" xfId="0" applyNumberFormat="1" applyFont="1" applyBorder="1" applyAlignment="1">
      <alignment vertical="top" shrinkToFit="1"/>
    </xf>
    <xf numFmtId="181" fontId="76" fillId="0" borderId="0" xfId="122" applyNumberFormat="1" applyFont="1" applyBorder="1" applyAlignment="1">
      <alignment/>
      <protection/>
    </xf>
    <xf numFmtId="0" fontId="9" fillId="0" borderId="0" xfId="0" applyFont="1" applyAlignment="1">
      <alignment horizontal="justify" vertical="center" wrapText="1"/>
    </xf>
    <xf numFmtId="0" fontId="9" fillId="0" borderId="0" xfId="0" applyFont="1" applyBorder="1" applyAlignment="1">
      <alignment horizontal="justify" vertical="center" wrapText="1"/>
    </xf>
    <xf numFmtId="0" fontId="76" fillId="0" borderId="0" xfId="0" applyFont="1" applyBorder="1" applyAlignment="1">
      <alignment horizontal="right"/>
    </xf>
    <xf numFmtId="3" fontId="76" fillId="0" borderId="15" xfId="120" applyNumberFormat="1" applyFont="1" applyFill="1" applyBorder="1" applyAlignment="1">
      <alignment/>
      <protection/>
    </xf>
    <xf numFmtId="3" fontId="76" fillId="0" borderId="15" xfId="120" applyNumberFormat="1" applyFont="1" applyFill="1" applyBorder="1" applyAlignment="1">
      <alignment horizontal="right"/>
      <protection/>
    </xf>
    <xf numFmtId="3" fontId="78" fillId="0" borderId="0" xfId="120" applyNumberFormat="1" applyFont="1" applyFill="1" applyBorder="1" applyAlignment="1">
      <alignment horizontal="right"/>
      <protection/>
    </xf>
    <xf numFmtId="3" fontId="76" fillId="0" borderId="15" xfId="120" applyNumberFormat="1" applyFont="1" applyFill="1" applyBorder="1" applyAlignment="1">
      <alignment vertical="top"/>
      <protection/>
    </xf>
    <xf numFmtId="0" fontId="76" fillId="0" borderId="0" xfId="0" applyFont="1" applyAlignment="1">
      <alignment vertical="top"/>
    </xf>
    <xf numFmtId="3" fontId="76" fillId="0" borderId="15" xfId="120" applyNumberFormat="1" applyFont="1" applyFill="1" applyBorder="1" applyAlignment="1">
      <alignment horizontal="right" vertical="top"/>
      <protection/>
    </xf>
    <xf numFmtId="0" fontId="76" fillId="0" borderId="0" xfId="0" applyFont="1" applyBorder="1" applyAlignment="1">
      <alignment/>
    </xf>
    <xf numFmtId="0" fontId="9" fillId="0" borderId="0" xfId="0" applyFont="1" applyAlignment="1">
      <alignment/>
    </xf>
    <xf numFmtId="3" fontId="78" fillId="0" borderId="15" xfId="120" applyNumberFormat="1" applyFont="1" applyFill="1" applyBorder="1" applyAlignment="1">
      <alignment horizontal="right"/>
      <protection/>
    </xf>
    <xf numFmtId="204" fontId="0" fillId="0" borderId="0" xfId="0" applyNumberFormat="1" applyFont="1" applyAlignment="1">
      <alignment/>
    </xf>
    <xf numFmtId="3" fontId="4" fillId="0" borderId="0" xfId="0" applyNumberFormat="1" applyFont="1" applyAlignment="1">
      <alignment/>
    </xf>
    <xf numFmtId="180" fontId="9" fillId="0" borderId="0" xfId="0" applyNumberFormat="1" applyFont="1" applyAlignment="1">
      <alignment wrapText="1"/>
    </xf>
    <xf numFmtId="14" fontId="76" fillId="0" borderId="0" xfId="0" applyNumberFormat="1" applyFont="1" applyAlignment="1">
      <alignment horizontal="right" wrapText="1"/>
    </xf>
    <xf numFmtId="226" fontId="76" fillId="0" borderId="0" xfId="0" applyNumberFormat="1" applyFont="1" applyAlignment="1">
      <alignment horizontal="right" wrapText="1"/>
    </xf>
    <xf numFmtId="0" fontId="76" fillId="0" borderId="15" xfId="0" applyFont="1" applyBorder="1" applyAlignment="1">
      <alignment horizontal="right" wrapText="1"/>
    </xf>
    <xf numFmtId="14" fontId="76" fillId="0" borderId="0" xfId="0" applyNumberFormat="1" applyFont="1" applyAlignment="1">
      <alignment horizontal="right" vertical="top" wrapText="1"/>
    </xf>
    <xf numFmtId="0" fontId="76" fillId="0" borderId="15" xfId="0" applyFont="1" applyBorder="1" applyAlignment="1">
      <alignment horizontal="right" vertical="top" wrapText="1"/>
    </xf>
    <xf numFmtId="226" fontId="71" fillId="0" borderId="6" xfId="0" applyNumberFormat="1" applyFont="1" applyBorder="1" applyAlignment="1">
      <alignment vertical="top" wrapText="1"/>
    </xf>
    <xf numFmtId="226" fontId="76" fillId="0" borderId="0" xfId="0" applyNumberFormat="1" applyFont="1" applyAlignment="1">
      <alignment horizontal="right" vertical="top" wrapText="1"/>
    </xf>
    <xf numFmtId="0" fontId="78" fillId="0" borderId="15" xfId="0" applyFont="1" applyBorder="1" applyAlignment="1">
      <alignment horizontal="right" vertical="top" wrapText="1"/>
    </xf>
    <xf numFmtId="181" fontId="76" fillId="0" borderId="0" xfId="122" applyNumberFormat="1" applyFont="1" applyBorder="1" applyAlignment="1">
      <alignment horizontal="right" vertical="center" shrinkToFit="1"/>
      <protection/>
    </xf>
    <xf numFmtId="0" fontId="55" fillId="0" borderId="48" xfId="116" applyFont="1" applyBorder="1" applyAlignment="1">
      <alignment horizontal="center" vertical="center" wrapText="1"/>
      <protection/>
    </xf>
    <xf numFmtId="3" fontId="99" fillId="0" borderId="7" xfId="116" applyNumberFormat="1" applyFont="1" applyBorder="1" applyAlignment="1">
      <alignment horizontal="center"/>
      <protection/>
    </xf>
    <xf numFmtId="3" fontId="100" fillId="0" borderId="0" xfId="116" applyNumberFormat="1" applyFont="1" applyAlignment="1">
      <alignment horizontal="left" vertical="center" wrapText="1"/>
      <protection/>
    </xf>
    <xf numFmtId="0" fontId="99" fillId="0" borderId="7" xfId="116" applyFont="1" applyBorder="1" applyAlignment="1">
      <alignment horizontal="center"/>
      <protection/>
    </xf>
    <xf numFmtId="3" fontId="99" fillId="0" borderId="43" xfId="116" applyNumberFormat="1" applyFont="1" applyBorder="1" applyAlignment="1">
      <alignment horizontal="center"/>
      <protection/>
    </xf>
    <xf numFmtId="3" fontId="99" fillId="0" borderId="4" xfId="116" applyNumberFormat="1" applyFont="1" applyBorder="1" applyAlignment="1">
      <alignment horizontal="center"/>
      <protection/>
    </xf>
    <xf numFmtId="3" fontId="99" fillId="0" borderId="48" xfId="116" applyNumberFormat="1" applyFont="1" applyBorder="1" applyAlignment="1">
      <alignment horizontal="center"/>
      <protection/>
    </xf>
    <xf numFmtId="0" fontId="99" fillId="0" borderId="7" xfId="116" applyFont="1" applyBorder="1" applyAlignment="1">
      <alignment horizontal="center" vertical="center" wrapText="1"/>
      <protection/>
    </xf>
    <xf numFmtId="3" fontId="55" fillId="0" borderId="7" xfId="117" applyNumberFormat="1" applyFont="1" applyBorder="1" applyAlignment="1">
      <alignment horizontal="center" vertical="center" wrapText="1"/>
      <protection/>
    </xf>
    <xf numFmtId="0" fontId="55" fillId="0" borderId="7" xfId="117" applyFont="1" applyBorder="1" applyAlignment="1">
      <alignment horizontal="center" vertical="center" wrapText="1"/>
      <protection/>
    </xf>
    <xf numFmtId="0" fontId="76" fillId="0" borderId="0" xfId="0" applyFont="1" applyBorder="1" applyAlignment="1">
      <alignment horizontal="left" vertical="center" wrapText="1"/>
    </xf>
    <xf numFmtId="0" fontId="83" fillId="0" borderId="0" xfId="0" applyFont="1" applyBorder="1" applyAlignment="1">
      <alignment horizontal="center"/>
    </xf>
    <xf numFmtId="0" fontId="77" fillId="0" borderId="0" xfId="0" applyFont="1" applyBorder="1" applyAlignment="1">
      <alignment horizontal="center" vertical="center" wrapText="1"/>
    </xf>
    <xf numFmtId="0" fontId="55" fillId="0" borderId="7" xfId="116" applyFont="1" applyBorder="1" applyAlignment="1">
      <alignment horizontal="center" vertical="center" wrapText="1"/>
      <protection/>
    </xf>
    <xf numFmtId="3" fontId="55" fillId="0" borderId="66" xfId="116" applyNumberFormat="1" applyFont="1" applyBorder="1" applyAlignment="1">
      <alignment horizontal="center" vertical="center" wrapText="1"/>
      <protection/>
    </xf>
    <xf numFmtId="3" fontId="55" fillId="0" borderId="18" xfId="116" applyNumberFormat="1" applyFont="1" applyBorder="1" applyAlignment="1">
      <alignment horizontal="center" vertical="center" wrapText="1"/>
      <protection/>
    </xf>
    <xf numFmtId="3" fontId="55" fillId="0" borderId="67" xfId="116" applyNumberFormat="1" applyFont="1" applyBorder="1" applyAlignment="1">
      <alignment horizontal="center" vertical="center" wrapText="1"/>
      <protection/>
    </xf>
    <xf numFmtId="0" fontId="125" fillId="0" borderId="0" xfId="116" applyFont="1" applyAlignment="1">
      <alignment horizontal="center"/>
      <protection/>
    </xf>
    <xf numFmtId="0" fontId="55" fillId="0" borderId="43" xfId="116" applyFont="1" applyBorder="1" applyAlignment="1">
      <alignment horizontal="center" vertical="center" wrapText="1"/>
      <protection/>
    </xf>
    <xf numFmtId="0" fontId="55" fillId="0" borderId="4" xfId="116" applyFont="1" applyBorder="1" applyAlignment="1">
      <alignment horizontal="center" vertical="center" wrapText="1"/>
      <protection/>
    </xf>
    <xf numFmtId="0" fontId="131" fillId="0" borderId="68" xfId="117" applyFont="1" applyBorder="1" applyAlignment="1">
      <alignment horizontal="center" vertical="center" wrapText="1"/>
      <protection/>
    </xf>
    <xf numFmtId="0" fontId="131" fillId="0" borderId="42" xfId="117" applyFont="1" applyBorder="1" applyAlignment="1">
      <alignment horizontal="center" vertical="center" wrapText="1"/>
      <protection/>
    </xf>
    <xf numFmtId="0" fontId="131" fillId="0" borderId="22" xfId="117" applyFont="1" applyBorder="1" applyAlignment="1">
      <alignment horizontal="center" vertical="center" wrapText="1"/>
      <protection/>
    </xf>
    <xf numFmtId="0" fontId="131" fillId="0" borderId="51" xfId="117" applyFont="1" applyBorder="1" applyAlignment="1">
      <alignment horizontal="center" vertical="center" wrapText="1"/>
      <protection/>
    </xf>
    <xf numFmtId="0" fontId="131" fillId="0" borderId="69" xfId="117" applyFont="1" applyBorder="1" applyAlignment="1">
      <alignment horizontal="center" vertical="center" wrapText="1"/>
      <protection/>
    </xf>
    <xf numFmtId="0" fontId="131" fillId="0" borderId="70" xfId="117" applyFont="1" applyBorder="1" applyAlignment="1">
      <alignment horizontal="center" vertical="center" wrapText="1"/>
      <protection/>
    </xf>
    <xf numFmtId="0" fontId="5" fillId="0" borderId="0" xfId="117" applyFont="1" applyAlignment="1">
      <alignment horizontal="center"/>
      <protection/>
    </xf>
    <xf numFmtId="0" fontId="6" fillId="0" borderId="0" xfId="117" applyFont="1" applyAlignment="1">
      <alignment horizontal="center"/>
      <protection/>
    </xf>
    <xf numFmtId="3" fontId="122" fillId="0" borderId="0" xfId="117" applyNumberFormat="1" applyFont="1" applyAlignment="1">
      <alignment horizontal="center"/>
      <protection/>
    </xf>
    <xf numFmtId="3" fontId="125" fillId="0" borderId="0" xfId="116" applyNumberFormat="1" applyFont="1" applyAlignment="1">
      <alignment horizontal="center"/>
      <protection/>
    </xf>
    <xf numFmtId="3" fontId="36" fillId="0" borderId="0" xfId="116" applyNumberFormat="1" applyFont="1" applyAlignment="1">
      <alignment horizontal="left"/>
      <protection/>
    </xf>
    <xf numFmtId="3" fontId="55" fillId="0" borderId="54" xfId="116" applyNumberFormat="1" applyFont="1" applyBorder="1" applyAlignment="1">
      <alignment horizontal="center" vertical="center" wrapText="1"/>
      <protection/>
    </xf>
    <xf numFmtId="3" fontId="55" fillId="0" borderId="50" xfId="116" applyNumberFormat="1" applyFont="1" applyBorder="1" applyAlignment="1">
      <alignment horizontal="center" vertical="center" wrapText="1"/>
      <protection/>
    </xf>
    <xf numFmtId="3" fontId="55" fillId="0" borderId="7" xfId="116" applyNumberFormat="1" applyFont="1" applyBorder="1" applyAlignment="1">
      <alignment horizontal="center" vertical="center" wrapText="1"/>
      <protection/>
    </xf>
    <xf numFmtId="3" fontId="55" fillId="0" borderId="43" xfId="116" applyNumberFormat="1" applyFont="1" applyBorder="1" applyAlignment="1">
      <alignment horizontal="center" vertical="center" wrapText="1"/>
      <protection/>
    </xf>
    <xf numFmtId="3" fontId="55" fillId="0" borderId="4" xfId="116" applyNumberFormat="1" applyFont="1" applyBorder="1" applyAlignment="1">
      <alignment horizontal="center" vertical="center" wrapText="1"/>
      <protection/>
    </xf>
    <xf numFmtId="3" fontId="55" fillId="0" borderId="48" xfId="116" applyNumberFormat="1" applyFont="1" applyBorder="1" applyAlignment="1">
      <alignment horizontal="center" vertical="center" wrapText="1"/>
      <protection/>
    </xf>
    <xf numFmtId="0" fontId="98" fillId="0" borderId="0" xfId="117" applyFont="1" applyAlignment="1">
      <alignment horizontal="center"/>
      <protection/>
    </xf>
    <xf numFmtId="0" fontId="114" fillId="0" borderId="0" xfId="117" applyFont="1" applyAlignment="1">
      <alignment horizontal="right"/>
      <protection/>
    </xf>
    <xf numFmtId="0" fontId="131" fillId="0" borderId="71" xfId="117" applyFont="1" applyBorder="1" applyAlignment="1">
      <alignment horizontal="center" vertical="center" wrapText="1"/>
      <protection/>
    </xf>
    <xf numFmtId="0" fontId="131" fillId="0" borderId="50" xfId="117" applyFont="1" applyBorder="1" applyAlignment="1">
      <alignment horizontal="center" vertical="center" wrapText="1"/>
      <protection/>
    </xf>
    <xf numFmtId="0" fontId="131" fillId="0" borderId="72" xfId="117" applyFont="1" applyBorder="1" applyAlignment="1">
      <alignment horizontal="center" vertical="center" wrapText="1"/>
      <protection/>
    </xf>
    <xf numFmtId="3" fontId="99" fillId="0" borderId="4" xfId="117" applyNumberFormat="1" applyFont="1" applyBorder="1" applyAlignment="1">
      <alignment horizontal="center"/>
      <protection/>
    </xf>
    <xf numFmtId="0" fontId="125" fillId="0" borderId="0" xfId="117" applyFont="1" applyAlignment="1">
      <alignment horizontal="center"/>
      <protection/>
    </xf>
    <xf numFmtId="0" fontId="99" fillId="0" borderId="7" xfId="117" applyFont="1" applyBorder="1" applyAlignment="1">
      <alignment horizontal="center" vertical="center" wrapText="1"/>
      <protection/>
    </xf>
    <xf numFmtId="0" fontId="100" fillId="0" borderId="0" xfId="117" applyFont="1" applyAlignment="1">
      <alignment horizontal="center"/>
      <protection/>
    </xf>
    <xf numFmtId="0" fontId="159" fillId="0" borderId="0" xfId="117" applyFont="1" applyAlignment="1">
      <alignment horizontal="center"/>
      <protection/>
    </xf>
    <xf numFmtId="3" fontId="99" fillId="0" borderId="0" xfId="117" applyNumberFormat="1" applyFont="1" applyAlignment="1">
      <alignment horizontal="center"/>
      <protection/>
    </xf>
    <xf numFmtId="3" fontId="100" fillId="0" borderId="0" xfId="117" applyNumberFormat="1" applyFont="1" applyAlignment="1">
      <alignment horizontal="center"/>
      <protection/>
    </xf>
    <xf numFmtId="0" fontId="100" fillId="0" borderId="46" xfId="117" applyFont="1" applyBorder="1" applyAlignment="1">
      <alignment horizontal="center"/>
      <protection/>
    </xf>
    <xf numFmtId="0" fontId="100" fillId="0" borderId="49" xfId="117" applyFont="1" applyBorder="1" applyAlignment="1">
      <alignment horizontal="center"/>
      <protection/>
    </xf>
    <xf numFmtId="0" fontId="100" fillId="0" borderId="44" xfId="117" applyFont="1" applyBorder="1" applyAlignment="1">
      <alignment horizontal="center"/>
      <protection/>
    </xf>
    <xf numFmtId="0" fontId="100" fillId="0" borderId="73" xfId="117" applyFont="1" applyBorder="1" applyAlignment="1">
      <alignment horizontal="center"/>
      <protection/>
    </xf>
    <xf numFmtId="0" fontId="158" fillId="0" borderId="0" xfId="117" applyFont="1" applyAlignment="1">
      <alignment horizontal="center"/>
      <protection/>
    </xf>
    <xf numFmtId="0" fontId="55" fillId="0" borderId="0" xfId="117" applyFont="1" applyAlignment="1">
      <alignment horizontal="center"/>
      <protection/>
    </xf>
    <xf numFmtId="0" fontId="99" fillId="0" borderId="32" xfId="117" applyFont="1" applyBorder="1" applyAlignment="1">
      <alignment horizontal="center"/>
      <protection/>
    </xf>
    <xf numFmtId="0" fontId="100" fillId="0" borderId="74" xfId="117" applyFont="1" applyBorder="1" applyAlignment="1">
      <alignment horizontal="center"/>
      <protection/>
    </xf>
    <xf numFmtId="0" fontId="100" fillId="0" borderId="75" xfId="117" applyFont="1" applyBorder="1" applyAlignment="1">
      <alignment horizontal="center"/>
      <protection/>
    </xf>
    <xf numFmtId="0" fontId="153" fillId="0" borderId="0" xfId="117" applyFont="1" applyAlignment="1">
      <alignment horizontal="left" vertical="center" wrapText="1"/>
      <protection/>
    </xf>
    <xf numFmtId="0" fontId="83" fillId="0" borderId="0" xfId="117" applyFont="1" applyAlignment="1">
      <alignment horizontal="center" vertical="top" wrapText="1"/>
      <protection/>
    </xf>
    <xf numFmtId="0" fontId="151" fillId="0" borderId="0" xfId="117" applyFont="1" applyBorder="1" applyAlignment="1">
      <alignment horizontal="center" vertical="top" wrapText="1"/>
      <protection/>
    </xf>
    <xf numFmtId="0" fontId="34" fillId="0" borderId="0" xfId="117" applyFont="1" applyAlignment="1">
      <alignment vertical="top" wrapText="1"/>
      <protection/>
    </xf>
    <xf numFmtId="0" fontId="151" fillId="0" borderId="0" xfId="117" applyFont="1" applyAlignment="1">
      <alignment horizontal="center" vertical="center" wrapText="1"/>
      <protection/>
    </xf>
    <xf numFmtId="3" fontId="100" fillId="0" borderId="0" xfId="117" applyNumberFormat="1" applyFont="1" applyAlignment="1">
      <alignment wrapText="1"/>
      <protection/>
    </xf>
    <xf numFmtId="0" fontId="34" fillId="0" borderId="53" xfId="117" applyFont="1" applyBorder="1" applyAlignment="1">
      <alignment horizontal="left" vertical="center" wrapText="1"/>
      <protection/>
    </xf>
    <xf numFmtId="0" fontId="99" fillId="0" borderId="0" xfId="117" applyFont="1" applyAlignment="1">
      <alignment horizontal="center" vertical="center" wrapText="1"/>
      <protection/>
    </xf>
    <xf numFmtId="3" fontId="34" fillId="0" borderId="7" xfId="117" applyNumberFormat="1" applyFont="1" applyBorder="1" applyAlignment="1">
      <alignment horizontal="center" vertical="center" wrapText="1"/>
      <protection/>
    </xf>
    <xf numFmtId="3" fontId="99" fillId="0" borderId="7" xfId="117" applyNumberFormat="1" applyFont="1" applyBorder="1" applyAlignment="1">
      <alignment horizontal="center"/>
      <protection/>
    </xf>
    <xf numFmtId="3" fontId="100" fillId="0" borderId="0" xfId="117" applyNumberFormat="1" applyFont="1" applyAlignment="1">
      <alignment horizontal="left" vertical="center" wrapText="1"/>
      <protection/>
    </xf>
    <xf numFmtId="0" fontId="99" fillId="0" borderId="7" xfId="117" applyFont="1" applyBorder="1" applyAlignment="1">
      <alignment horizontal="center"/>
      <protection/>
    </xf>
    <xf numFmtId="3" fontId="99" fillId="0" borderId="43" xfId="117" applyNumberFormat="1" applyFont="1" applyBorder="1" applyAlignment="1">
      <alignment horizontal="center"/>
      <protection/>
    </xf>
    <xf numFmtId="0" fontId="83" fillId="0" borderId="76" xfId="117" applyFont="1" applyBorder="1" applyAlignment="1">
      <alignment horizontal="left" vertical="center" wrapText="1"/>
      <protection/>
    </xf>
    <xf numFmtId="0" fontId="83" fillId="0" borderId="77" xfId="117" applyFont="1" applyBorder="1" applyAlignment="1">
      <alignment horizontal="left" vertical="center" wrapText="1"/>
      <protection/>
    </xf>
    <xf numFmtId="0" fontId="36" fillId="0" borderId="0" xfId="117" applyFont="1" applyBorder="1" applyAlignment="1">
      <alignment horizontal="center" vertical="center" wrapText="1"/>
      <protection/>
    </xf>
    <xf numFmtId="0" fontId="34" fillId="0" borderId="53" xfId="117" applyFont="1" applyBorder="1" applyAlignment="1">
      <alignment vertical="top" wrapText="1"/>
      <protection/>
    </xf>
    <xf numFmtId="0" fontId="34" fillId="0" borderId="0" xfId="117" applyFont="1" applyAlignment="1">
      <alignment horizontal="left" vertical="center" wrapText="1"/>
      <protection/>
    </xf>
    <xf numFmtId="0" fontId="34" fillId="0" borderId="55" xfId="117" applyFont="1" applyBorder="1" applyAlignment="1">
      <alignment horizontal="center" vertical="center" wrapText="1"/>
      <protection/>
    </xf>
    <xf numFmtId="0" fontId="83" fillId="0" borderId="53" xfId="117" applyFont="1" applyBorder="1" applyAlignment="1">
      <alignment vertical="top" wrapText="1"/>
      <protection/>
    </xf>
    <xf numFmtId="0" fontId="34" fillId="0" borderId="0" xfId="117" applyFont="1" applyAlignment="1">
      <alignment horizontal="center" vertical="top" wrapText="1"/>
      <protection/>
    </xf>
    <xf numFmtId="0" fontId="34" fillId="0" borderId="76" xfId="117" applyFont="1" applyBorder="1" applyAlignment="1">
      <alignment horizontal="left" vertical="center" wrapText="1"/>
      <protection/>
    </xf>
    <xf numFmtId="0" fontId="34" fillId="0" borderId="77" xfId="117" applyFont="1" applyBorder="1" applyAlignment="1">
      <alignment horizontal="left" vertical="center" wrapText="1"/>
      <protection/>
    </xf>
    <xf numFmtId="3" fontId="34" fillId="0" borderId="0" xfId="117" applyNumberFormat="1" applyFont="1" applyAlignment="1">
      <alignment horizontal="center" vertical="top" wrapText="1"/>
      <protection/>
    </xf>
    <xf numFmtId="0" fontId="74" fillId="0" borderId="0" xfId="117" applyFont="1" applyAlignment="1">
      <alignment horizontal="center"/>
      <protection/>
    </xf>
    <xf numFmtId="0" fontId="83" fillId="0" borderId="0" xfId="117" applyFont="1" applyAlignment="1">
      <alignment vertical="center" wrapText="1"/>
      <protection/>
    </xf>
    <xf numFmtId="0" fontId="34" fillId="0" borderId="0" xfId="117" applyFont="1" applyAlignment="1">
      <alignment horizontal="justify" vertical="top" wrapText="1"/>
      <protection/>
    </xf>
    <xf numFmtId="0" fontId="99" fillId="0" borderId="0" xfId="117" applyFont="1" applyAlignment="1">
      <alignment horizontal="center"/>
      <protection/>
    </xf>
    <xf numFmtId="0" fontId="83" fillId="0" borderId="0" xfId="117" applyFont="1" applyAlignment="1">
      <alignment horizontal="center"/>
      <protection/>
    </xf>
    <xf numFmtId="0" fontId="146" fillId="0" borderId="76" xfId="117" applyFont="1" applyBorder="1" applyAlignment="1">
      <alignment horizontal="center" vertical="top" wrapText="1"/>
      <protection/>
    </xf>
    <xf numFmtId="0" fontId="146" fillId="0" borderId="77" xfId="117" applyFont="1" applyBorder="1" applyAlignment="1">
      <alignment horizontal="center" vertical="top" wrapText="1"/>
      <protection/>
    </xf>
    <xf numFmtId="3" fontId="138" fillId="0" borderId="7" xfId="117" applyNumberFormat="1" applyFont="1" applyBorder="1" applyAlignment="1">
      <alignment horizontal="center"/>
      <protection/>
    </xf>
    <xf numFmtId="3" fontId="133" fillId="0" borderId="26" xfId="117" applyNumberFormat="1" applyFont="1" applyBorder="1" applyAlignment="1">
      <alignment horizontal="right"/>
      <protection/>
    </xf>
    <xf numFmtId="3" fontId="134" fillId="0" borderId="43" xfId="117" applyNumberFormat="1" applyFont="1" applyBorder="1" applyAlignment="1">
      <alignment horizontal="center" vertical="center" wrapText="1"/>
      <protection/>
    </xf>
    <xf numFmtId="3" fontId="134" fillId="0" borderId="4" xfId="117" applyNumberFormat="1" applyFont="1" applyBorder="1" applyAlignment="1">
      <alignment horizontal="center" vertical="center" wrapText="1"/>
      <protection/>
    </xf>
    <xf numFmtId="3" fontId="134" fillId="0" borderId="48" xfId="117" applyNumberFormat="1" applyFont="1" applyBorder="1" applyAlignment="1">
      <alignment horizontal="center" vertical="center" wrapText="1"/>
      <protection/>
    </xf>
    <xf numFmtId="3" fontId="133" fillId="0" borderId="78" xfId="117" applyNumberFormat="1" applyFont="1" applyBorder="1" applyAlignment="1">
      <alignment horizontal="right"/>
      <protection/>
    </xf>
    <xf numFmtId="3" fontId="133" fillId="0" borderId="79" xfId="117" applyNumberFormat="1" applyFont="1" applyBorder="1" applyAlignment="1">
      <alignment horizontal="right"/>
      <protection/>
    </xf>
    <xf numFmtId="3" fontId="125" fillId="0" borderId="0" xfId="117" applyNumberFormat="1" applyFont="1" applyAlignment="1">
      <alignment horizontal="center"/>
      <protection/>
    </xf>
    <xf numFmtId="3" fontId="36" fillId="0" borderId="0" xfId="117" applyNumberFormat="1" applyFont="1" applyAlignment="1">
      <alignment horizontal="left"/>
      <protection/>
    </xf>
    <xf numFmtId="0" fontId="83" fillId="0" borderId="15" xfId="117" applyFont="1" applyBorder="1" applyAlignment="1">
      <alignment horizontal="left" vertical="center" wrapText="1"/>
      <protection/>
    </xf>
    <xf numFmtId="3" fontId="115" fillId="0" borderId="7" xfId="117" applyNumberFormat="1" applyFont="1" applyBorder="1" applyAlignment="1">
      <alignment horizontal="center" vertical="center" wrapText="1"/>
      <protection/>
    </xf>
    <xf numFmtId="0" fontId="83" fillId="0" borderId="0" xfId="117" applyFont="1" applyAlignment="1">
      <alignment horizontal="left" vertical="center" wrapText="1"/>
      <protection/>
    </xf>
    <xf numFmtId="0" fontId="34" fillId="0" borderId="54" xfId="117" applyFont="1" applyBorder="1" applyAlignment="1">
      <alignment horizontal="center" vertical="center" wrapText="1"/>
      <protection/>
    </xf>
    <xf numFmtId="0" fontId="34" fillId="0" borderId="50" xfId="117" applyFont="1" applyBorder="1" applyAlignment="1">
      <alignment horizontal="center" vertical="center" wrapText="1"/>
      <protection/>
    </xf>
    <xf numFmtId="0" fontId="83" fillId="0" borderId="0" xfId="117" applyFont="1" applyBorder="1" applyAlignment="1">
      <alignment horizontal="left" vertical="center" wrapText="1"/>
      <protection/>
    </xf>
    <xf numFmtId="0" fontId="0" fillId="0" borderId="0" xfId="0" applyFont="1" applyAlignment="1">
      <alignment wrapText="1"/>
    </xf>
    <xf numFmtId="0" fontId="0" fillId="0" borderId="0" xfId="0" applyFont="1" applyAlignment="1">
      <alignment horizontal="justify" vertical="center" wrapText="1"/>
    </xf>
    <xf numFmtId="0" fontId="0" fillId="0" borderId="0" xfId="0" applyFont="1" applyAlignment="1">
      <alignment/>
    </xf>
    <xf numFmtId="3" fontId="37" fillId="0" borderId="0" xfId="122" applyNumberFormat="1" applyFont="1">
      <alignment/>
      <protection/>
    </xf>
    <xf numFmtId="3" fontId="37" fillId="0" borderId="0" xfId="122" applyNumberFormat="1" applyFont="1" applyBorder="1">
      <alignment/>
      <protection/>
    </xf>
    <xf numFmtId="181" fontId="76" fillId="0" borderId="0" xfId="0" applyNumberFormat="1" applyFont="1" applyBorder="1" applyAlignment="1">
      <alignment horizontal="center" vertical="top" wrapText="1"/>
    </xf>
    <xf numFmtId="181" fontId="96" fillId="0" borderId="0" xfId="0" applyNumberFormat="1" applyFont="1" applyBorder="1" applyAlignment="1">
      <alignment horizontal="center" vertical="top" shrinkToFit="1"/>
    </xf>
    <xf numFmtId="3" fontId="37" fillId="0" borderId="0" xfId="122" applyNumberFormat="1" applyFont="1" applyAlignment="1">
      <alignment wrapText="1"/>
      <protection/>
    </xf>
    <xf numFmtId="0" fontId="77" fillId="0" borderId="0" xfId="0" applyFont="1" applyBorder="1" applyAlignment="1">
      <alignment horizontal="left" vertical="top" wrapText="1"/>
    </xf>
    <xf numFmtId="3" fontId="65" fillId="0" borderId="0" xfId="122" applyNumberFormat="1" applyFont="1" applyBorder="1" applyAlignment="1">
      <alignment horizontal="left" vertical="center"/>
      <protection/>
    </xf>
    <xf numFmtId="204" fontId="84" fillId="0" borderId="16" xfId="78" applyNumberFormat="1" applyFont="1" applyFill="1" applyBorder="1" applyAlignment="1">
      <alignment shrinkToFit="1"/>
    </xf>
    <xf numFmtId="3" fontId="134" fillId="0" borderId="7" xfId="117" applyNumberFormat="1" applyFont="1" applyBorder="1" applyAlignment="1">
      <alignment horizontal="center" vertical="center" wrapText="1"/>
      <protection/>
    </xf>
    <xf numFmtId="3" fontId="133" fillId="0" borderId="0" xfId="117" applyNumberFormat="1" applyFont="1" applyAlignment="1">
      <alignment horizontal="right"/>
      <protection/>
    </xf>
    <xf numFmtId="3" fontId="133" fillId="0" borderId="24" xfId="117" applyNumberFormat="1" applyFont="1" applyBorder="1" applyAlignment="1">
      <alignment horizontal="right"/>
      <protection/>
    </xf>
    <xf numFmtId="3" fontId="134" fillId="0" borderId="28" xfId="117" applyNumberFormat="1" applyFont="1" applyBorder="1" applyAlignment="1">
      <alignment horizontal="center" vertical="center" wrapText="1"/>
      <protection/>
    </xf>
    <xf numFmtId="3" fontId="134" fillId="0" borderId="16" xfId="117" applyNumberFormat="1" applyFont="1" applyBorder="1" applyAlignment="1">
      <alignment horizontal="center" vertical="center" wrapText="1"/>
      <protection/>
    </xf>
    <xf numFmtId="3" fontId="134" fillId="0" borderId="24" xfId="117" applyNumberFormat="1" applyFont="1" applyBorder="1" applyAlignment="1">
      <alignment horizontal="center" vertical="center" wrapText="1"/>
      <protection/>
    </xf>
    <xf numFmtId="3" fontId="133" fillId="0" borderId="16" xfId="117" applyNumberFormat="1" applyFont="1" applyBorder="1" applyAlignment="1">
      <alignment horizontal="right"/>
      <protection/>
    </xf>
    <xf numFmtId="3" fontId="133" fillId="0" borderId="46" xfId="117" applyNumberFormat="1" applyFont="1" applyBorder="1" applyAlignment="1">
      <alignment horizontal="right"/>
      <protection/>
    </xf>
    <xf numFmtId="3" fontId="133" fillId="0" borderId="49" xfId="117" applyNumberFormat="1" applyFont="1" applyBorder="1" applyAlignment="1">
      <alignment horizontal="right"/>
      <protection/>
    </xf>
    <xf numFmtId="3" fontId="133" fillId="0" borderId="74" xfId="117" applyNumberFormat="1" applyFont="1" applyBorder="1" applyAlignment="1">
      <alignment horizontal="right"/>
      <protection/>
    </xf>
    <xf numFmtId="3" fontId="133" fillId="0" borderId="75" xfId="117" applyNumberFormat="1" applyFont="1" applyBorder="1" applyAlignment="1">
      <alignment horizontal="right"/>
      <protection/>
    </xf>
    <xf numFmtId="0" fontId="55" fillId="0" borderId="43" xfId="117" applyFont="1" applyBorder="1" applyAlignment="1">
      <alignment horizontal="center" vertical="center" wrapText="1"/>
      <protection/>
    </xf>
    <xf numFmtId="0" fontId="55" fillId="0" borderId="4" xfId="117" applyFont="1" applyBorder="1" applyAlignment="1">
      <alignment horizontal="center" vertical="center" wrapText="1"/>
      <protection/>
    </xf>
    <xf numFmtId="0" fontId="55" fillId="0" borderId="48" xfId="117" applyFont="1" applyBorder="1" applyAlignment="1">
      <alignment horizontal="center" vertical="center" wrapText="1"/>
      <protection/>
    </xf>
    <xf numFmtId="3" fontId="55" fillId="0" borderId="54" xfId="117" applyNumberFormat="1" applyFont="1" applyBorder="1" applyAlignment="1">
      <alignment horizontal="center" vertical="center" wrapText="1"/>
      <protection/>
    </xf>
    <xf numFmtId="3" fontId="55" fillId="0" borderId="50" xfId="117" applyNumberFormat="1" applyFont="1" applyBorder="1" applyAlignment="1">
      <alignment horizontal="center" vertical="center" wrapText="1"/>
      <protection/>
    </xf>
    <xf numFmtId="3" fontId="55" fillId="0" borderId="66" xfId="117" applyNumberFormat="1" applyFont="1" applyBorder="1" applyAlignment="1">
      <alignment horizontal="center" vertical="center" wrapText="1"/>
      <protection/>
    </xf>
    <xf numFmtId="3" fontId="55" fillId="0" borderId="18" xfId="117" applyNumberFormat="1" applyFont="1" applyBorder="1" applyAlignment="1">
      <alignment horizontal="center" vertical="center" wrapText="1"/>
      <protection/>
    </xf>
    <xf numFmtId="3" fontId="55" fillId="0" borderId="67" xfId="117" applyNumberFormat="1" applyFont="1" applyBorder="1" applyAlignment="1">
      <alignment horizontal="center" vertical="center" wrapText="1"/>
      <protection/>
    </xf>
    <xf numFmtId="3" fontId="55" fillId="0" borderId="43" xfId="117" applyNumberFormat="1" applyFont="1" applyBorder="1" applyAlignment="1">
      <alignment horizontal="center" vertical="center" wrapText="1"/>
      <protection/>
    </xf>
    <xf numFmtId="3" fontId="55" fillId="0" borderId="4" xfId="117" applyNumberFormat="1" applyFont="1" applyBorder="1" applyAlignment="1">
      <alignment horizontal="center" vertical="center" wrapText="1"/>
      <protection/>
    </xf>
    <xf numFmtId="3" fontId="55" fillId="0" borderId="48" xfId="117" applyNumberFormat="1" applyFont="1" applyBorder="1" applyAlignment="1">
      <alignment horizontal="center" vertical="center" wrapText="1"/>
      <protection/>
    </xf>
    <xf numFmtId="0" fontId="114" fillId="0" borderId="0" xfId="118" applyFont="1" applyAlignment="1">
      <alignment horizontal="right"/>
      <protection/>
    </xf>
    <xf numFmtId="0" fontId="125" fillId="0" borderId="0" xfId="118" applyFont="1" applyAlignment="1">
      <alignment horizontal="center"/>
      <protection/>
    </xf>
    <xf numFmtId="0" fontId="129" fillId="0" borderId="0" xfId="118" applyFont="1" applyAlignment="1">
      <alignment horizontal="center"/>
      <protection/>
    </xf>
    <xf numFmtId="0" fontId="6" fillId="0" borderId="0" xfId="118" applyFont="1" applyAlignment="1">
      <alignment horizontal="center"/>
      <protection/>
    </xf>
    <xf numFmtId="0" fontId="83" fillId="0" borderId="0" xfId="118" applyFont="1" applyAlignment="1">
      <alignment horizontal="center"/>
      <protection/>
    </xf>
    <xf numFmtId="0" fontId="100" fillId="0" borderId="0" xfId="118" applyFont="1" applyAlignment="1">
      <alignment horizontal="center"/>
      <protection/>
    </xf>
    <xf numFmtId="0" fontId="7" fillId="0" borderId="0" xfId="0" applyFont="1" applyAlignment="1">
      <alignment horizontal="center" vertical="top"/>
    </xf>
    <xf numFmtId="0" fontId="6" fillId="0" borderId="0" xfId="0" applyFont="1" applyAlignment="1">
      <alignment horizontal="center" vertical="top"/>
    </xf>
    <xf numFmtId="0" fontId="2" fillId="0" borderId="7" xfId="0" applyFont="1" applyBorder="1" applyAlignment="1">
      <alignment horizontal="center" vertical="top" wrapText="1"/>
    </xf>
    <xf numFmtId="0" fontId="2" fillId="0" borderId="80" xfId="0" applyFont="1" applyBorder="1" applyAlignment="1">
      <alignment horizontal="center" vertical="center" wrapText="1"/>
    </xf>
    <xf numFmtId="0" fontId="2" fillId="0" borderId="7" xfId="0" applyFont="1" applyBorder="1" applyAlignment="1">
      <alignment horizontal="center" vertical="center" wrapText="1"/>
    </xf>
    <xf numFmtId="0" fontId="5" fillId="0" borderId="80" xfId="0" applyFont="1" applyBorder="1" applyAlignment="1">
      <alignment horizontal="center" vertical="center" wrapText="1"/>
    </xf>
    <xf numFmtId="0" fontId="4" fillId="0" borderId="0" xfId="0" applyFont="1" applyAlignment="1">
      <alignment horizontal="left" vertical="top" wrapText="1"/>
    </xf>
    <xf numFmtId="0" fontId="83" fillId="0" borderId="0" xfId="0" applyFont="1" applyBorder="1" applyAlignment="1">
      <alignment horizontal="left" wrapText="1"/>
    </xf>
    <xf numFmtId="0" fontId="76" fillId="0" borderId="0" xfId="0" applyFont="1" applyBorder="1" applyAlignment="1">
      <alignment horizontal="left" vertical="center" wrapText="1"/>
    </xf>
    <xf numFmtId="0" fontId="4" fillId="0" borderId="0" xfId="0" applyFont="1" applyBorder="1" applyAlignment="1">
      <alignment horizontal="left" vertical="center" wrapText="1"/>
    </xf>
    <xf numFmtId="0" fontId="76" fillId="0" borderId="0" xfId="0" applyFont="1" applyAlignment="1">
      <alignment horizontal="left"/>
    </xf>
    <xf numFmtId="0" fontId="76" fillId="0" borderId="0" xfId="0" applyFont="1" applyAlignment="1">
      <alignment horizontal="center" vertical="top" wrapText="1"/>
    </xf>
    <xf numFmtId="0" fontId="4" fillId="0" borderId="0" xfId="0" applyFont="1" applyAlignment="1">
      <alignment horizontal="distributed" wrapText="1"/>
    </xf>
    <xf numFmtId="0" fontId="4" fillId="0" borderId="0" xfId="0" applyFont="1" applyAlignment="1">
      <alignment horizontal="justify" wrapText="1"/>
    </xf>
    <xf numFmtId="0" fontId="4" fillId="0" borderId="0" xfId="0" applyFont="1" applyAlignment="1">
      <alignment horizontal="left"/>
    </xf>
    <xf numFmtId="180" fontId="0" fillId="0" borderId="0" xfId="67" applyNumberFormat="1" applyFont="1" applyAlignment="1">
      <alignment horizontal="center"/>
    </xf>
    <xf numFmtId="180" fontId="76" fillId="0" borderId="0" xfId="67" applyNumberFormat="1" applyFont="1" applyFill="1" applyBorder="1" applyAlignment="1">
      <alignment horizontal="center"/>
    </xf>
    <xf numFmtId="0" fontId="4" fillId="0" borderId="0" xfId="0" applyFont="1" applyAlignment="1">
      <alignment horizontal="left" vertical="center"/>
    </xf>
    <xf numFmtId="0" fontId="76" fillId="0" borderId="0" xfId="0" applyFont="1" applyAlignment="1">
      <alignment horizontal="center"/>
    </xf>
    <xf numFmtId="0" fontId="4" fillId="0" borderId="0" xfId="0" applyFont="1" applyAlignment="1">
      <alignment horizontal="left" wrapText="1"/>
    </xf>
    <xf numFmtId="0" fontId="76" fillId="0" borderId="0" xfId="0" applyFont="1" applyAlignment="1">
      <alignment horizontal="left" wrapText="1"/>
    </xf>
    <xf numFmtId="0" fontId="76" fillId="0" borderId="0" xfId="0" applyFont="1" applyAlignment="1">
      <alignment horizontal="justify" wrapText="1"/>
    </xf>
    <xf numFmtId="0" fontId="4" fillId="0" borderId="0" xfId="0" applyFont="1" applyAlignment="1">
      <alignment horizontal="justify" vertical="center" wrapText="1"/>
    </xf>
    <xf numFmtId="0" fontId="77" fillId="0" borderId="0" xfId="0" applyFont="1" applyAlignment="1">
      <alignment horizontal="center" vertical="top" wrapText="1"/>
    </xf>
    <xf numFmtId="0" fontId="81" fillId="0" borderId="0" xfId="0" applyFont="1" applyBorder="1" applyAlignment="1">
      <alignment horizontal="center"/>
    </xf>
    <xf numFmtId="0" fontId="81" fillId="0" borderId="0" xfId="0" applyFont="1" applyAlignment="1">
      <alignment horizontal="center"/>
    </xf>
    <xf numFmtId="0" fontId="78" fillId="0" borderId="0" xfId="0" applyFont="1" applyAlignment="1">
      <alignment horizontal="center"/>
    </xf>
    <xf numFmtId="181" fontId="111" fillId="0" borderId="28" xfId="0" applyNumberFormat="1" applyFont="1" applyBorder="1" applyAlignment="1">
      <alignment horizontal="center" vertical="center" wrapText="1"/>
    </xf>
    <xf numFmtId="181" fontId="111" fillId="0" borderId="16" xfId="0" applyNumberFormat="1" applyFont="1" applyBorder="1" applyAlignment="1">
      <alignment horizontal="center" vertical="center" wrapText="1"/>
    </xf>
    <xf numFmtId="181" fontId="77" fillId="0" borderId="0" xfId="122" applyNumberFormat="1" applyFont="1" applyBorder="1" applyAlignment="1">
      <alignment horizontal="right" shrinkToFit="1"/>
      <protection/>
    </xf>
    <xf numFmtId="3" fontId="0" fillId="0" borderId="0" xfId="122" applyNumberFormat="1" applyFont="1" applyBorder="1" applyAlignment="1">
      <alignment horizontal="center" vertical="center"/>
      <protection/>
    </xf>
    <xf numFmtId="0" fontId="76" fillId="0" borderId="18" xfId="0" applyNumberFormat="1" applyFont="1" applyBorder="1" applyAlignment="1">
      <alignment horizontal="center" vertical="center" wrapText="1"/>
    </xf>
    <xf numFmtId="0" fontId="76" fillId="0" borderId="15" xfId="0" applyNumberFormat="1" applyFont="1" applyBorder="1" applyAlignment="1">
      <alignment horizontal="center" vertical="center" wrapText="1"/>
    </xf>
    <xf numFmtId="0" fontId="76" fillId="0" borderId="0" xfId="0" applyFont="1" applyBorder="1" applyAlignment="1">
      <alignment horizontal="center" vertical="center" wrapText="1"/>
    </xf>
    <xf numFmtId="14" fontId="76" fillId="0" borderId="18" xfId="0" applyNumberFormat="1" applyFont="1" applyBorder="1" applyAlignment="1">
      <alignment horizontal="center" vertical="center" shrinkToFit="1"/>
    </xf>
    <xf numFmtId="0" fontId="0" fillId="0" borderId="15" xfId="0" applyFont="1" applyBorder="1" applyAlignment="1">
      <alignment shrinkToFit="1"/>
    </xf>
    <xf numFmtId="3" fontId="81" fillId="0" borderId="18" xfId="122" applyNumberFormat="1" applyFont="1" applyBorder="1" applyAlignment="1">
      <alignment horizontal="center"/>
      <protection/>
    </xf>
    <xf numFmtId="3" fontId="75" fillId="0" borderId="0" xfId="122" applyNumberFormat="1" applyFont="1" applyAlignment="1">
      <alignment horizontal="center"/>
      <protection/>
    </xf>
    <xf numFmtId="0" fontId="9" fillId="0" borderId="15" xfId="0" applyFont="1" applyBorder="1" applyAlignment="1">
      <alignment vertical="center" shrinkToFit="1"/>
    </xf>
    <xf numFmtId="181" fontId="76" fillId="0" borderId="67" xfId="0" applyNumberFormat="1" applyFont="1" applyBorder="1" applyAlignment="1">
      <alignment horizontal="center" vertical="center" wrapText="1"/>
    </xf>
    <xf numFmtId="181" fontId="76" fillId="0" borderId="81" xfId="0" applyNumberFormat="1" applyFont="1" applyBorder="1" applyAlignment="1">
      <alignment horizontal="center" vertical="center" wrapText="1"/>
    </xf>
    <xf numFmtId="3" fontId="75" fillId="0" borderId="0" xfId="122" applyNumberFormat="1" applyFont="1" applyBorder="1" applyAlignment="1">
      <alignment horizontal="center"/>
      <protection/>
    </xf>
    <xf numFmtId="3" fontId="0" fillId="0" borderId="0" xfId="122" applyNumberFormat="1" applyFont="1" applyBorder="1" applyAlignment="1">
      <alignment horizontal="left"/>
      <protection/>
    </xf>
    <xf numFmtId="3" fontId="35" fillId="0" borderId="0" xfId="122" applyNumberFormat="1" applyFont="1" applyBorder="1" applyAlignment="1">
      <alignment horizontal="left"/>
      <protection/>
    </xf>
    <xf numFmtId="181" fontId="76" fillId="0" borderId="18" xfId="122" applyNumberFormat="1" applyFont="1" applyBorder="1" applyAlignment="1">
      <alignment horizontal="center" vertical="center" wrapText="1"/>
      <protection/>
    </xf>
    <xf numFmtId="0" fontId="65" fillId="0" borderId="15" xfId="0" applyFont="1" applyBorder="1" applyAlignment="1">
      <alignment horizontal="center" vertical="center"/>
    </xf>
    <xf numFmtId="0" fontId="70" fillId="0" borderId="0" xfId="0" applyFont="1" applyBorder="1" applyAlignment="1">
      <alignment horizontal="center" vertical="center" wrapText="1"/>
    </xf>
    <xf numFmtId="0" fontId="0" fillId="0" borderId="15" xfId="0" applyBorder="1" applyAlignment="1">
      <alignment horizontal="center" vertical="center"/>
    </xf>
    <xf numFmtId="181" fontId="121" fillId="0" borderId="28" xfId="0" applyNumberFormat="1" applyFont="1" applyBorder="1" applyAlignment="1">
      <alignment horizontal="center" vertical="center" wrapText="1"/>
    </xf>
    <xf numFmtId="181" fontId="121" fillId="0" borderId="16" xfId="0" applyNumberFormat="1" applyFont="1" applyBorder="1" applyAlignment="1">
      <alignment horizontal="center" vertical="center" wrapText="1"/>
    </xf>
    <xf numFmtId="0" fontId="118" fillId="0" borderId="0" xfId="0" applyFont="1" applyAlignment="1">
      <alignment horizontal="center" vertical="top" wrapText="1"/>
    </xf>
    <xf numFmtId="3" fontId="81" fillId="0" borderId="0" xfId="122" applyNumberFormat="1" applyFont="1" applyBorder="1" applyAlignment="1">
      <alignment horizontal="center"/>
      <protection/>
    </xf>
    <xf numFmtId="0" fontId="71" fillId="0" borderId="0" xfId="0" applyFont="1" applyAlignment="1">
      <alignment horizontal="left" vertical="top" wrapText="1"/>
    </xf>
    <xf numFmtId="0" fontId="77" fillId="0" borderId="0" xfId="0" applyFont="1" applyAlignment="1">
      <alignment horizontal="center"/>
    </xf>
    <xf numFmtId="0" fontId="119" fillId="0" borderId="0" xfId="0" applyFont="1" applyAlignment="1">
      <alignment horizontal="center" vertical="top" wrapText="1"/>
    </xf>
    <xf numFmtId="0" fontId="177" fillId="0" borderId="0" xfId="0" applyFont="1" applyAlignment="1">
      <alignment horizontal="right"/>
    </xf>
    <xf numFmtId="0" fontId="76" fillId="0" borderId="0" xfId="0" applyFont="1" applyBorder="1" applyAlignment="1">
      <alignment horizontal="right"/>
    </xf>
    <xf numFmtId="0" fontId="118" fillId="0" borderId="0" xfId="0" applyFont="1" applyAlignment="1">
      <alignment horizontal="left" wrapText="1"/>
    </xf>
    <xf numFmtId="0" fontId="118" fillId="0" borderId="0" xfId="0" applyFont="1" applyAlignment="1">
      <alignment horizontal="center" wrapText="1"/>
    </xf>
    <xf numFmtId="0" fontId="78" fillId="0" borderId="0" xfId="0" applyFont="1" applyBorder="1" applyAlignment="1">
      <alignment horizontal="center"/>
    </xf>
    <xf numFmtId="3" fontId="77" fillId="0" borderId="0" xfId="120" applyNumberFormat="1" applyFont="1" applyFill="1" applyBorder="1" applyAlignment="1">
      <alignment horizontal="right"/>
      <protection/>
    </xf>
    <xf numFmtId="3" fontId="76" fillId="0" borderId="0" xfId="120" applyNumberFormat="1" applyFont="1" applyFill="1" applyBorder="1" applyAlignment="1">
      <alignment horizontal="left" wrapText="1"/>
      <protection/>
    </xf>
    <xf numFmtId="181" fontId="78" fillId="0" borderId="15" xfId="122" applyNumberFormat="1" applyFont="1" applyBorder="1" applyAlignment="1">
      <alignment horizontal="center"/>
      <protection/>
    </xf>
    <xf numFmtId="0" fontId="118" fillId="0" borderId="0" xfId="0" applyFont="1" applyAlignment="1">
      <alignment horizontal="center" vertical="center" wrapText="1"/>
    </xf>
    <xf numFmtId="181" fontId="76" fillId="0" borderId="0" xfId="122" applyNumberFormat="1" applyFont="1" applyBorder="1" applyAlignment="1">
      <alignment horizontal="right"/>
      <protection/>
    </xf>
    <xf numFmtId="3" fontId="76" fillId="0" borderId="0" xfId="120" applyNumberFormat="1" applyFont="1" applyFill="1" applyBorder="1" applyAlignment="1">
      <alignment horizontal="right"/>
      <protection/>
    </xf>
    <xf numFmtId="0" fontId="81" fillId="0" borderId="18" xfId="0" applyFont="1" applyBorder="1" applyAlignment="1">
      <alignment horizontal="center"/>
    </xf>
    <xf numFmtId="0" fontId="82" fillId="0" borderId="0" xfId="0" applyFont="1" applyBorder="1" applyAlignment="1">
      <alignment horizontal="center"/>
    </xf>
    <xf numFmtId="0" fontId="77" fillId="0" borderId="0" xfId="0" applyFont="1" applyBorder="1" applyAlignment="1">
      <alignment horizontal="right"/>
    </xf>
    <xf numFmtId="0" fontId="81" fillId="0" borderId="0" xfId="0" applyFont="1" applyAlignment="1">
      <alignment horizontal="center" wrapText="1"/>
    </xf>
    <xf numFmtId="0" fontId="78" fillId="0" borderId="0" xfId="0" applyFont="1" applyAlignment="1">
      <alignment horizontal="center" wrapText="1"/>
    </xf>
    <xf numFmtId="0" fontId="78" fillId="0" borderId="0" xfId="0" applyFont="1" applyAlignment="1">
      <alignment horizontal="left" wrapText="1"/>
    </xf>
    <xf numFmtId="0" fontId="77" fillId="0" borderId="0" xfId="0" applyFont="1" applyAlignment="1">
      <alignment horizontal="justify" wrapText="1"/>
    </xf>
    <xf numFmtId="0" fontId="2" fillId="0" borderId="0" xfId="0" applyFont="1" applyAlignment="1">
      <alignment horizontal="justify" vertical="center" wrapText="1"/>
    </xf>
    <xf numFmtId="0" fontId="78" fillId="0" borderId="0" xfId="0" applyFont="1" applyAlignment="1">
      <alignment horizontal="justify" wrapText="1"/>
    </xf>
    <xf numFmtId="0" fontId="76" fillId="0" borderId="0" xfId="0" applyFont="1" applyAlignment="1">
      <alignment horizontal="right" wrapText="1"/>
    </xf>
    <xf numFmtId="0" fontId="70" fillId="0" borderId="4" xfId="0" applyFont="1" applyBorder="1" applyAlignment="1">
      <alignment horizontal="left" vertical="top" wrapText="1"/>
    </xf>
    <xf numFmtId="3" fontId="76" fillId="0" borderId="15" xfId="120" applyNumberFormat="1" applyFont="1" applyFill="1" applyBorder="1" applyAlignment="1">
      <alignment horizontal="right"/>
      <protection/>
    </xf>
    <xf numFmtId="0" fontId="77" fillId="0" borderId="0" xfId="0" applyFont="1" applyAlignment="1">
      <alignment horizontal="right"/>
    </xf>
    <xf numFmtId="0" fontId="70" fillId="0" borderId="13" xfId="0" applyFont="1" applyBorder="1" applyAlignment="1">
      <alignment horizontal="center" vertical="top" wrapText="1"/>
    </xf>
    <xf numFmtId="0" fontId="70" fillId="0" borderId="15" xfId="0" applyFont="1" applyBorder="1" applyAlignment="1">
      <alignment horizontal="center" vertical="top" wrapText="1"/>
    </xf>
    <xf numFmtId="0" fontId="70" fillId="0" borderId="13"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4" xfId="0" applyFont="1" applyBorder="1" applyAlignment="1">
      <alignment horizontal="left" vertical="center" wrapText="1"/>
    </xf>
    <xf numFmtId="0" fontId="78" fillId="0" borderId="0" xfId="0" applyFont="1" applyAlignment="1">
      <alignment horizontal="left" vertical="center" wrapText="1"/>
    </xf>
    <xf numFmtId="0" fontId="70" fillId="0" borderId="0" xfId="0" applyFont="1" applyAlignment="1">
      <alignment horizontal="center" vertical="top" wrapText="1"/>
    </xf>
    <xf numFmtId="180" fontId="4" fillId="0" borderId="0" xfId="67" applyNumberFormat="1" applyFont="1" applyAlignment="1">
      <alignment horizontal="center" vertical="top" wrapText="1"/>
    </xf>
    <xf numFmtId="0" fontId="76" fillId="0" borderId="15" xfId="0" applyFont="1" applyBorder="1" applyAlignment="1">
      <alignment horizontal="right" vertical="top" wrapText="1"/>
    </xf>
    <xf numFmtId="180" fontId="4" fillId="0" borderId="0" xfId="67" applyNumberFormat="1" applyFont="1" applyAlignment="1">
      <alignment horizontal="center" vertical="center" shrinkToFit="1"/>
    </xf>
    <xf numFmtId="180" fontId="4" fillId="0" borderId="0" xfId="67" applyNumberFormat="1" applyFont="1" applyAlignment="1">
      <alignment horizontal="right" vertical="top" shrinkToFit="1"/>
    </xf>
    <xf numFmtId="0" fontId="76" fillId="0" borderId="0" xfId="0" applyFont="1" applyAlignment="1">
      <alignment horizontal="right" vertical="top" wrapText="1"/>
    </xf>
    <xf numFmtId="180" fontId="4" fillId="0" borderId="0" xfId="67" applyNumberFormat="1" applyFont="1" applyAlignment="1">
      <alignment horizontal="center" vertical="center" wrapText="1"/>
    </xf>
    <xf numFmtId="180" fontId="4" fillId="0" borderId="6" xfId="67" applyNumberFormat="1" applyFont="1" applyBorder="1" applyAlignment="1">
      <alignment horizontal="right" vertical="top" shrinkToFit="1"/>
    </xf>
    <xf numFmtId="0" fontId="4" fillId="0" borderId="0" xfId="0" applyFont="1" applyAlignment="1">
      <alignment horizontal="justify" vertical="top" wrapText="1"/>
    </xf>
    <xf numFmtId="0" fontId="76" fillId="0" borderId="0" xfId="0" applyFont="1" applyAlignment="1">
      <alignment horizontal="left" vertical="top" wrapText="1"/>
    </xf>
    <xf numFmtId="180" fontId="77" fillId="0" borderId="0" xfId="67" applyNumberFormat="1" applyFont="1" applyAlignment="1">
      <alignment horizontal="right" vertical="top" shrinkToFit="1"/>
    </xf>
    <xf numFmtId="180" fontId="4" fillId="0" borderId="0" xfId="67" applyNumberFormat="1" applyFont="1" applyAlignment="1">
      <alignment horizontal="center" vertical="top" shrinkToFit="1"/>
    </xf>
    <xf numFmtId="180" fontId="4" fillId="0" borderId="18" xfId="67" applyNumberFormat="1" applyFont="1" applyBorder="1" applyAlignment="1">
      <alignment horizontal="right" vertical="top" shrinkToFit="1"/>
    </xf>
    <xf numFmtId="14" fontId="76" fillId="0" borderId="0" xfId="0" applyNumberFormat="1" applyFont="1" applyAlignment="1">
      <alignment horizontal="right" vertical="top" wrapText="1"/>
    </xf>
    <xf numFmtId="0" fontId="77"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vertical="center" wrapText="1"/>
    </xf>
    <xf numFmtId="180" fontId="76" fillId="0" borderId="17" xfId="0" applyNumberFormat="1" applyFont="1" applyBorder="1" applyAlignment="1">
      <alignment horizontal="center" vertical="top" shrinkToFit="1"/>
    </xf>
    <xf numFmtId="180" fontId="4" fillId="0" borderId="0" xfId="67" applyNumberFormat="1" applyFont="1" applyFill="1" applyAlignment="1">
      <alignment horizontal="right" vertical="top" shrinkToFit="1"/>
    </xf>
    <xf numFmtId="180" fontId="4" fillId="0" borderId="15" xfId="67" applyNumberFormat="1" applyFont="1" applyBorder="1" applyAlignment="1">
      <alignment horizontal="center" vertical="top" shrinkToFit="1"/>
    </xf>
    <xf numFmtId="0" fontId="4" fillId="0" borderId="0" xfId="0" applyFont="1" applyAlignment="1">
      <alignment horizontal="right" vertical="top" wrapText="1"/>
    </xf>
    <xf numFmtId="0" fontId="4" fillId="0" borderId="21" xfId="0" applyFont="1" applyBorder="1" applyAlignment="1">
      <alignment horizontal="right" vertical="top" wrapText="1"/>
    </xf>
    <xf numFmtId="0" fontId="77" fillId="0" borderId="0" xfId="0" applyFont="1" applyAlignment="1">
      <alignment horizontal="left" vertical="top" wrapText="1"/>
    </xf>
    <xf numFmtId="180" fontId="76" fillId="0" borderId="21" xfId="67" applyNumberFormat="1" applyFont="1" applyBorder="1" applyAlignment="1">
      <alignment horizontal="center" vertical="top" shrinkToFit="1"/>
    </xf>
    <xf numFmtId="180" fontId="4" fillId="0" borderId="0" xfId="67" applyNumberFormat="1" applyFont="1" applyAlignment="1">
      <alignment horizontal="right" vertical="top" wrapText="1"/>
    </xf>
    <xf numFmtId="180" fontId="76" fillId="0" borderId="21" xfId="67" applyNumberFormat="1" applyFont="1" applyBorder="1" applyAlignment="1">
      <alignment horizontal="right" vertical="center" wrapText="1"/>
    </xf>
    <xf numFmtId="0" fontId="4" fillId="0" borderId="0" xfId="0" applyFont="1" applyAlignment="1">
      <alignment horizontal="right" vertical="top" shrinkToFit="1"/>
    </xf>
    <xf numFmtId="180" fontId="77" fillId="0" borderId="0" xfId="67" applyNumberFormat="1" applyFont="1" applyAlignment="1">
      <alignment horizontal="center" vertical="top" shrinkToFit="1"/>
    </xf>
    <xf numFmtId="180" fontId="4" fillId="0" borderId="0" xfId="67" applyNumberFormat="1" applyFont="1" applyAlignment="1">
      <alignment horizontal="right" vertical="center" shrinkToFit="1"/>
    </xf>
    <xf numFmtId="180" fontId="76" fillId="0" borderId="21" xfId="0" applyNumberFormat="1" applyFont="1" applyBorder="1" applyAlignment="1">
      <alignment horizontal="right" vertical="top" wrapText="1"/>
    </xf>
    <xf numFmtId="0" fontId="76" fillId="0" borderId="21" xfId="0" applyFont="1" applyBorder="1" applyAlignment="1">
      <alignment horizontal="right" vertical="top" wrapText="1"/>
    </xf>
    <xf numFmtId="0" fontId="65" fillId="0" borderId="0" xfId="0" applyFont="1" applyBorder="1" applyAlignment="1">
      <alignment horizontal="center"/>
    </xf>
    <xf numFmtId="0" fontId="76" fillId="0" borderId="0" xfId="0" applyFont="1" applyAlignment="1">
      <alignment horizontal="center" wrapText="1"/>
    </xf>
    <xf numFmtId="180" fontId="4" fillId="0" borderId="0" xfId="67" applyNumberFormat="1" applyFont="1" applyFill="1" applyAlignment="1">
      <alignment horizontal="center" vertical="center" shrinkToFit="1"/>
    </xf>
    <xf numFmtId="0" fontId="4" fillId="0" borderId="0" xfId="0" applyFont="1" applyAlignment="1">
      <alignment horizontal="center" vertical="top" wrapText="1"/>
    </xf>
    <xf numFmtId="180" fontId="76" fillId="0" borderId="21" xfId="67" applyNumberFormat="1" applyFont="1" applyFill="1" applyBorder="1" applyAlignment="1">
      <alignment horizontal="center" vertical="top" shrinkToFit="1"/>
    </xf>
    <xf numFmtId="0" fontId="65" fillId="0" borderId="13" xfId="0" applyFont="1" applyBorder="1" applyAlignment="1">
      <alignment horizontal="center"/>
    </xf>
    <xf numFmtId="180" fontId="4" fillId="0" borderId="15" xfId="67" applyNumberFormat="1" applyFont="1" applyBorder="1" applyAlignment="1">
      <alignment horizontal="center" vertical="center" shrinkToFit="1"/>
    </xf>
    <xf numFmtId="0" fontId="4" fillId="0" borderId="0" xfId="0" applyFont="1" applyAlignment="1">
      <alignment vertical="top" wrapText="1"/>
    </xf>
    <xf numFmtId="0" fontId="68" fillId="0" borderId="0" xfId="0" applyFont="1" applyAlignment="1">
      <alignment horizontal="center" vertical="top" wrapText="1"/>
    </xf>
    <xf numFmtId="180" fontId="76" fillId="0" borderId="18" xfId="67" applyNumberFormat="1" applyFont="1" applyBorder="1" applyAlignment="1">
      <alignment horizontal="center" vertical="top" wrapText="1"/>
    </xf>
    <xf numFmtId="3" fontId="76" fillId="0" borderId="15" xfId="120" applyNumberFormat="1" applyFont="1" applyFill="1" applyBorder="1" applyAlignment="1">
      <alignment horizontal="right" vertical="center"/>
      <protection/>
    </xf>
    <xf numFmtId="0" fontId="78" fillId="0" borderId="0" xfId="0" applyFont="1" applyAlignment="1">
      <alignment horizontal="right"/>
    </xf>
    <xf numFmtId="0" fontId="83" fillId="0" borderId="0" xfId="0" applyFont="1" applyAlignment="1">
      <alignment horizontal="left" vertical="top" wrapText="1"/>
    </xf>
    <xf numFmtId="3" fontId="83" fillId="0" borderId="0" xfId="120" applyNumberFormat="1" applyFont="1" applyFill="1" applyBorder="1" applyAlignment="1">
      <alignment horizontal="center"/>
      <protection/>
    </xf>
    <xf numFmtId="0" fontId="4" fillId="0" borderId="0" xfId="0" applyFont="1" applyAlignment="1">
      <alignment horizontal="center" wrapText="1"/>
    </xf>
    <xf numFmtId="0" fontId="77" fillId="0" borderId="0" xfId="0" applyFont="1" applyBorder="1" applyAlignment="1">
      <alignment horizontal="right" wrapText="1"/>
    </xf>
    <xf numFmtId="0" fontId="76" fillId="0" borderId="0" xfId="0" applyFont="1" applyBorder="1" applyAlignment="1">
      <alignment horizontal="right" wrapText="1"/>
    </xf>
    <xf numFmtId="14" fontId="71" fillId="0" borderId="0" xfId="0" applyNumberFormat="1" applyFont="1" applyBorder="1" applyAlignment="1">
      <alignment horizontal="right" vertical="top" wrapText="1"/>
    </xf>
    <xf numFmtId="0" fontId="4" fillId="0" borderId="0" xfId="0" applyFont="1" applyBorder="1" applyAlignment="1">
      <alignment horizontal="right" vertical="top" wrapText="1"/>
    </xf>
    <xf numFmtId="0" fontId="4" fillId="0" borderId="0" xfId="0" applyFont="1" applyBorder="1" applyAlignment="1">
      <alignment horizontal="right" wrapText="1"/>
    </xf>
    <xf numFmtId="0" fontId="4" fillId="0" borderId="6" xfId="0" applyFont="1" applyBorder="1" applyAlignment="1">
      <alignment horizontal="center" wrapText="1"/>
    </xf>
    <xf numFmtId="226" fontId="71" fillId="0" borderId="6" xfId="0" applyNumberFormat="1" applyFont="1" applyBorder="1" applyAlignment="1">
      <alignment horizontal="center" vertical="top" wrapText="1"/>
    </xf>
    <xf numFmtId="204" fontId="76" fillId="0" borderId="0" xfId="0" applyNumberFormat="1" applyFont="1" applyAlignment="1">
      <alignment horizontal="left"/>
    </xf>
    <xf numFmtId="204" fontId="76" fillId="0" borderId="0" xfId="0" applyNumberFormat="1" applyFont="1" applyAlignment="1">
      <alignment horizontal="center" vertical="top" wrapText="1"/>
    </xf>
    <xf numFmtId="204" fontId="4" fillId="0" borderId="0" xfId="0" applyNumberFormat="1" applyFont="1" applyAlignment="1">
      <alignment horizontal="justify" vertical="top" wrapText="1"/>
    </xf>
    <xf numFmtId="0" fontId="95" fillId="0" borderId="0" xfId="0" applyFont="1" applyAlignment="1">
      <alignment horizontal="justify" wrapText="1"/>
    </xf>
    <xf numFmtId="0" fontId="4" fillId="0" borderId="0" xfId="0" applyFont="1" applyAlignment="1">
      <alignment wrapText="1"/>
    </xf>
    <xf numFmtId="0" fontId="77" fillId="0" borderId="0" xfId="0" applyFont="1" applyAlignment="1">
      <alignment horizontal="justify" vertical="top" wrapText="1"/>
    </xf>
    <xf numFmtId="0" fontId="76" fillId="0" borderId="0" xfId="0" applyFont="1" applyAlignment="1">
      <alignment horizontal="right" vertical="top" wrapText="1" indent="2"/>
    </xf>
    <xf numFmtId="0" fontId="71" fillId="0" borderId="0" xfId="0" applyFont="1" applyAlignment="1">
      <alignment horizontal="center" vertical="top" wrapText="1"/>
    </xf>
    <xf numFmtId="0" fontId="76" fillId="0" borderId="0" xfId="0" applyFont="1" applyBorder="1" applyAlignment="1">
      <alignment horizontal="left" wrapText="1"/>
    </xf>
  </cellXfs>
  <cellStyles count="160">
    <cellStyle name="Normal" xfId="0"/>
    <cellStyle name="??_kc-elec system check list" xfId="15"/>
    <cellStyle name="1" xfId="16"/>
    <cellStyle name="¹éºÐÀ²_±âÅ¸" xfId="17"/>
    <cellStyle name="2" xfId="18"/>
    <cellStyle name="20% - Accent1" xfId="19"/>
    <cellStyle name="20% - Accent2" xfId="20"/>
    <cellStyle name="20% - Accent3" xfId="21"/>
    <cellStyle name="20% - Accent4" xfId="22"/>
    <cellStyle name="20% - Accent5" xfId="23"/>
    <cellStyle name="20% - Accent6" xfId="24"/>
    <cellStyle name="3" xfId="25"/>
    <cellStyle name="4"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ÅëÈ­ [0]_±âÅ¸" xfId="45"/>
    <cellStyle name="AeE­ [0]_INQUIRY ¿µ¾÷AßAø " xfId="46"/>
    <cellStyle name="ÅëÈ­ [0]_ÿÿÿÿÿÿ" xfId="47"/>
    <cellStyle name="ÅëÈ­_±âÅ¸" xfId="48"/>
    <cellStyle name="AeE­_INQUIRY ¿µ¾÷AßAø " xfId="49"/>
    <cellStyle name="ÅëÈ­_ÿÿÿÿÿÿ" xfId="50"/>
    <cellStyle name="args.style" xfId="51"/>
    <cellStyle name="ÄÞ¸¶ [0]_±âÅ¸" xfId="52"/>
    <cellStyle name="AÞ¸¶ [0]_INQUIRY ¿?¾÷AßAø " xfId="53"/>
    <cellStyle name="ÄÞ¸¶ [0]_ÿÿÿÿÿÿ" xfId="54"/>
    <cellStyle name="ÄÞ¸¶_±âÅ¸" xfId="55"/>
    <cellStyle name="AÞ¸¶_INQUIRY ¿?¾÷AßAø " xfId="56"/>
    <cellStyle name="ÄÞ¸¶_ÿÿÿÿÿÿ" xfId="57"/>
    <cellStyle name="Bad" xfId="58"/>
    <cellStyle name="Body" xfId="59"/>
    <cellStyle name="C?AØ_¿?¾÷CoE² " xfId="60"/>
    <cellStyle name="Ç¥ÁØ_¿ù°£¿ä¾àº¸°í" xfId="61"/>
    <cellStyle name="C￥AØ_¿μ¾÷CoE² " xfId="62"/>
    <cellStyle name="Ç¥ÁØ_°èÈ¹" xfId="63"/>
    <cellStyle name="Calc Currency (0)" xfId="64"/>
    <cellStyle name="Calculation" xfId="65"/>
    <cellStyle name="Check Cell" xfId="66"/>
    <cellStyle name="Comma" xfId="67"/>
    <cellStyle name="Comma  - Style1" xfId="68"/>
    <cellStyle name="Comma  - Style2" xfId="69"/>
    <cellStyle name="Comma  - Style3" xfId="70"/>
    <cellStyle name="Comma  - Style4" xfId="71"/>
    <cellStyle name="Comma  - Style5" xfId="72"/>
    <cellStyle name="Comma  - Style6" xfId="73"/>
    <cellStyle name="Comma  - Style7" xfId="74"/>
    <cellStyle name="Comma  - Style8" xfId="75"/>
    <cellStyle name="Comma [0]" xfId="76"/>
    <cellStyle name="Comma 3" xfId="77"/>
    <cellStyle name="Comma_BCKT- Cong ty xay lap dien 4- Huong" xfId="78"/>
    <cellStyle name="Comma_BCKT- Cong ty xay lap dien 4- mau" xfId="79"/>
    <cellStyle name="Comma0" xfId="80"/>
    <cellStyle name="Copied" xfId="81"/>
    <cellStyle name="Currency" xfId="82"/>
    <cellStyle name="Currency [0]" xfId="83"/>
    <cellStyle name="Currency0" xfId="84"/>
    <cellStyle name="Date" xfId="85"/>
    <cellStyle name="Dezimal [0]_NEGS" xfId="86"/>
    <cellStyle name="Dezimal_NEGS" xfId="87"/>
    <cellStyle name="Entered" xfId="88"/>
    <cellStyle name="Explanatory Text" xfId="89"/>
    <cellStyle name="Fixed" xfId="90"/>
    <cellStyle name="Followed Hyperlink" xfId="91"/>
    <cellStyle name="Good" xfId="92"/>
    <cellStyle name="Grey" xfId="93"/>
    <cellStyle name="Head 1" xfId="94"/>
    <cellStyle name="Header1" xfId="95"/>
    <cellStyle name="Header2" xfId="96"/>
    <cellStyle name="Heading 1" xfId="97"/>
    <cellStyle name="Heading 2" xfId="98"/>
    <cellStyle name="Heading 3" xfId="99"/>
    <cellStyle name="Heading 4" xfId="100"/>
    <cellStyle name="Heading1" xfId="101"/>
    <cellStyle name="Heading2" xfId="102"/>
    <cellStyle name="HEADINGS" xfId="103"/>
    <cellStyle name="HEADINGSTOP" xfId="104"/>
    <cellStyle name="Hyperlink" xfId="105"/>
    <cellStyle name="Input" xfId="106"/>
    <cellStyle name="Input [yellow]" xfId="107"/>
    <cellStyle name="Linked Cell" xfId="108"/>
    <cellStyle name="Milliers [0]_      " xfId="109"/>
    <cellStyle name="Milliers_      " xfId="110"/>
    <cellStyle name="Monétaire [0]_      " xfId="111"/>
    <cellStyle name="Monétaire_      " xfId="112"/>
    <cellStyle name="n" xfId="113"/>
    <cellStyle name="Neutral" xfId="114"/>
    <cellStyle name="Normal - Style1" xfId="115"/>
    <cellStyle name="Normal_BCTC Hop nhat QIII-09" xfId="116"/>
    <cellStyle name="Normal_BCTC hợp nhất Xi măng 2009" xfId="117"/>
    <cellStyle name="Normal_Copy of BCTC Hop nhat Quy IV-2008" xfId="118"/>
    <cellStyle name="Normal_DONGNA~3" xfId="119"/>
    <cellStyle name="Normal_Kqkd-q3" xfId="120"/>
    <cellStyle name="Normal_so cai 2004" xfId="121"/>
    <cellStyle name="Normal_Tongket4-00" xfId="122"/>
    <cellStyle name="Note" xfId="123"/>
    <cellStyle name="omma [0]_Mktg Prog" xfId="124"/>
    <cellStyle name="ormal_Sheet1_1" xfId="125"/>
    <cellStyle name="Output" xfId="126"/>
    <cellStyle name="per.style" xfId="127"/>
    <cellStyle name="Percent" xfId="128"/>
    <cellStyle name="Percent [2]" xfId="129"/>
    <cellStyle name="PERCENTAGE" xfId="130"/>
    <cellStyle name="regstoresfromspecstores" xfId="131"/>
    <cellStyle name="RevList" xfId="132"/>
    <cellStyle name="SHADEDSTORES" xfId="133"/>
    <cellStyle name="specstores" xfId="134"/>
    <cellStyle name="Standard_NEGS" xfId="135"/>
    <cellStyle name="Subtotal" xfId="136"/>
    <cellStyle name="þ_x001D_ð¤_x000C_¯þ_x0014_&#13;¨þU_x0001_À_x0004_ _x0015__x000F__x0001__x0001_" xfId="137"/>
    <cellStyle name="Title" xfId="138"/>
    <cellStyle name="Total" xfId="139"/>
    <cellStyle name="trang" xfId="140"/>
    <cellStyle name="vn" xfId="141"/>
    <cellStyle name="Währung [0]_UXO VII" xfId="142"/>
    <cellStyle name="Währung_UXO VII" xfId="143"/>
    <cellStyle name="Warning Text" xfId="144"/>
    <cellStyle name="เครื่องหมายสกุลเงิน [0]_FTC_OFFER" xfId="145"/>
    <cellStyle name="เครื่องหมายสกุลเงิน_FTC_OFFER" xfId="146"/>
    <cellStyle name="ปกติ_FTC_OFFER" xfId="147"/>
    <cellStyle name="똿뗦먛귟 [0.00]_PRODUCT DETAIL Q1" xfId="148"/>
    <cellStyle name="똿뗦먛귟_PRODUCT DETAIL Q1" xfId="149"/>
    <cellStyle name="믅됞 [0.00]_PRODUCT DETAIL Q1" xfId="150"/>
    <cellStyle name="믅됞_PRODUCT DETAIL Q1" xfId="151"/>
    <cellStyle name="백분율_95" xfId="152"/>
    <cellStyle name="뷭?_BOOKSHIP" xfId="153"/>
    <cellStyle name="一般_00Q3902REV.1" xfId="154"/>
    <cellStyle name="千分位[0]_00Q3902REV.1" xfId="155"/>
    <cellStyle name="千分位_00Q3902REV.1" xfId="156"/>
    <cellStyle name="콤마 [0]_ 비목별 월별기술 " xfId="157"/>
    <cellStyle name="콤마_ 비목별 월별기술 " xfId="158"/>
    <cellStyle name="통화 [0]_1202" xfId="159"/>
    <cellStyle name="통화_1202" xfId="160"/>
    <cellStyle name="표준_(정보부문)월별인원계획" xfId="161"/>
    <cellStyle name="표준_kc-elec system check list" xfId="162"/>
    <cellStyle name="桁区切り [0.00]_List-dwg瑩畳䵜楡" xfId="163"/>
    <cellStyle name="桁区切り_List-dwgist-" xfId="164"/>
    <cellStyle name="標準_List-dwgis" xfId="165"/>
    <cellStyle name="貨幣 [0]_00Q3902REV.1" xfId="166"/>
    <cellStyle name="貨幣[0]_BRE" xfId="167"/>
    <cellStyle name="貨幣_00Q3902REV.1" xfId="168"/>
    <cellStyle name="通貨 [0.00]_List-dwgwg" xfId="169"/>
    <cellStyle name="通貨_List-dwgis" xfId="170"/>
    <cellStyle name=" [0.00]_ Att. 1- Cover" xfId="171"/>
    <cellStyle name="_ Att. 1- Cover" xfId="172"/>
    <cellStyle name="?_ Att. 1- Cover" xfId="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externalLink" Target="externalLinks/externalLink3.xml" /><Relationship Id="rId51" Type="http://schemas.openxmlformats.org/officeDocument/2006/relationships/externalLink" Target="externalLinks/externalLink4.xml" /><Relationship Id="rId52" Type="http://schemas.openxmlformats.org/officeDocument/2006/relationships/externalLink" Target="externalLinks/externalLink5.xml" /><Relationship Id="rId53" Type="http://schemas.openxmlformats.org/officeDocument/2006/relationships/externalLink" Target="externalLinks/externalLink6.xml" /><Relationship Id="rId54" Type="http://schemas.openxmlformats.org/officeDocument/2006/relationships/externalLink" Target="externalLinks/externalLink7.xml" /><Relationship Id="rId55" Type="http://schemas.openxmlformats.org/officeDocument/2006/relationships/externalLink" Target="externalLinks/externalLink8.xml" /><Relationship Id="rId56" Type="http://schemas.openxmlformats.org/officeDocument/2006/relationships/externalLink" Target="externalLinks/externalLink9.xml" /><Relationship Id="rId57" Type="http://schemas.openxmlformats.org/officeDocument/2006/relationships/externalLink" Target="externalLinks/externalLink10.xml" /><Relationship Id="rId5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809625</xdr:colOff>
      <xdr:row>0</xdr:row>
      <xdr:rowOff>0</xdr:rowOff>
    </xdr:to>
    <xdr:sp>
      <xdr:nvSpPr>
        <xdr:cNvPr id="1" name="Text Box 1"/>
        <xdr:cNvSpPr txBox="1">
          <a:spLocks noChangeArrowheads="1"/>
        </xdr:cNvSpPr>
      </xdr:nvSpPr>
      <xdr:spPr>
        <a:xfrm>
          <a:off x="2314575" y="0"/>
          <a:ext cx="809625" cy="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rPr>
            <a:t>Ban hành theo QĐ số 15/2006/QĐ-BTC ngày 20/03/2006 và sửa đổi, bổ sung theo Thông tư số 23/2005/BTC ngày 30/03/2005 của Bộ trưởng BTC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104775</xdr:rowOff>
    </xdr:from>
    <xdr:to>
      <xdr:col>2</xdr:col>
      <xdr:colOff>1438275</xdr:colOff>
      <xdr:row>5</xdr:row>
      <xdr:rowOff>161925</xdr:rowOff>
    </xdr:to>
    <xdr:sp>
      <xdr:nvSpPr>
        <xdr:cNvPr id="1" name="Text Box 1"/>
        <xdr:cNvSpPr txBox="1">
          <a:spLocks noChangeArrowheads="1"/>
        </xdr:cNvSpPr>
      </xdr:nvSpPr>
      <xdr:spPr>
        <a:xfrm>
          <a:off x="3076575" y="304800"/>
          <a:ext cx="2667000" cy="857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rPr>
            <a:t>Ban hành theo QĐ số 15/2006/QĐ-BTC ngày 20/03/2006 và sửa đổi, bổ sung theo Thông tư số 23/2005/BTC ngày 30/03/2005 của Bộ trưởng BTC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Bao%20cao%20Cty%20xi%20mag%206%20thang%20nam%20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Copy%20of%20BCTC%20Hop%20nhat%20Quy%20IV-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ai%20Huong\Bao%20cao%20tai%20chinh\Nam%202009\Cong%20ty%20Xi%20mang%202009\Cty%20XM%2009%20thang\BCTC%20Hop%20nhat%20QIII-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Hai%20Huong\Bao%20cao%20tai%20chinh\Nam%202009\Cong%20ty%20Xi%20mang%202009\lich%20(21-2-2010)\BCTC%20Hop%20nhat%20Quy%20II-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H&#7843;i%20H&#432;&#417;ng\Desktop\DIEU%20CHINH%20%20BCTC%20Hop%20nhat%20quy%204-2010%20CTY%20X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Copy%20of%20BCKT%20%20Nui%20Beo%20nam%202010%20Lich.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u%20Lieu\Documents%20and%20Settings\Acer's5570\Start%20Menu\Nam%202006\Tai%20chinh\Bao%20cao%20kiem%20toan%202006\Cty%20dong%20tau%20Hai%20Phong\Bao%20cao%20kiem%20toan%20Dong%20tau%20Hp(1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XM%206%20thang%202012\BCTC%20Hop%20nhat%20quy%202-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Bao%20cao%20toan%20Cty%20xi%20mang%2006%20thang%202012%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XL4Poppy"/>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00000000"/>
      <sheetName val="10000000"/>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TH  - 8t DN  "/>
      <sheetName val="mau"/>
      <sheetName val="Theo doi GTGT"/>
      <sheetName val="Luong-04"/>
      <sheetName val="An trua-04"/>
      <sheetName val="TH-131"/>
      <sheetName val="TH-331 "/>
      <sheetName val="Bang CDTK-04 -NH"/>
      <sheetName val="Bia"/>
      <sheetName val="VLC"/>
      <sheetName val="VLP"/>
      <sheetName val="DTthicong"/>
      <sheetName val="Chiettinh"/>
      <sheetName val="Nhancongin"/>
      <sheetName val="vat tu giacong"/>
      <sheetName val="MayTC"/>
      <sheetName val="Thop"/>
      <sheetName val="tham  khao"/>
      <sheetName val="20000000"/>
      <sheetName val="30000000"/>
      <sheetName val="40000000"/>
      <sheetName val="ChiphiTG"/>
      <sheetName val="154TG"/>
      <sheetName val="155 TG"/>
      <sheetName val="bcgd"/>
      <sheetName val="CP COTTO"/>
      <sheetName val="154+155 cotto"/>
      <sheetName val="155 Cotto"/>
      <sheetName val="CP Yen Hung"/>
      <sheetName val="154 YH +155YH"/>
      <sheetName val="CPPX men"/>
      <sheetName val="154 men"/>
      <sheetName val="155 men "/>
      <sheetName val="157"/>
      <sheetName val="157 6t"/>
      <sheetName val="lolai 157"/>
      <sheetName val="Lo lai ctto"/>
      <sheetName val="Lo lai men"/>
      <sheetName val="lo lai yen hung"/>
      <sheetName val="Lo lai tieu giao"/>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Chart1"/>
      <sheetName val="50000000"/>
      <sheetName val="60000000"/>
      <sheetName val="70000000"/>
      <sheetName val="2001"/>
      <sheetName val="T.H 01"/>
      <sheetName val="2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NC"/>
      <sheetName val="VL"/>
      <sheetName val="THDT"/>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Giao"/>
      <sheetName val="CHIET TINH"/>
      <sheetName val="Bang gia Ca May"/>
      <sheetName val="Bang Gia VL"/>
      <sheetName val="Tong Hop KP"/>
      <sheetName val=" DON GIA"/>
      <sheetName val="CHIET TINH THEO KH.SAT"/>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THKC"/>
      <sheetName val="THKC (2)"/>
      <sheetName val="THKC (3)"/>
      <sheetName val="VtuB"/>
      <sheetName val="VtuA"/>
      <sheetName val="CAMmoi"/>
      <sheetName val="CAM1"/>
      <sheetName val="CAMcu"/>
      <sheetName val="CAM2"/>
      <sheetName val="0002"/>
      <sheetName val="0003"/>
      <sheetName val="0004"/>
      <sheetName val="005"/>
      <sheetName val="0006"/>
      <sheetName val="0007"/>
      <sheetName val="0008"/>
      <sheetName val="009"/>
      <sheetName val="stabguide"/>
      <sheetName val="riser 02.01"/>
      <sheetName val="TONG CONG "/>
      <sheetName val="BX"/>
      <sheetName val="bbau"/>
      <sheetName val="LT2"/>
      <sheetName val="LT2 OLD)"/>
      <sheetName val="UNG-TIEN"/>
      <sheetName val="DSBPHAI"/>
      <sheetName val="MUC"/>
      <sheetName val="BCONG"/>
      <sheetName val="BCONG (2)"/>
      <sheetName val="BCONG-3"/>
      <sheetName val="QuyI"/>
      <sheetName val="QuyII"/>
      <sheetName val="QUYIII"/>
      <sheetName val="QUYIV"/>
      <sheetName val="quy1"/>
      <sheetName val="QUY2"/>
      <sheetName val="QUY3"/>
      <sheetName val="QUY4"/>
      <sheetName val="00000001"/>
      <sheetName val="00000002"/>
      <sheetName val="00000003"/>
      <sheetName val="00000004"/>
      <sheetName val="THQT"/>
      <sheetName val="CT HT"/>
      <sheetName val="B tinh"/>
      <sheetName val="XD"/>
      <sheetName val="TH VT A"/>
      <sheetName val="T12-01"/>
      <sheetName val="T1-02"/>
      <sheetName val="T5"/>
      <sheetName val="T6"/>
      <sheetName val="T7"/>
      <sheetName val="T8"/>
      <sheetName val="T9"/>
      <sheetName val="T10"/>
      <sheetName val="T11"/>
      <sheetName val="T12"/>
      <sheetName val="CTCN"/>
      <sheetName val="QTHD"/>
      <sheetName val="Thang_1"/>
      <sheetName val="Thang_2"/>
      <sheetName val="Thang_3"/>
      <sheetName val="Thang_4"/>
      <sheetName val="Chitiet"/>
      <sheetName val="PTich"/>
      <sheetName val="TongHop"/>
      <sheetName val="NhapCN"/>
      <sheetName val="THBaocao"/>
      <sheetName val="THThang"/>
      <sheetName val="TH8T"/>
      <sheetName val="VT10"/>
      <sheetName val="VT11"/>
      <sheetName val="VT11 (2)"/>
      <sheetName val="sent to"/>
      <sheetName val="NMQII-100"/>
      <sheetName val="NMQII"/>
      <sheetName val="MTQII"/>
      <sheetName val="CTYQII"/>
      <sheetName val="BC ton quy"/>
      <sheetName val="Chi NH"/>
      <sheetName val="TT CAT KCN"/>
      <sheetName val="Chi KHAC"/>
      <sheetName val="THU BaNNHA"/>
      <sheetName val="THU KHAC"/>
      <sheetName val="TH"/>
      <sheetName val="Dot 2 (2)"/>
      <sheetName val="Lai qua han"/>
      <sheetName val="Lai QH 18-3"/>
      <sheetName val="TBao 1"/>
      <sheetName val="TBao 2"/>
      <sheetName val="TH Dot 1 SUA"/>
      <sheetName val="Dot 1 goc"/>
      <sheetName val="Dienthoai 1 Thi"/>
      <sheetName val="Dot 1 chuan"/>
      <sheetName val="TH Dot 2 SUA"/>
      <sheetName val="Nha tho 1"/>
      <sheetName val="Dienthoai 1"/>
      <sheetName val="Nha tho"/>
      <sheetName val="Dienthoai 2"/>
      <sheetName val="Nha tho 1 (2)"/>
      <sheetName val="Mat Bang - HD"/>
      <sheetName val="Lai QH 25-5"/>
      <sheetName val="Dot 2 chuan"/>
      <sheetName val="Dienthoai 2 Thi"/>
      <sheetName val="TH Dot 1 Thi"/>
      <sheetName val="TH Dot 2 Thi"/>
      <sheetName val="TB Noptien D2"/>
      <sheetName val="Dot 2 theo PT"/>
      <sheetName val="PTVT goc"/>
      <sheetName val="DG goc"/>
      <sheetName val="CLVL goc"/>
      <sheetName val="khoi luong"/>
      <sheetName val="ptxd"/>
      <sheetName val="ptnuoc"/>
      <sheetName val="bu gia"/>
      <sheetName val="bien ban"/>
      <sheetName val="q2"/>
      <sheetName val="q3"/>
      <sheetName val="q4"/>
      <sheetName val="CPTK"/>
      <sheetName val="DMTK"/>
      <sheetName val="DGiaCTiet"/>
      <sheetName val="DTCT"/>
      <sheetName val="THKP (2)"/>
      <sheetName val="N1111"/>
      <sheetName val="C1111"/>
      <sheetName val="1121"/>
      <sheetName val="daura"/>
      <sheetName val="dauvao"/>
      <sheetName val="Gia da dam"/>
      <sheetName val="Gia VLXD"/>
      <sheetName val="GTXL"/>
      <sheetName val="dgchitiet"/>
      <sheetName val="DTCong"/>
      <sheetName val="KLuong(cong)"/>
      <sheetName val="DHai(banDUL-5x20,05m)"/>
      <sheetName val="KVinh(banDUL-3x21,05m)"/>
      <sheetName val="KLuong(Cau)"/>
      <sheetName val="M"/>
      <sheetName val="GTXLk"/>
      <sheetName val="dg(cau)"/>
      <sheetName val="DT(KVinh)"/>
      <sheetName val="DT(DHai)"/>
      <sheetName val="KL"/>
      <sheetName val="DT(cong)"/>
      <sheetName val="CTXD"/>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Lu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CAN DOI"/>
      <sheetName val="PTPT"/>
      <sheetName val="TK 141"/>
      <sheetName val="NO CTy"/>
      <sheetName val="XL4Test5"/>
      <sheetName val="Phantich"/>
      <sheetName val="Toan_DA"/>
      <sheetName val="2004"/>
      <sheetName val="2005"/>
      <sheetName val="bb"/>
      <sheetName val="may"/>
      <sheetName val="vp"/>
      <sheetName val="tach vp"/>
      <sheetName val="vp-may"/>
      <sheetName val="HE SO LUONG"/>
      <sheetName val="XM"/>
      <sheetName val="tach  XM"/>
      <sheetName val="to cat"/>
      <sheetName val="to -HT"/>
      <sheetName val="vpm"/>
      <sheetName val="Tach XL"/>
      <sheetName val="KL cau Bac Phu Cat"/>
      <sheetName val="Dam, mo, tru"/>
      <sheetName val="Tuong chan"/>
      <sheetName val="dgchitiet-cau"/>
      <sheetName val="GTXL(03)"/>
      <sheetName val="Gia VL"/>
      <sheetName val="CPXD(03+04)"/>
      <sheetName val="dgphu"/>
      <sheetName val="GTXL(TT03)"/>
      <sheetName val="VLieu"/>
      <sheetName val="GTXL(TT03-2005)"/>
      <sheetName val="CP1-3nhip(L=130,40m)"/>
      <sheetName val="CP2-4nhip(L=170,40m)"/>
      <sheetName val="KLTB- 2"/>
      <sheetName val="KLTB- 1"/>
      <sheetName val="Thep"/>
      <sheetName val="KL chi tiet"/>
      <sheetName val="THKP-TT03+04(sauduyet)"/>
      <sheetName val="KM0"/>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Vat Lieu "/>
      <sheetName val="CP3-3nhip(L=130,423m)"/>
      <sheetName val="KLTB- 3"/>
      <sheetName val="CP5-3nhip(L=130,27m)"/>
      <sheetName val="KLTB- 5"/>
      <sheetName val="CP6-4nhip(L=170,40m)"/>
      <sheetName val="GTXL(TT03+04)"/>
      <sheetName val="KLTB- 6"/>
      <sheetName val="CP6-4nhip(L=170,5e)(OK)"/>
      <sheetName val="phu luc "/>
      <sheetName val="PT VT "/>
      <sheetName val="c. lech v t"/>
      <sheetName val="Q.Tc.xanh  "/>
      <sheetName val="Tang giam KL "/>
      <sheetName val="CF"/>
      <sheetName val="Trich 154"/>
      <sheetName val="Van Son"/>
      <sheetName val="Nga"/>
      <sheetName val="Bac"/>
      <sheetName val="Dung"/>
      <sheetName val="Minh"/>
      <sheetName val="TSon"/>
      <sheetName val="THi-VAn"/>
      <sheetName val="Ky"/>
      <sheetName val="Tien"/>
      <sheetName val="Van"/>
      <sheetName val="Hoang "/>
      <sheetName val="MTuan"/>
      <sheetName val="VINH"/>
      <sheetName val="CUONG"/>
      <sheetName val="Hoai"/>
      <sheetName val="THANH"/>
      <sheetName val="Sau"/>
      <sheetName val="Linh"/>
      <sheetName val="ngatt"/>
      <sheetName val="Ba-02"/>
      <sheetName val="Bac-2"/>
      <sheetName val="Dong"/>
      <sheetName val="Hung"/>
      <sheetName val="CT3-138"/>
      <sheetName val="CT4-138-01"/>
      <sheetName val="CT138-1-02"/>
      <sheetName val="338"/>
      <sheetName val="TM"/>
      <sheetName val="BU-gian"/>
      <sheetName val="Bu-Ha"/>
      <sheetName val="Gia DAN"/>
      <sheetName val="Dan"/>
      <sheetName val="Cuoc"/>
      <sheetName val="Bugia"/>
      <sheetName val="VT"/>
      <sheetName val="KL57"/>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B ke"/>
      <sheetName val="K luong"/>
      <sheetName val="VL-NC-M"/>
      <sheetName val="C.tinh DG"/>
      <sheetName val="C.tinh BT"/>
      <sheetName val="Mong"/>
      <sheetName val="Bu VL"/>
      <sheetName val="V.C ngoai tuyen"/>
      <sheetName val="Trung chuyen"/>
      <sheetName val="V.C noi tuyen"/>
      <sheetName val="Cu lyVC noi tuyen"/>
      <sheetName val="CT-6"/>
      <sheetName val="CT-Tram"/>
      <sheetName val="TH-Tram"/>
      <sheetName val="TH-Cto"/>
      <sheetName val="TBA 35-Ldat"/>
      <sheetName val="TDT35TBA"/>
      <sheetName val="TDT-tram"/>
      <sheetName val="TDT-Cto"/>
      <sheetName val="TDT6DDK+TBA"/>
      <sheetName val="DG-Khao sat"/>
      <sheetName val="CT-Tuvan"/>
      <sheetName val="Chi tiet Vc"/>
      <sheetName val="Khoi luong van chuyen "/>
      <sheetName val="TONGDUTOAN"/>
      <sheetName val="Khao Sat"/>
      <sheetName val="ThuyetMinhDT"/>
      <sheetName val="VVVVVVVa"/>
      <sheetName val="Q1-02"/>
      <sheetName val="Q2-02"/>
      <sheetName val="Q3-02"/>
      <sheetName val="GTXL "/>
      <sheetName val="ptdg"/>
      <sheetName val="vc-tau"/>
      <sheetName val="O-to"/>
      <sheetName val="gia"/>
      <sheetName val="KS"/>
      <sheetName val="DGKS"/>
      <sheetName val="TK"/>
      <sheetName val="TKP-Hang"/>
      <sheetName val="TH-hang"/>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Chi tiet"/>
      <sheetName val="Vat tu"/>
      <sheetName val="Thiet ke"/>
      <sheetName val="TH KL,VT,KP"/>
      <sheetName val="Den bu"/>
      <sheetName val="Quyet toan doi"/>
      <sheetName val="TT thang 6"/>
      <sheetName val="Com t6"/>
      <sheetName val="com goc"/>
      <sheetName val="cong goc"/>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Outlets"/>
      <sheetName val="PGs"/>
      <sheetName val="NhapSL"/>
      <sheetName val="TH cac DG"/>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ục lục"/>
      <sheetName val="Bia BC"/>
      <sheetName val="PlucBCKT"/>
      <sheetName val="BCBGD"/>
      <sheetName val="BCKT"/>
      <sheetName val="TAISAN"/>
      <sheetName val="NGUONVON"/>
      <sheetName val="CT ngoai bang"/>
      <sheetName val="BCKQKD"/>
      <sheetName val="LCTT truc tiep1"/>
      <sheetName val="TM1(1-2) "/>
      <sheetName val="TM2(3-9)"/>
      <sheetName val="TM3(10-12) (2)"/>
      <sheetName val="TSCD"/>
      <sheetName val="TM4(13-23) (3)"/>
      <sheetName val="TM5(26)"/>
      <sheetName val="TM6(25-37) (3)"/>
      <sheetName val="TM7"/>
      <sheetName val="TM8"/>
      <sheetName val="TM7 (2)"/>
      <sheetName val="10000000"/>
      <sheetName val="00000000"/>
      <sheetName val="20000000"/>
      <sheetName val="30000000"/>
    </sheetNames>
    <sheetDataSet>
      <sheetData sheetId="0">
        <row r="6">
          <cell r="A6" t="str">
            <v>Lập, ngày 10 tháng 8 năm 2010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yet minh 421"/>
      <sheetName val="LN duoc chia"/>
      <sheetName val="Cac BT HN lien quan den von"/>
      <sheetName val="thuyet minh phan bien dong von"/>
      <sheetName val="Thuyet minh phan XDCB dd"/>
      <sheetName val="Thuyet minh TC nam truoc"/>
      <sheetName val="TM CP thue TNDN"/>
      <sheetName val="HN Toan cty "/>
      <sheetName val="TH CN noi bo"/>
      <sheetName val="Bang CD chi tiet cuoi ky"/>
      <sheetName val="Bang CDKT"/>
      <sheetName val="KQ nam truoc"/>
      <sheetName val="KQHDSXKD nam nay 2"/>
      <sheetName val="KQ HDKD nam nay"/>
      <sheetName val="Lien doanh"/>
      <sheetName val="KQKD nam"/>
    </sheetNames>
    <sheetDataSet>
      <sheetData sheetId="10">
        <row r="9">
          <cell r="E9">
            <v>613721816803</v>
          </cell>
        </row>
        <row r="11">
          <cell r="E11">
            <v>38407008508</v>
          </cell>
        </row>
        <row r="12">
          <cell r="E12">
            <v>38407008508</v>
          </cell>
        </row>
        <row r="17">
          <cell r="E17">
            <v>253125624252</v>
          </cell>
        </row>
        <row r="18">
          <cell r="E18">
            <v>152798081000</v>
          </cell>
        </row>
        <row r="19">
          <cell r="E19">
            <v>1615131342</v>
          </cell>
        </row>
        <row r="20">
          <cell r="E20">
            <v>6168034</v>
          </cell>
        </row>
        <row r="22">
          <cell r="E22">
            <v>98706243876</v>
          </cell>
        </row>
        <row r="24">
          <cell r="E24">
            <v>246394185773</v>
          </cell>
        </row>
        <row r="25">
          <cell r="E25">
            <v>246394185773</v>
          </cell>
        </row>
        <row r="27">
          <cell r="E27">
            <v>75794998270</v>
          </cell>
        </row>
        <row r="28">
          <cell r="E28">
            <v>6585205598</v>
          </cell>
        </row>
        <row r="29">
          <cell r="E29">
            <v>18985434</v>
          </cell>
        </row>
        <row r="31">
          <cell r="E31">
            <v>69190807238</v>
          </cell>
        </row>
        <row r="32">
          <cell r="E32">
            <v>669718623529</v>
          </cell>
        </row>
        <row r="34">
          <cell r="E34">
            <v>53225973</v>
          </cell>
        </row>
        <row r="38">
          <cell r="E38">
            <v>53225973</v>
          </cell>
        </row>
        <row r="40">
          <cell r="E40">
            <v>657929469697</v>
          </cell>
        </row>
        <row r="41">
          <cell r="E41">
            <v>481589999844</v>
          </cell>
        </row>
        <row r="42">
          <cell r="E42">
            <v>795640743042</v>
          </cell>
        </row>
        <row r="43">
          <cell r="E43">
            <v>-314050743198</v>
          </cell>
        </row>
        <row r="44">
          <cell r="E44">
            <v>6637073077</v>
          </cell>
        </row>
        <row r="45">
          <cell r="E45">
            <v>12265156969</v>
          </cell>
        </row>
        <row r="46">
          <cell r="E46">
            <v>-5628083892</v>
          </cell>
        </row>
        <row r="47">
          <cell r="E47">
            <v>16941880999</v>
          </cell>
        </row>
        <row r="48">
          <cell r="E48">
            <v>34211957814</v>
          </cell>
        </row>
        <row r="49">
          <cell r="E49">
            <v>-17270076815</v>
          </cell>
        </row>
        <row r="50">
          <cell r="E50">
            <v>152760515777</v>
          </cell>
        </row>
        <row r="54">
          <cell r="E54">
            <v>9010453335</v>
          </cell>
        </row>
        <row r="55">
          <cell r="E55">
            <v>0</v>
          </cell>
        </row>
        <row r="56">
          <cell r="E56">
            <v>5598097499</v>
          </cell>
        </row>
        <row r="57">
          <cell r="E57">
            <v>3412355836</v>
          </cell>
        </row>
        <row r="59">
          <cell r="E59">
            <v>2725474524</v>
          </cell>
        </row>
        <row r="60">
          <cell r="E60">
            <v>2725474524</v>
          </cell>
        </row>
        <row r="63">
          <cell r="E63">
            <v>1283440440332</v>
          </cell>
        </row>
        <row r="66">
          <cell r="E66">
            <v>1083798295172</v>
          </cell>
        </row>
        <row r="67">
          <cell r="E67">
            <v>499341875852</v>
          </cell>
        </row>
        <row r="68">
          <cell r="E68">
            <v>226582305267</v>
          </cell>
        </row>
        <row r="69">
          <cell r="E69">
            <v>53042377791</v>
          </cell>
        </row>
        <row r="70">
          <cell r="E70">
            <v>39472929650</v>
          </cell>
        </row>
        <row r="71">
          <cell r="E71">
            <v>5005872732</v>
          </cell>
        </row>
        <row r="72">
          <cell r="E72">
            <v>23993436972</v>
          </cell>
        </row>
        <row r="73">
          <cell r="E73">
            <v>2896438005</v>
          </cell>
        </row>
        <row r="76">
          <cell r="E76">
            <v>148348515435</v>
          </cell>
        </row>
        <row r="78">
          <cell r="E78">
            <v>584456419320</v>
          </cell>
        </row>
        <row r="82">
          <cell r="E82">
            <v>582603797395</v>
          </cell>
        </row>
        <row r="84">
          <cell r="E84">
            <v>1852621925</v>
          </cell>
        </row>
        <row r="86">
          <cell r="E86">
            <v>190429155751.8849</v>
          </cell>
        </row>
        <row r="87">
          <cell r="E87">
            <v>189556194027.8849</v>
          </cell>
        </row>
        <row r="88">
          <cell r="E88">
            <v>125000000000</v>
          </cell>
        </row>
        <row r="89">
          <cell r="E89">
            <v>27064140000</v>
          </cell>
        </row>
        <row r="91">
          <cell r="E91">
            <v>-2117260484</v>
          </cell>
        </row>
        <row r="94">
          <cell r="E94">
            <v>3001754278.8225303</v>
          </cell>
        </row>
        <row r="95">
          <cell r="E95">
            <v>5174429781.1258545</v>
          </cell>
        </row>
        <row r="96">
          <cell r="E96">
            <v>0</v>
          </cell>
        </row>
        <row r="97">
          <cell r="E97">
            <v>30752952451.936504</v>
          </cell>
        </row>
        <row r="98">
          <cell r="E98">
            <v>680178000</v>
          </cell>
        </row>
        <row r="99">
          <cell r="E99">
            <v>872961724</v>
          </cell>
        </row>
        <row r="100">
          <cell r="E100">
            <v>872961724</v>
          </cell>
        </row>
        <row r="103">
          <cell r="E103">
            <v>9212989408.11511</v>
          </cell>
        </row>
        <row r="104">
          <cell r="E104">
            <v>1283440440331.9998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huyet minh 421"/>
      <sheetName val="LN duoc chia"/>
      <sheetName val="BT lien quan von quy"/>
      <sheetName val="Cac BT HN lien quan den von"/>
      <sheetName val="thuyet minh phan bien dong von"/>
      <sheetName val="Thuyet minh phan XDCB dd"/>
      <sheetName val="TM CP thue TNDN"/>
      <sheetName val="HN Toan cty "/>
      <sheetName val="TH CN noi bo"/>
      <sheetName val="Bang CD chi tiet cuoi ky"/>
      <sheetName val="Bang CDKT"/>
      <sheetName val="KQHDSXKD  quý"/>
      <sheetName val="KQKD quy"/>
      <sheetName val="KQHDSXKD nam nay 2"/>
      <sheetName val="KQKD nam"/>
    </sheetNames>
    <sheetDataSet>
      <sheetData sheetId="1">
        <row r="13">
          <cell r="E13">
            <v>1058991525</v>
          </cell>
        </row>
      </sheetData>
      <sheetData sheetId="3">
        <row r="8">
          <cell r="K8">
            <v>2065563057</v>
          </cell>
          <cell r="L8">
            <v>762467573.6230447</v>
          </cell>
        </row>
        <row r="9">
          <cell r="K9">
            <v>502705540</v>
          </cell>
          <cell r="L9">
            <v>309286220.9583981</v>
          </cell>
        </row>
        <row r="10">
          <cell r="K10">
            <v>2540257182</v>
          </cell>
          <cell r="L10">
            <v>1429383583.094305</v>
          </cell>
        </row>
        <row r="24">
          <cell r="M24">
            <v>838091832</v>
          </cell>
        </row>
        <row r="26">
          <cell r="M26">
            <v>59548135.42106038</v>
          </cell>
        </row>
        <row r="27">
          <cell r="M27">
            <v>191672112.4246149</v>
          </cell>
        </row>
        <row r="28">
          <cell r="M28">
            <v>63302355.83507067</v>
          </cell>
        </row>
        <row r="30">
          <cell r="M30">
            <v>1044525971</v>
          </cell>
        </row>
        <row r="31">
          <cell r="M31">
            <v>353015559.223126</v>
          </cell>
        </row>
      </sheetData>
      <sheetData sheetId="9">
        <row r="94">
          <cell r="E94">
            <v>886134868</v>
          </cell>
        </row>
        <row r="95">
          <cell r="E95">
            <v>49418149</v>
          </cell>
        </row>
        <row r="97">
          <cell r="E97">
            <v>1952838208</v>
          </cell>
          <cell r="F97">
            <v>343298110</v>
          </cell>
          <cell r="G97">
            <v>959141450</v>
          </cell>
        </row>
      </sheetData>
      <sheetData sheetId="11">
        <row r="27">
          <cell r="D27">
            <v>465947593</v>
          </cell>
          <cell r="E27">
            <v>214227438</v>
          </cell>
          <cell r="F27">
            <v>959141450</v>
          </cell>
        </row>
      </sheetData>
      <sheetData sheetId="13">
        <row r="27">
          <cell r="D27">
            <v>2065563057</v>
          </cell>
          <cell r="E27">
            <v>502705540</v>
          </cell>
          <cell r="F27">
            <v>2540257182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 val="Sheet1"/>
      <sheetName val="Lien quan tang giam NV"/>
      <sheetName val="Thuyet minh 421"/>
      <sheetName val="LN duoc chia"/>
      <sheetName val="BT lien quan von quy"/>
      <sheetName val="Cac BT HN lien quan den von"/>
      <sheetName val="thuyet minh phan bien dong von"/>
      <sheetName val="Thuyet minh phan XDCB dd"/>
      <sheetName val="TM CP thue TNDN"/>
      <sheetName val="HN Toan cty "/>
      <sheetName val="TH CN noi bo"/>
      <sheetName val="Bang CD chi tiet cuoi ky"/>
      <sheetName val="Bang CDKT"/>
      <sheetName val="KQ nam truoc"/>
      <sheetName val="KQHDSXKD  quý"/>
      <sheetName val="KQKD quy"/>
      <sheetName val="KQHDSXKD nam nay 2"/>
      <sheetName val="KQ HDKD nam nay"/>
      <sheetName val="KQKD nam"/>
      <sheetName val="Sheet5"/>
      <sheetName val="Sheet4"/>
      <sheetName val="Sheet3"/>
    </sheetNames>
    <sheetDataSet>
      <sheetData sheetId="17">
        <row r="11">
          <cell r="H11">
            <v>279014426951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huyet minh 421"/>
      <sheetName val="LN duoc chia"/>
      <sheetName val="Cac BT HN lien quan den von"/>
      <sheetName val="thuyet minh phan bien dong von"/>
      <sheetName val="Thuyet minh phan XDCB dd"/>
      <sheetName val="TM CP thue TNDN"/>
      <sheetName val="Chi tieu 13"/>
      <sheetName val="Muc 4-BD bo phan"/>
      <sheetName val="HN Toan cty "/>
      <sheetName val="TH CN noi bo"/>
      <sheetName val="Bang CD chi tiet cuoi ky"/>
      <sheetName val="Bang CDKT"/>
      <sheetName val="Chi tiet Quy IV"/>
      <sheetName val="Chi tiet ca nam"/>
      <sheetName val="KD quy day du"/>
      <sheetName val="Sheet1"/>
    </sheetNames>
    <sheetDataSet>
      <sheetData sheetId="2">
        <row r="8">
          <cell r="M8">
            <v>912311534.0725589</v>
          </cell>
        </row>
        <row r="10">
          <cell r="M10">
            <v>1272472010.3855965</v>
          </cell>
        </row>
        <row r="49">
          <cell r="H49">
            <v>2693049749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han bo trong yeu"/>
      <sheetName val="KH  tong the(nam 2)"/>
      <sheetName val="SC2010"/>
      <sheetName val="SC0909"/>
      <sheetName val="SC0609"/>
      <sheetName val="Bang tinh trong yeu"/>
      <sheetName val="Trang SLTH"/>
      <sheetName val="Phantich"/>
      <sheetName val="THDU"/>
      <sheetName val="BCD"/>
      <sheetName val="Phubieu LCTT"/>
      <sheetName val="Du lieu LCTT"/>
      <sheetName val="NhapsolieuLCTT"/>
      <sheetName val="Bien ban kiem toan"/>
      <sheetName val="TMCL - BCDKT"/>
      <sheetName val="BTDC"/>
      <sheetName val="Mluc"/>
      <sheetName val="Bia BC"/>
      <sheetName val="PlucBCKT"/>
      <sheetName val="BCBGD"/>
      <sheetName val="BCKT"/>
      <sheetName val="TAISAN"/>
      <sheetName val="NGUONVON"/>
      <sheetName val="CT ngoai bang"/>
      <sheetName val="BCKQKD"/>
      <sheetName val="NVThue"/>
      <sheetName val="LCTT"/>
      <sheetName val="LCTTGT (2)"/>
      <sheetName val="LCTTGT"/>
      <sheetName val="TM1(1-2) "/>
      <sheetName val="TM2(3-9)"/>
      <sheetName val="TM3(10-12) (2)"/>
      <sheetName val="TSCD"/>
      <sheetName val="TM4(13-23) (3)"/>
      <sheetName val="TM5(26)"/>
      <sheetName val="TM6(25-37) (3)"/>
      <sheetName val="Phan phoi LN"/>
      <sheetName val="10000000"/>
      <sheetName val="00000000"/>
      <sheetName val="20000000"/>
      <sheetName val="30000000"/>
      <sheetName val="XL4Test5"/>
      <sheetName val="0000000000"/>
    </sheetNames>
    <sheetDataSet>
      <sheetData sheetId="24">
        <row r="43">
          <cell r="G43">
            <v>9912753212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CD"/>
      <sheetName val="But toan dieu chinh"/>
      <sheetName val="PlucBCKT"/>
      <sheetName val="BCBGD"/>
      <sheetName val="BCKT"/>
      <sheetName val="TAISAN"/>
      <sheetName val="NGUONVON"/>
      <sheetName val="CT ngoai bang"/>
      <sheetName val="BCKQKD"/>
      <sheetName val="LCTT truc tiep"/>
      <sheetName val="TM1(1-2)"/>
      <sheetName val="TM2(3-9)"/>
      <sheetName val="TM3(10-12)"/>
      <sheetName val="TM4(13-23)"/>
      <sheetName val="TM5(24)"/>
      <sheetName val="TM6(25-37)"/>
      <sheetName val="10000000"/>
      <sheetName val="00000000"/>
      <sheetName val="20000000"/>
      <sheetName val="3000000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huyet minh 421"/>
      <sheetName val="LN duoc chia"/>
      <sheetName val="Cac BT HN lien quan den von"/>
      <sheetName val="Tinh hinh NV hop nhat"/>
      <sheetName val="Tinh hinh NV hop nhat chi tiet"/>
      <sheetName val="thuyet minh phan bien dong von"/>
      <sheetName val="Thuyet minh phan XDCB dd"/>
      <sheetName val="TM CP thue TNDN"/>
      <sheetName val="Chi tieu 13"/>
      <sheetName val="Muc 4-BD bo phan"/>
      <sheetName val="HN Toan cty "/>
      <sheetName val="TH CN noi bo"/>
      <sheetName val="Bang CD chi tiet cuoi ky"/>
      <sheetName val="Bang CDKT 2"/>
      <sheetName val="Bang CDKT"/>
      <sheetName val="Chi tiet Quy "/>
      <sheetName val="Chi tiet ca nam"/>
      <sheetName val="KD quy day du"/>
    </sheetNames>
    <sheetDataSet>
      <sheetData sheetId="16">
        <row r="27">
          <cell r="D27">
            <v>-1537832089</v>
          </cell>
          <cell r="E27">
            <v>-1318454719</v>
          </cell>
          <cell r="F27">
            <v>1402824158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KH  tong the(nam 2)"/>
      <sheetName val="Phan bo trong yeu"/>
      <sheetName val="Bang tinh trong yeu"/>
      <sheetName val="BCDPS"/>
      <sheetName val="Q2"/>
      <sheetName val="Q1"/>
      <sheetName val="Muc luc"/>
      <sheetName val="SC phu"/>
      <sheetName val="BCD"/>
      <sheetName val="Phantich"/>
      <sheetName val="Trang SLTH"/>
      <sheetName val="THDU"/>
      <sheetName val="Sc2012"/>
      <sheetName val="SC08"/>
      <sheetName val="TAISAN (VP)"/>
      <sheetName val="NGUONVON(VP)"/>
      <sheetName val="BCKQKD(VP)"/>
      <sheetName val="LCTT truc tiep (VP)"/>
      <sheetName val="BCDKT chi tiet"/>
      <sheetName val="CHI TIET QIV-2009 CBT"/>
      <sheetName val="CHI TIET QIV-2009 BU TRU"/>
      <sheetName val="TH CT 12 thang-09 TCT CLT"/>
      <sheetName val="KQKD chitiettoancty"/>
      <sheetName val="BCDchi tiettoan Cty"/>
      <sheetName val="BTDC toan Cty"/>
      <sheetName val="But toan dieu chinh(VP)"/>
      <sheetName val="Bia BC"/>
      <sheetName val="PlucBCKT"/>
      <sheetName val="BCBGD"/>
      <sheetName val="BCKT"/>
      <sheetName val="TAISAN"/>
      <sheetName val="NGUONVON"/>
      <sheetName val="CT ngoai bang"/>
      <sheetName val="BCKQKD"/>
      <sheetName val="NV thue"/>
      <sheetName val="LCTT truc tiep1"/>
      <sheetName val="TM1(1-2) "/>
      <sheetName val="TM2(3-9)"/>
      <sheetName val="TM3(10-12) (2)"/>
      <sheetName val="TSCD"/>
      <sheetName val="TM4(13-23) (3)"/>
      <sheetName val="TM5(26)"/>
      <sheetName val="TM6(25-37) (3)"/>
      <sheetName val="10000000"/>
      <sheetName val="00000000"/>
      <sheetName val="20000000"/>
      <sheetName val="30000000"/>
      <sheetName val="XL4Test5"/>
      <sheetName val="TM7(35)"/>
      <sheetName val="TM7(2)"/>
      <sheetName val="TM7"/>
      <sheetName val="MT8"/>
    </sheetNames>
    <sheetDataSet>
      <sheetData sheetId="6">
        <row r="5">
          <cell r="A5" t="str">
            <v>Cho kỳ kế toán từ 01/01/2012 đến 30/6/2012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38"/>
  <sheetViews>
    <sheetView zoomScale="120" zoomScaleNormal="120" zoomScalePageLayoutView="0" workbookViewId="0" topLeftCell="A8">
      <selection activeCell="L26" sqref="L26"/>
    </sheetView>
  </sheetViews>
  <sheetFormatPr defaultColWidth="9.00390625" defaultRowHeight="12.75"/>
  <cols>
    <col min="1" max="1" width="2.25390625" style="702" customWidth="1"/>
    <col min="2" max="2" width="7.625" style="702" customWidth="1"/>
    <col min="3" max="3" width="9.00390625" style="702" customWidth="1"/>
    <col min="4" max="4" width="8.125" style="702" customWidth="1"/>
    <col min="5" max="5" width="3.625" style="702" customWidth="1"/>
    <col min="6" max="6" width="7.875" style="702" customWidth="1"/>
    <col min="7" max="7" width="7.625" style="702" customWidth="1"/>
    <col min="8" max="8" width="3.625" style="702" customWidth="1"/>
    <col min="9" max="9" width="7.375" style="702" customWidth="1"/>
    <col min="10" max="10" width="7.75390625" style="702" customWidth="1"/>
    <col min="11" max="11" width="3.625" style="702" customWidth="1"/>
    <col min="12" max="12" width="7.75390625" style="702" customWidth="1"/>
    <col min="13" max="13" width="6.625" style="702" customWidth="1"/>
    <col min="14" max="14" width="3.875" style="702" customWidth="1"/>
    <col min="15" max="15" width="7.125" style="702" customWidth="1"/>
    <col min="16" max="16" width="7.875" style="702" customWidth="1"/>
    <col min="17" max="17" width="3.875" style="702" customWidth="1"/>
    <col min="18" max="18" width="7.25390625" style="702" customWidth="1"/>
    <col min="19" max="19" width="8.875" style="702" customWidth="1"/>
    <col min="20" max="20" width="7.625" style="702" customWidth="1"/>
    <col min="21" max="21" width="8.625" style="702" customWidth="1"/>
    <col min="22" max="16384" width="9.125" style="702" customWidth="1"/>
  </cols>
  <sheetData>
    <row r="1" ht="17.25">
      <c r="A1" s="701" t="s">
        <v>632</v>
      </c>
    </row>
    <row r="3" spans="1:21" s="704" customFormat="1" ht="19.5" customHeight="1">
      <c r="A3" s="1760" t="s">
        <v>1481</v>
      </c>
      <c r="B3" s="1760" t="s">
        <v>444</v>
      </c>
      <c r="C3" s="1760" t="s">
        <v>633</v>
      </c>
      <c r="D3" s="1760" t="s">
        <v>634</v>
      </c>
      <c r="E3" s="1760"/>
      <c r="F3" s="1760"/>
      <c r="G3" s="1760" t="s">
        <v>635</v>
      </c>
      <c r="H3" s="1760"/>
      <c r="I3" s="1760"/>
      <c r="J3" s="1760" t="s">
        <v>636</v>
      </c>
      <c r="K3" s="1760"/>
      <c r="L3" s="1760"/>
      <c r="M3" s="1760" t="s">
        <v>637</v>
      </c>
      <c r="N3" s="1760"/>
      <c r="O3" s="1760"/>
      <c r="P3" s="1736" t="s">
        <v>638</v>
      </c>
      <c r="Q3" s="1737"/>
      <c r="R3" s="1738"/>
      <c r="S3" s="1760" t="s">
        <v>639</v>
      </c>
      <c r="T3" s="1763" t="s">
        <v>640</v>
      </c>
      <c r="U3" s="1763" t="s">
        <v>641</v>
      </c>
    </row>
    <row r="4" spans="1:21" s="705" customFormat="1" ht="18" customHeight="1">
      <c r="A4" s="1760"/>
      <c r="B4" s="1760"/>
      <c r="C4" s="1760"/>
      <c r="D4" s="1760" t="s">
        <v>1496</v>
      </c>
      <c r="E4" s="1760" t="s">
        <v>642</v>
      </c>
      <c r="F4" s="1760"/>
      <c r="G4" s="1760" t="s">
        <v>1496</v>
      </c>
      <c r="H4" s="1760" t="s">
        <v>642</v>
      </c>
      <c r="I4" s="1760"/>
      <c r="J4" s="1760" t="s">
        <v>1496</v>
      </c>
      <c r="K4" s="1760" t="s">
        <v>642</v>
      </c>
      <c r="L4" s="1760"/>
      <c r="M4" s="1760" t="s">
        <v>1496</v>
      </c>
      <c r="N4" s="1760" t="s">
        <v>642</v>
      </c>
      <c r="O4" s="1760"/>
      <c r="P4" s="1760" t="s">
        <v>1496</v>
      </c>
      <c r="Q4" s="1760" t="s">
        <v>642</v>
      </c>
      <c r="R4" s="1760"/>
      <c r="S4" s="1760"/>
      <c r="T4" s="1764"/>
      <c r="U4" s="1764"/>
    </row>
    <row r="5" spans="1:21" s="704" customFormat="1" ht="41.25" customHeight="1">
      <c r="A5" s="1760"/>
      <c r="B5" s="1760"/>
      <c r="C5" s="1760"/>
      <c r="D5" s="1760"/>
      <c r="E5" s="703" t="s">
        <v>643</v>
      </c>
      <c r="F5" s="703" t="s">
        <v>644</v>
      </c>
      <c r="G5" s="1760"/>
      <c r="H5" s="703" t="s">
        <v>645</v>
      </c>
      <c r="I5" s="703" t="s">
        <v>644</v>
      </c>
      <c r="J5" s="1760"/>
      <c r="K5" s="703" t="s">
        <v>645</v>
      </c>
      <c r="L5" s="703" t="s">
        <v>644</v>
      </c>
      <c r="M5" s="1760"/>
      <c r="N5" s="703" t="s">
        <v>645</v>
      </c>
      <c r="O5" s="703" t="s">
        <v>644</v>
      </c>
      <c r="P5" s="1760"/>
      <c r="Q5" s="703" t="s">
        <v>645</v>
      </c>
      <c r="R5" s="703" t="s">
        <v>644</v>
      </c>
      <c r="S5" s="1760"/>
      <c r="T5" s="1765"/>
      <c r="U5" s="1765"/>
    </row>
    <row r="6" spans="1:21" s="710" customFormat="1" ht="17.25" customHeight="1">
      <c r="A6" s="706">
        <v>1</v>
      </c>
      <c r="B6" s="707" t="s">
        <v>646</v>
      </c>
      <c r="C6" s="707">
        <v>30038063713</v>
      </c>
      <c r="D6" s="707">
        <v>986672801</v>
      </c>
      <c r="E6" s="708"/>
      <c r="F6" s="707">
        <v>364213532</v>
      </c>
      <c r="G6" s="707">
        <v>-159407430</v>
      </c>
      <c r="H6" s="709"/>
      <c r="I6" s="707">
        <v>-98074355</v>
      </c>
      <c r="J6" s="707"/>
      <c r="K6" s="707"/>
      <c r="L6" s="707"/>
      <c r="M6" s="707"/>
      <c r="N6" s="707"/>
      <c r="O6" s="707"/>
      <c r="P6" s="707">
        <v>96275600</v>
      </c>
      <c r="Q6" s="707"/>
      <c r="R6" s="707">
        <f>P6*Q7/100</f>
        <v>19233834.556424223</v>
      </c>
      <c r="S6" s="707">
        <f aca="true" t="shared" si="0" ref="S6:S11">C6+F6+I6+L6+O6+R6</f>
        <v>30323436724.556423</v>
      </c>
      <c r="T6" s="707"/>
      <c r="U6" s="707">
        <f>S6-T6-R6</f>
        <v>30304202890</v>
      </c>
    </row>
    <row r="7" spans="1:21" s="710" customFormat="1" ht="17.25" customHeight="1">
      <c r="A7" s="711">
        <v>2</v>
      </c>
      <c r="B7" s="712" t="s">
        <v>647</v>
      </c>
      <c r="C7" s="712">
        <v>62948579874</v>
      </c>
      <c r="D7" s="712">
        <f>2065563057+1083462457</f>
        <v>3149025514</v>
      </c>
      <c r="E7" s="713">
        <f>'Cac BT HN lien quan den von'!H8</f>
        <v>36.91330414915746</v>
      </c>
      <c r="F7" s="712">
        <f>E7*D7/100</f>
        <v>1162409365.717389</v>
      </c>
      <c r="G7" s="712">
        <f>502705540+772030638</f>
        <v>1274736178</v>
      </c>
      <c r="H7" s="713">
        <f>'Cac BT HN lien quan den von'!H9</f>
        <v>38.09493578238977</v>
      </c>
      <c r="I7" s="712">
        <f>H7*G7/100</f>
        <v>485609928.40398973</v>
      </c>
      <c r="J7" s="712">
        <v>4131962515</v>
      </c>
      <c r="K7" s="713">
        <f>'Cac BT HN lien quan den von'!H10</f>
        <v>56.2692468</v>
      </c>
      <c r="L7" s="712">
        <f>K7*J7/100</f>
        <v>2325024185.248837</v>
      </c>
      <c r="M7" s="712"/>
      <c r="N7" s="713">
        <f>'Cac BT HN lien quan den von'!L25</f>
        <v>7.105204125299289</v>
      </c>
      <c r="O7" s="712">
        <f>N7*M7/100</f>
        <v>0</v>
      </c>
      <c r="P7" s="712">
        <f>1044525971+548796494</f>
        <v>1593322465</v>
      </c>
      <c r="Q7" s="713">
        <f>'Cac BT HN lien quan den von'!L31</f>
        <v>19.977891133811916</v>
      </c>
      <c r="R7" s="712">
        <f>Q7*P7/100</f>
        <v>318312227.46826845</v>
      </c>
      <c r="S7" s="712">
        <f t="shared" si="0"/>
        <v>67239935580.83849</v>
      </c>
      <c r="T7" s="712">
        <f>'LN duoc chia'!E13</f>
        <v>0</v>
      </c>
      <c r="U7" s="707">
        <f>S7-T7+1</f>
        <v>67239935581.83849</v>
      </c>
    </row>
    <row r="8" spans="1:21" s="710" customFormat="1" ht="17.25" customHeight="1">
      <c r="A8" s="711">
        <v>3</v>
      </c>
      <c r="B8" s="712" t="s">
        <v>648</v>
      </c>
      <c r="C8" s="712"/>
      <c r="D8" s="712">
        <v>609997651</v>
      </c>
      <c r="E8" s="713">
        <f>E7</f>
        <v>36.91330414915746</v>
      </c>
      <c r="F8" s="712">
        <f>E8*D8/100</f>
        <v>225170288.21634606</v>
      </c>
      <c r="G8" s="712"/>
      <c r="H8" s="713">
        <f>H7</f>
        <v>38.09493578238977</v>
      </c>
      <c r="I8" s="712">
        <f>H8*G8/100</f>
        <v>0</v>
      </c>
      <c r="J8" s="712"/>
      <c r="K8" s="713">
        <f>K7</f>
        <v>56.2692468</v>
      </c>
      <c r="L8" s="712">
        <f>J8*K8/100</f>
        <v>0</v>
      </c>
      <c r="M8" s="712"/>
      <c r="N8" s="713">
        <f>N7</f>
        <v>7.105204125299289</v>
      </c>
      <c r="O8" s="712">
        <f>N8*M8/100</f>
        <v>0</v>
      </c>
      <c r="P8" s="712">
        <v>51383457</v>
      </c>
      <c r="Q8" s="713">
        <f>Q7</f>
        <v>19.977891133811916</v>
      </c>
      <c r="R8" s="712">
        <f>Q8*P8/100</f>
        <v>10265331.100249058</v>
      </c>
      <c r="S8" s="712">
        <f t="shared" si="0"/>
        <v>235435619.3165951</v>
      </c>
      <c r="T8" s="712"/>
      <c r="U8" s="707">
        <f>S8-T8+R6</f>
        <v>254669453.87301934</v>
      </c>
    </row>
    <row r="9" spans="1:21" s="710" customFormat="1" ht="17.25" customHeight="1">
      <c r="A9" s="711">
        <v>4</v>
      </c>
      <c r="B9" s="712" t="s">
        <v>649</v>
      </c>
      <c r="C9" s="712"/>
      <c r="D9" s="712"/>
      <c r="E9" s="713">
        <f>E8</f>
        <v>36.91330414915746</v>
      </c>
      <c r="F9" s="712">
        <f>E9*D9/100</f>
        <v>0</v>
      </c>
      <c r="G9" s="712"/>
      <c r="H9" s="713">
        <f>H8</f>
        <v>38.09493578238977</v>
      </c>
      <c r="I9" s="712">
        <f>H9*G9/100</f>
        <v>0</v>
      </c>
      <c r="J9" s="712"/>
      <c r="K9" s="713">
        <f>K8</f>
        <v>56.2692468</v>
      </c>
      <c r="L9" s="712">
        <f>J9*K9/100</f>
        <v>0</v>
      </c>
      <c r="M9" s="712"/>
      <c r="N9" s="713">
        <f>N8</f>
        <v>7.105204125299289</v>
      </c>
      <c r="O9" s="712">
        <f>N9*M9/100</f>
        <v>0</v>
      </c>
      <c r="P9" s="712"/>
      <c r="Q9" s="713">
        <f>Q8</f>
        <v>19.977891133811916</v>
      </c>
      <c r="R9" s="712">
        <f>Q9*P9/100</f>
        <v>0</v>
      </c>
      <c r="S9" s="712">
        <f t="shared" si="0"/>
        <v>0</v>
      </c>
      <c r="T9" s="712"/>
      <c r="U9" s="707">
        <f>S9-T9</f>
        <v>0</v>
      </c>
    </row>
    <row r="10" spans="1:21" s="710" customFormat="1" ht="17.25" customHeight="1">
      <c r="A10" s="711">
        <v>5</v>
      </c>
      <c r="B10" s="712" t="s">
        <v>650</v>
      </c>
      <c r="C10" s="712">
        <v>54798325208</v>
      </c>
      <c r="D10" s="712"/>
      <c r="E10" s="713">
        <f>E9</f>
        <v>36.91330414915746</v>
      </c>
      <c r="F10" s="712">
        <f>E10*D10/100</f>
        <v>0</v>
      </c>
      <c r="G10" s="712"/>
      <c r="H10" s="713">
        <f>H9</f>
        <v>38.09493578238977</v>
      </c>
      <c r="I10" s="712">
        <f>H10*G10/100</f>
        <v>0</v>
      </c>
      <c r="J10" s="712"/>
      <c r="K10" s="713">
        <f>K9</f>
        <v>56.2692468</v>
      </c>
      <c r="L10" s="712">
        <f>J10*K10/100</f>
        <v>0</v>
      </c>
      <c r="M10" s="712"/>
      <c r="N10" s="713">
        <f>N9</f>
        <v>7.105204125299289</v>
      </c>
      <c r="O10" s="712">
        <f>N10*M10/100</f>
        <v>0</v>
      </c>
      <c r="P10" s="712"/>
      <c r="Q10" s="713">
        <f>Q9</f>
        <v>19.977891133811916</v>
      </c>
      <c r="R10" s="712">
        <f>Q10*P10/100</f>
        <v>0</v>
      </c>
      <c r="S10" s="712">
        <f t="shared" si="0"/>
        <v>54798325208</v>
      </c>
      <c r="T10" s="712"/>
      <c r="U10" s="707">
        <f>S10-T10</f>
        <v>54798325208</v>
      </c>
    </row>
    <row r="11" spans="1:21" s="710" customFormat="1" ht="17.25" customHeight="1">
      <c r="A11" s="711">
        <v>6</v>
      </c>
      <c r="B11" s="712" t="s">
        <v>651</v>
      </c>
      <c r="C11" s="712"/>
      <c r="D11" s="712">
        <v>1709395301</v>
      </c>
      <c r="E11" s="713">
        <f>E9</f>
        <v>36.91330414915746</v>
      </c>
      <c r="F11" s="712">
        <f>D11*E11/100</f>
        <v>630994286.5695357</v>
      </c>
      <c r="G11" s="712">
        <v>319110000</v>
      </c>
      <c r="H11" s="713">
        <f>H9</f>
        <v>38.09493578238977</v>
      </c>
      <c r="I11" s="712">
        <f>H11*G11/100</f>
        <v>121564749.57518399</v>
      </c>
      <c r="J11" s="712">
        <v>4131962515</v>
      </c>
      <c r="K11" s="713">
        <f>K9</f>
        <v>56.2692468</v>
      </c>
      <c r="L11" s="712">
        <f>J11*K11/100</f>
        <v>2325024185.248837</v>
      </c>
      <c r="M11" s="712"/>
      <c r="N11" s="713">
        <f>N9</f>
        <v>7.105204125299289</v>
      </c>
      <c r="O11" s="712"/>
      <c r="P11" s="712">
        <v>35442822</v>
      </c>
      <c r="Q11" s="713">
        <f>Q10</f>
        <v>19.977891133811916</v>
      </c>
      <c r="R11" s="712">
        <f>Q11*P11/100</f>
        <v>7080728.39391074</v>
      </c>
      <c r="S11" s="712">
        <f t="shared" si="0"/>
        <v>3084663949.7874675</v>
      </c>
      <c r="T11" s="712">
        <f>'LN duoc chia'!E13</f>
        <v>0</v>
      </c>
      <c r="U11" s="707">
        <f>S11-T11</f>
        <v>3084663949.7874675</v>
      </c>
    </row>
    <row r="12" spans="1:21" s="710" customFormat="1" ht="17.25" customHeight="1">
      <c r="A12" s="714">
        <v>7</v>
      </c>
      <c r="B12" s="715" t="s">
        <v>652</v>
      </c>
      <c r="C12" s="715">
        <f>C6+C7+C8-C11-C10</f>
        <v>38188318379</v>
      </c>
      <c r="D12" s="715">
        <f>D6+D7+D8-D11</f>
        <v>3036300665</v>
      </c>
      <c r="E12" s="715"/>
      <c r="F12" s="715">
        <f>F6+F7+F8-F11</f>
        <v>1120798899.3641994</v>
      </c>
      <c r="G12" s="715">
        <f>G6+G7+G8-G9-G11</f>
        <v>796218748</v>
      </c>
      <c r="H12" s="715">
        <f>H6+H7+H8-H9-H11</f>
        <v>0</v>
      </c>
      <c r="I12" s="715">
        <f>I6+I7+I8-I9-I11</f>
        <v>265970823.82880574</v>
      </c>
      <c r="J12" s="715">
        <f>J6+J7+J8-J9-J11</f>
        <v>0</v>
      </c>
      <c r="K12" s="715"/>
      <c r="L12" s="715">
        <f>L6+L7+L8-L9-L11</f>
        <v>0</v>
      </c>
      <c r="M12" s="715">
        <f>M6+M7-M11</f>
        <v>0</v>
      </c>
      <c r="N12" s="715">
        <f>N6+N7+N8-N9-N11</f>
        <v>0</v>
      </c>
      <c r="O12" s="715">
        <f>O6+O7+O8-O9-O11</f>
        <v>0</v>
      </c>
      <c r="P12" s="715">
        <f>P6+P7+P8-P9-P11</f>
        <v>1705538700</v>
      </c>
      <c r="Q12" s="715"/>
      <c r="R12" s="715">
        <f>R6+R7+R8-R9-R11</f>
        <v>340730664.73103094</v>
      </c>
      <c r="S12" s="715">
        <f>S6+S7+S8-S9-S11-S10</f>
        <v>39915818766.92404</v>
      </c>
      <c r="T12" s="715"/>
      <c r="U12" s="715">
        <f>S12-T12</f>
        <v>39915818766.92404</v>
      </c>
    </row>
    <row r="13" spans="1:19" ht="12.75">
      <c r="A13" s="716"/>
      <c r="B13" s="717"/>
      <c r="C13" s="717"/>
      <c r="D13" s="717"/>
      <c r="E13" s="717"/>
      <c r="F13" s="717"/>
      <c r="G13" s="710"/>
      <c r="H13" s="717"/>
      <c r="I13" s="717"/>
      <c r="J13" s="717"/>
      <c r="K13" s="717"/>
      <c r="L13" s="717"/>
      <c r="M13" s="717"/>
      <c r="N13" s="717"/>
      <c r="O13" s="717"/>
      <c r="P13" s="717"/>
      <c r="Q13" s="717"/>
      <c r="R13" s="717"/>
      <c r="S13" s="717"/>
    </row>
    <row r="14" spans="1:7" ht="12.75" customHeight="1">
      <c r="A14" s="718"/>
      <c r="B14" s="719" t="s">
        <v>653</v>
      </c>
      <c r="G14" s="717"/>
    </row>
    <row r="15" spans="1:16" s="717" customFormat="1" ht="12.75" customHeight="1">
      <c r="A15" s="716"/>
      <c r="B15" s="720" t="s">
        <v>654</v>
      </c>
      <c r="C15" s="717" t="s">
        <v>655</v>
      </c>
      <c r="D15" s="717">
        <f>D8</f>
        <v>609997651</v>
      </c>
      <c r="E15" s="717" t="s">
        <v>656</v>
      </c>
      <c r="O15" s="720" t="s">
        <v>657</v>
      </c>
      <c r="P15" s="717" t="s">
        <v>658</v>
      </c>
    </row>
    <row r="16" spans="3:16" s="717" customFormat="1" ht="12.75" customHeight="1">
      <c r="C16" s="717" t="s">
        <v>659</v>
      </c>
      <c r="E16" s="717" t="s">
        <v>660</v>
      </c>
      <c r="P16" s="717" t="s">
        <v>661</v>
      </c>
    </row>
    <row r="17" spans="5:16" s="717" customFormat="1" ht="12.75" customHeight="1">
      <c r="E17" s="717" t="s">
        <v>662</v>
      </c>
      <c r="P17" s="717" t="s">
        <v>663</v>
      </c>
    </row>
    <row r="18" s="717" customFormat="1" ht="12.75" customHeight="1">
      <c r="P18" s="717" t="s">
        <v>664</v>
      </c>
    </row>
    <row r="19" spans="2:5" s="717" customFormat="1" ht="12.75" customHeight="1">
      <c r="B19" s="1761" t="s">
        <v>665</v>
      </c>
      <c r="C19" s="1761"/>
      <c r="E19" s="717" t="s">
        <v>666</v>
      </c>
    </row>
    <row r="20" spans="2:16" s="717" customFormat="1" ht="12.75" customHeight="1">
      <c r="B20" s="720" t="s">
        <v>667</v>
      </c>
      <c r="L20" s="717" t="s">
        <v>668</v>
      </c>
      <c r="M20" s="717" t="s">
        <v>669</v>
      </c>
      <c r="P20" s="721"/>
    </row>
    <row r="21" spans="3:18" s="717" customFormat="1" ht="12.75" customHeight="1">
      <c r="C21" s="717" t="s">
        <v>659</v>
      </c>
      <c r="E21" s="717" t="s">
        <v>670</v>
      </c>
      <c r="O21" s="722"/>
      <c r="P21" s="721"/>
      <c r="Q21" s="721"/>
      <c r="R21" s="721"/>
    </row>
    <row r="22" spans="2:5" s="717" customFormat="1" ht="12.75" customHeight="1">
      <c r="B22" s="1761" t="s">
        <v>665</v>
      </c>
      <c r="C22" s="1761"/>
      <c r="E22" s="717" t="s">
        <v>671</v>
      </c>
    </row>
    <row r="23" s="717" customFormat="1" ht="12.75" customHeight="1"/>
    <row r="24" spans="2:5" s="717" customFormat="1" ht="12">
      <c r="B24" s="725" t="s">
        <v>672</v>
      </c>
      <c r="E24" s="717" t="s">
        <v>673</v>
      </c>
    </row>
    <row r="25" s="717" customFormat="1" ht="6.75" customHeight="1"/>
    <row r="26" spans="1:9" s="727" customFormat="1" ht="15.75" customHeight="1">
      <c r="A26" s="726" t="s">
        <v>1481</v>
      </c>
      <c r="B26" s="726" t="s">
        <v>444</v>
      </c>
      <c r="C26" s="726" t="s">
        <v>1491</v>
      </c>
      <c r="D26" s="726" t="s">
        <v>634</v>
      </c>
      <c r="E26" s="1734" t="s">
        <v>674</v>
      </c>
      <c r="F26" s="1734"/>
      <c r="I26" s="727" t="s">
        <v>675</v>
      </c>
    </row>
    <row r="27" spans="1:6" s="717" customFormat="1" ht="15.75" customHeight="1">
      <c r="A27" s="728">
        <v>1</v>
      </c>
      <c r="B27" s="729" t="s">
        <v>646</v>
      </c>
      <c r="C27" s="729">
        <v>2916821554</v>
      </c>
      <c r="D27" s="729">
        <v>84932725</v>
      </c>
      <c r="E27" s="1769">
        <f>C27+D27</f>
        <v>3001754279</v>
      </c>
      <c r="F27" s="1770"/>
    </row>
    <row r="28" spans="1:9" s="717" customFormat="1" ht="15.75" customHeight="1">
      <c r="A28" s="730">
        <v>2</v>
      </c>
      <c r="B28" s="731" t="s">
        <v>648</v>
      </c>
      <c r="C28" s="731"/>
      <c r="D28" s="731">
        <f>H28*'Cac BT HN lien quan den von'!H8/100</f>
        <v>242168934.17404488</v>
      </c>
      <c r="E28" s="1767">
        <f>C28+D28</f>
        <v>242168934.17404488</v>
      </c>
      <c r="F28" s="1768"/>
      <c r="H28" s="1761">
        <v>656047839</v>
      </c>
      <c r="I28" s="1761"/>
    </row>
    <row r="29" spans="1:6" s="717" customFormat="1" ht="15.75" customHeight="1">
      <c r="A29" s="730">
        <v>3</v>
      </c>
      <c r="B29" s="731" t="s">
        <v>651</v>
      </c>
      <c r="C29" s="731"/>
      <c r="D29" s="731">
        <f>I29*'Cac BT HN lien quan den von'!H8/100</f>
        <v>0</v>
      </c>
      <c r="E29" s="1767">
        <f>C29+D29</f>
        <v>0</v>
      </c>
      <c r="F29" s="1768"/>
    </row>
    <row r="30" spans="1:6" s="717" customFormat="1" ht="15.75" customHeight="1">
      <c r="A30" s="732">
        <v>4</v>
      </c>
      <c r="B30" s="733" t="s">
        <v>652</v>
      </c>
      <c r="C30" s="733">
        <f>C27+C28-C29</f>
        <v>2916821554</v>
      </c>
      <c r="D30" s="733">
        <f>D27+D28-D29</f>
        <v>327101659.17404485</v>
      </c>
      <c r="E30" s="1739">
        <f>C30+D30</f>
        <v>3243923213.1740446</v>
      </c>
      <c r="F30" s="1740"/>
    </row>
    <row r="31" spans="1:6" s="717" customFormat="1" ht="9.75" customHeight="1">
      <c r="A31" s="734"/>
      <c r="B31" s="735"/>
      <c r="C31" s="735"/>
      <c r="D31" s="735"/>
      <c r="E31" s="734"/>
      <c r="F31" s="734"/>
    </row>
    <row r="32" spans="1:6" s="717" customFormat="1" ht="18" customHeight="1">
      <c r="A32" s="734"/>
      <c r="B32" s="725" t="s">
        <v>676</v>
      </c>
      <c r="C32" s="735"/>
      <c r="D32" s="735"/>
      <c r="E32" s="734"/>
      <c r="F32" s="734"/>
    </row>
    <row r="33" s="717" customFormat="1" ht="10.5"/>
    <row r="34" spans="1:9" s="717" customFormat="1" ht="16.5" customHeight="1">
      <c r="A34" s="726" t="s">
        <v>1481</v>
      </c>
      <c r="B34" s="726" t="s">
        <v>444</v>
      </c>
      <c r="C34" s="726" t="s">
        <v>1491</v>
      </c>
      <c r="D34" s="726" t="s">
        <v>634</v>
      </c>
      <c r="E34" s="1734" t="s">
        <v>674</v>
      </c>
      <c r="F34" s="1734"/>
      <c r="I34" s="727" t="s">
        <v>675</v>
      </c>
    </row>
    <row r="35" spans="1:10" s="717" customFormat="1" ht="16.5" customHeight="1">
      <c r="A35" s="728">
        <v>1</v>
      </c>
      <c r="B35" s="729" t="s">
        <v>646</v>
      </c>
      <c r="C35" s="729">
        <v>5164836800</v>
      </c>
      <c r="D35" s="729">
        <v>9592981</v>
      </c>
      <c r="E35" s="1735">
        <f>C35+D35</f>
        <v>5174429781</v>
      </c>
      <c r="F35" s="1735"/>
      <c r="J35" s="717">
        <f>I35*'Cac BT HN lien quan den von'!H8/100</f>
        <v>0</v>
      </c>
    </row>
    <row r="36" spans="1:9" s="717" customFormat="1" ht="16.5" customHeight="1">
      <c r="A36" s="730">
        <v>2</v>
      </c>
      <c r="B36" s="731" t="s">
        <v>648</v>
      </c>
      <c r="C36" s="731"/>
      <c r="D36" s="731">
        <f>I36*'Cac BT HN lien quan den von'!H8/100</f>
        <v>8648890.51939921</v>
      </c>
      <c r="E36" s="1766">
        <f>C36+D36</f>
        <v>8648890.51939921</v>
      </c>
      <c r="F36" s="1766"/>
      <c r="I36" s="717">
        <v>23430280</v>
      </c>
    </row>
    <row r="37" spans="1:6" s="717" customFormat="1" ht="16.5" customHeight="1">
      <c r="A37" s="730">
        <v>3</v>
      </c>
      <c r="B37" s="731" t="s">
        <v>651</v>
      </c>
      <c r="C37" s="731"/>
      <c r="D37" s="731">
        <f>I37*'Cac BT HN lien quan den von'!H8/100</f>
        <v>0</v>
      </c>
      <c r="E37" s="1766">
        <f>C37+D37</f>
        <v>0</v>
      </c>
      <c r="F37" s="1766"/>
    </row>
    <row r="38" spans="1:6" s="717" customFormat="1" ht="16.5" customHeight="1">
      <c r="A38" s="732">
        <v>4</v>
      </c>
      <c r="B38" s="733" t="s">
        <v>652</v>
      </c>
      <c r="C38" s="733">
        <f>C35+C36-C37</f>
        <v>5164836800</v>
      </c>
      <c r="D38" s="733">
        <f>D35+D36-D37</f>
        <v>18241871.51939921</v>
      </c>
      <c r="E38" s="1762">
        <f>C38+D38</f>
        <v>5183078671.5194</v>
      </c>
      <c r="F38" s="1762"/>
    </row>
    <row r="39" s="717" customFormat="1" ht="10.5"/>
    <row r="40" s="717" customFormat="1" ht="10.5"/>
    <row r="41" s="717" customFormat="1" ht="10.5"/>
    <row r="42" s="717" customFormat="1" ht="10.5"/>
    <row r="43" s="717" customFormat="1" ht="10.5"/>
    <row r="44" s="717" customFormat="1" ht="10.5"/>
    <row r="45" s="717" customFormat="1" ht="10.5"/>
    <row r="46" s="717" customFormat="1" ht="10.5"/>
    <row r="47" s="717" customFormat="1" ht="10.5"/>
    <row r="48" s="717" customFormat="1" ht="10.5"/>
    <row r="49" s="717" customFormat="1" ht="10.5"/>
    <row r="50" s="717" customFormat="1" ht="10.5"/>
    <row r="51" s="717" customFormat="1" ht="10.5"/>
    <row r="52" s="717" customFormat="1" ht="10.5"/>
    <row r="53" s="717" customFormat="1" ht="10.5"/>
    <row r="54" s="717" customFormat="1" ht="10.5"/>
    <row r="55" s="717" customFormat="1" ht="10.5"/>
    <row r="56" s="717" customFormat="1" ht="10.5"/>
    <row r="57" s="717" customFormat="1" ht="10.5"/>
    <row r="58" s="717" customFormat="1" ht="10.5"/>
    <row r="59" s="717" customFormat="1" ht="10.5"/>
    <row r="60" s="717" customFormat="1" ht="10.5"/>
    <row r="61" s="717" customFormat="1" ht="10.5"/>
    <row r="62" s="717" customFormat="1" ht="10.5"/>
    <row r="63" s="717" customFormat="1" ht="10.5"/>
    <row r="64" s="717" customFormat="1" ht="10.5"/>
    <row r="65" s="717" customFormat="1" ht="10.5"/>
    <row r="66" s="717" customFormat="1" ht="10.5"/>
    <row r="67" s="717" customFormat="1" ht="10.5"/>
    <row r="68" s="717" customFormat="1" ht="10.5"/>
    <row r="69" s="717" customFormat="1" ht="10.5"/>
    <row r="70" s="717" customFormat="1" ht="10.5"/>
    <row r="71" s="717" customFormat="1" ht="10.5"/>
    <row r="72" s="717" customFormat="1" ht="10.5"/>
    <row r="73" s="717" customFormat="1" ht="10.5"/>
    <row r="74" s="717" customFormat="1" ht="10.5"/>
    <row r="75" s="717" customFormat="1" ht="10.5"/>
    <row r="76" s="717" customFormat="1" ht="10.5"/>
    <row r="77" s="717" customFormat="1" ht="10.5"/>
    <row r="78" s="717" customFormat="1" ht="10.5"/>
    <row r="79" s="717" customFormat="1" ht="10.5"/>
    <row r="80" s="717" customFormat="1" ht="10.5"/>
    <row r="81" s="717" customFormat="1" ht="10.5"/>
    <row r="82" s="717" customFormat="1" ht="10.5"/>
    <row r="83" s="717" customFormat="1" ht="10.5"/>
    <row r="84" s="717" customFormat="1" ht="10.5"/>
    <row r="85" s="717" customFormat="1" ht="10.5"/>
    <row r="86" s="717" customFormat="1" ht="10.5"/>
    <row r="87" s="717" customFormat="1" ht="10.5"/>
    <row r="88" s="717" customFormat="1" ht="10.5"/>
    <row r="89" s="717" customFormat="1" ht="10.5"/>
    <row r="90" s="717" customFormat="1" ht="10.5"/>
    <row r="91" s="717" customFormat="1" ht="10.5"/>
    <row r="92" s="717" customFormat="1" ht="10.5"/>
    <row r="93" s="717" customFormat="1" ht="10.5"/>
    <row r="94" s="717" customFormat="1" ht="10.5"/>
    <row r="95" s="717" customFormat="1" ht="10.5"/>
    <row r="96" s="717" customFormat="1" ht="10.5"/>
    <row r="97" s="717" customFormat="1" ht="10.5"/>
    <row r="98" s="717" customFormat="1" ht="10.5"/>
    <row r="99" s="717" customFormat="1" ht="10.5"/>
    <row r="100" s="717" customFormat="1" ht="10.5"/>
    <row r="101" s="717" customFormat="1" ht="10.5"/>
    <row r="102" s="717" customFormat="1" ht="10.5"/>
  </sheetData>
  <sheetProtection/>
  <mergeCells count="34">
    <mergeCell ref="U3:U5"/>
    <mergeCell ref="E26:F26"/>
    <mergeCell ref="S3:S5"/>
    <mergeCell ref="J3:L3"/>
    <mergeCell ref="P3:R3"/>
    <mergeCell ref="P4:P5"/>
    <mergeCell ref="E37:F37"/>
    <mergeCell ref="H4:I4"/>
    <mergeCell ref="D3:F3"/>
    <mergeCell ref="G4:G5"/>
    <mergeCell ref="E34:F34"/>
    <mergeCell ref="E35:F35"/>
    <mergeCell ref="E29:F29"/>
    <mergeCell ref="H28:I28"/>
    <mergeCell ref="E30:F30"/>
    <mergeCell ref="E38:F38"/>
    <mergeCell ref="T3:T5"/>
    <mergeCell ref="E36:F36"/>
    <mergeCell ref="K4:L4"/>
    <mergeCell ref="M4:M5"/>
    <mergeCell ref="N4:O4"/>
    <mergeCell ref="M3:O3"/>
    <mergeCell ref="E28:F28"/>
    <mergeCell ref="Q4:R4"/>
    <mergeCell ref="E27:F27"/>
    <mergeCell ref="B22:C22"/>
    <mergeCell ref="B3:B5"/>
    <mergeCell ref="B19:C19"/>
    <mergeCell ref="J4:J5"/>
    <mergeCell ref="A3:A5"/>
    <mergeCell ref="C3:C5"/>
    <mergeCell ref="G3:I3"/>
    <mergeCell ref="E4:F4"/>
    <mergeCell ref="D4:D5"/>
  </mergeCells>
  <printOptions/>
  <pageMargins left="0.2" right="0.2" top="0.27" bottom="0.22" header="0.21" footer="0.17"/>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L115"/>
  <sheetViews>
    <sheetView zoomScalePageLayoutView="0" workbookViewId="0" topLeftCell="A20">
      <selection activeCell="I28" sqref="I28"/>
    </sheetView>
  </sheetViews>
  <sheetFormatPr defaultColWidth="9.00390625" defaultRowHeight="12.75"/>
  <cols>
    <col min="1" max="1" width="50.00390625" style="749" customWidth="1"/>
    <col min="2" max="2" width="5.25390625" style="749" customWidth="1"/>
    <col min="3" max="4" width="13.75390625" style="749" customWidth="1"/>
    <col min="5" max="5" width="13.375" style="1055" customWidth="1"/>
    <col min="6" max="6" width="13.25390625" style="1055" customWidth="1"/>
    <col min="7" max="7" width="13.375" style="749" hidden="1" customWidth="1"/>
    <col min="8" max="8" width="11.625" style="749" customWidth="1"/>
    <col min="9" max="9" width="12.625" style="749" customWidth="1"/>
    <col min="10" max="10" width="10.00390625" style="749" customWidth="1"/>
    <col min="11" max="11" width="12.375" style="749" customWidth="1"/>
    <col min="12" max="16384" width="9.125" style="749" customWidth="1"/>
  </cols>
  <sheetData>
    <row r="1" ht="15.75">
      <c r="A1" s="1154" t="s">
        <v>282</v>
      </c>
    </row>
    <row r="2" spans="1:9" ht="20.25">
      <c r="A2" s="1688" t="s">
        <v>1231</v>
      </c>
      <c r="B2" s="1688"/>
      <c r="C2" s="1688"/>
      <c r="D2" s="1688"/>
      <c r="E2" s="1688"/>
      <c r="F2" s="1688"/>
      <c r="G2" s="1688"/>
      <c r="H2" s="1688"/>
      <c r="I2" s="1688"/>
    </row>
    <row r="3" spans="1:9" ht="15.75">
      <c r="A3" s="1682" t="s">
        <v>283</v>
      </c>
      <c r="B3" s="1682"/>
      <c r="C3" s="1682"/>
      <c r="D3" s="1682"/>
      <c r="E3" s="1682"/>
      <c r="F3" s="1682"/>
      <c r="G3" s="1682"/>
      <c r="H3" s="1682"/>
      <c r="I3" s="1682"/>
    </row>
    <row r="4" spans="1:9" ht="18" customHeight="1">
      <c r="A4" s="1730" t="s">
        <v>1232</v>
      </c>
      <c r="B4" s="1730"/>
      <c r="C4" s="1730"/>
      <c r="D4" s="1730"/>
      <c r="E4" s="1730"/>
      <c r="F4" s="1730"/>
      <c r="G4" s="1730"/>
      <c r="H4" s="1730"/>
      <c r="I4" s="1730"/>
    </row>
    <row r="5" ht="6" customHeight="1" thickBot="1"/>
    <row r="6" spans="1:9" s="1155" customFormat="1" ht="17.25" customHeight="1" thickTop="1">
      <c r="A6" s="1686" t="s">
        <v>1233</v>
      </c>
      <c r="B6" s="1684" t="s">
        <v>1927</v>
      </c>
      <c r="C6" s="1684" t="s">
        <v>1928</v>
      </c>
      <c r="D6" s="1666" t="s">
        <v>360</v>
      </c>
      <c r="E6" s="1667"/>
      <c r="F6" s="1668"/>
      <c r="G6" s="691"/>
      <c r="H6" s="691"/>
      <c r="I6" s="1669" t="s">
        <v>1490</v>
      </c>
    </row>
    <row r="7" spans="1:9" s="1155" customFormat="1" ht="39.75" customHeight="1">
      <c r="A7" s="1665"/>
      <c r="B7" s="1685"/>
      <c r="C7" s="1685"/>
      <c r="D7" s="690" t="s">
        <v>1907</v>
      </c>
      <c r="E7" s="1156" t="s">
        <v>1929</v>
      </c>
      <c r="F7" s="1156" t="s">
        <v>1930</v>
      </c>
      <c r="G7" s="690"/>
      <c r="H7" s="690" t="s">
        <v>284</v>
      </c>
      <c r="I7" s="1670"/>
    </row>
    <row r="8" spans="1:9" s="1162" customFormat="1" ht="12" customHeight="1">
      <c r="A8" s="1157">
        <v>1</v>
      </c>
      <c r="B8" s="1158">
        <v>2</v>
      </c>
      <c r="C8" s="1158">
        <v>3</v>
      </c>
      <c r="D8" s="1158">
        <v>4</v>
      </c>
      <c r="E8" s="1159">
        <v>5</v>
      </c>
      <c r="F8" s="1159">
        <v>6</v>
      </c>
      <c r="G8" s="1160"/>
      <c r="H8" s="1160">
        <v>8</v>
      </c>
      <c r="I8" s="1161">
        <v>9</v>
      </c>
    </row>
    <row r="9" spans="1:10" s="1168" customFormat="1" ht="15.75" customHeight="1">
      <c r="A9" s="1163" t="s">
        <v>1234</v>
      </c>
      <c r="B9" s="1164" t="s">
        <v>242</v>
      </c>
      <c r="C9" s="1241">
        <v>1345275646698</v>
      </c>
      <c r="D9" s="1241">
        <v>17839407621</v>
      </c>
      <c r="E9" s="1241">
        <v>29782267820</v>
      </c>
      <c r="F9" s="1241">
        <v>25867811924</v>
      </c>
      <c r="G9" s="1165"/>
      <c r="H9" s="1165"/>
      <c r="I9" s="1166">
        <f>SUM(C9:H9)</f>
        <v>1418765134063</v>
      </c>
      <c r="J9" s="1167"/>
    </row>
    <row r="10" spans="1:10" s="1174" customFormat="1" ht="15.75" customHeight="1">
      <c r="A10" s="1169" t="s">
        <v>1235</v>
      </c>
      <c r="B10" s="1170" t="s">
        <v>1405</v>
      </c>
      <c r="C10" s="1242"/>
      <c r="D10" s="1242"/>
      <c r="E10" s="1242"/>
      <c r="F10" s="1242"/>
      <c r="G10" s="1172"/>
      <c r="H10" s="1172"/>
      <c r="I10" s="1173">
        <f>SUM(C10:H10)</f>
        <v>0</v>
      </c>
      <c r="J10" s="1167"/>
    </row>
    <row r="11" spans="1:10" s="1174" customFormat="1" ht="15.75" customHeight="1">
      <c r="A11" s="1169" t="s">
        <v>1236</v>
      </c>
      <c r="B11" s="1175">
        <v>10</v>
      </c>
      <c r="C11" s="1242">
        <f>C9-C10</f>
        <v>1345275646698</v>
      </c>
      <c r="D11" s="1242">
        <f>D9-D10</f>
        <v>17839407621</v>
      </c>
      <c r="E11" s="1242">
        <f>E9-E10</f>
        <v>29782267820</v>
      </c>
      <c r="F11" s="1242">
        <f>F9-F10</f>
        <v>25867811924</v>
      </c>
      <c r="G11" s="1171"/>
      <c r="H11" s="1171"/>
      <c r="I11" s="1176">
        <f>I9-I10</f>
        <v>1418765134063</v>
      </c>
      <c r="J11" s="1167"/>
    </row>
    <row r="12" spans="1:10" s="1174" customFormat="1" ht="15.75" customHeight="1">
      <c r="A12" s="1169" t="s">
        <v>1237</v>
      </c>
      <c r="B12" s="1175">
        <v>11</v>
      </c>
      <c r="C12" s="1242">
        <v>1077136597372</v>
      </c>
      <c r="D12" s="1242">
        <v>13212454703</v>
      </c>
      <c r="E12" s="1242">
        <v>24723476022</v>
      </c>
      <c r="F12" s="1242">
        <v>18249534099</v>
      </c>
      <c r="G12" s="1172"/>
      <c r="H12" s="1172"/>
      <c r="I12" s="1177">
        <f>SUM(C12:H12)</f>
        <v>1133322062196</v>
      </c>
      <c r="J12" s="1167"/>
    </row>
    <row r="13" spans="1:10" s="1168" customFormat="1" ht="15.75" customHeight="1">
      <c r="A13" s="1178" t="s">
        <v>1238</v>
      </c>
      <c r="B13" s="1179">
        <v>20</v>
      </c>
      <c r="C13" s="1243">
        <f>C11-C12</f>
        <v>268139049326</v>
      </c>
      <c r="D13" s="1243">
        <f>D11-D12</f>
        <v>4626952918</v>
      </c>
      <c r="E13" s="1243">
        <f>E11-E12</f>
        <v>5058791798</v>
      </c>
      <c r="F13" s="1243">
        <f>F11-F12</f>
        <v>7618277825</v>
      </c>
      <c r="G13" s="1180"/>
      <c r="H13" s="1180"/>
      <c r="I13" s="1181">
        <f>I11-I12</f>
        <v>285443071867</v>
      </c>
      <c r="J13" s="1167"/>
    </row>
    <row r="14" spans="1:12" s="1174" customFormat="1" ht="15.75" customHeight="1">
      <c r="A14" s="1169" t="s">
        <v>1239</v>
      </c>
      <c r="B14" s="1175">
        <v>21</v>
      </c>
      <c r="C14" s="1242">
        <f>25372478539-'[5]Cac BT HN lien quan den von'!H49</f>
        <v>22679428790</v>
      </c>
      <c r="D14" s="1242">
        <v>15988680</v>
      </c>
      <c r="E14" s="1242">
        <v>20808172</v>
      </c>
      <c r="F14" s="1242">
        <v>20179567</v>
      </c>
      <c r="G14" s="1172"/>
      <c r="H14" s="1172"/>
      <c r="I14" s="1177">
        <f>SUM(C14:H14)</f>
        <v>22736405209</v>
      </c>
      <c r="J14" s="1167"/>
      <c r="K14" s="1182">
        <f>-'[4]KQHDSXKD nam nay 2'!$H$11</f>
        <v>-279014426951</v>
      </c>
      <c r="L14" s="1174" t="s">
        <v>285</v>
      </c>
    </row>
    <row r="15" spans="1:10" s="1174" customFormat="1" ht="15.75" customHeight="1">
      <c r="A15" s="1169" t="s">
        <v>1240</v>
      </c>
      <c r="B15" s="1175">
        <v>22</v>
      </c>
      <c r="C15" s="1242">
        <v>124545035578</v>
      </c>
      <c r="D15" s="1242">
        <v>517162208</v>
      </c>
      <c r="E15" s="1242">
        <v>1041133660</v>
      </c>
      <c r="F15" s="1242">
        <v>50631067</v>
      </c>
      <c r="G15" s="1172"/>
      <c r="H15" s="1172"/>
      <c r="I15" s="1177">
        <f>SUM(C15:H15)</f>
        <v>126153962513</v>
      </c>
      <c r="J15" s="1167"/>
    </row>
    <row r="16" spans="1:10" s="1174" customFormat="1" ht="15.75" customHeight="1">
      <c r="A16" s="1169" t="s">
        <v>1241</v>
      </c>
      <c r="B16" s="1175">
        <v>23</v>
      </c>
      <c r="C16" s="1242">
        <f>I16-F16-E16-D16</f>
        <v>-1608926935</v>
      </c>
      <c r="D16" s="1242">
        <f>D15</f>
        <v>517162208</v>
      </c>
      <c r="E16" s="1242">
        <f>E15</f>
        <v>1041133660</v>
      </c>
      <c r="F16" s="1242">
        <f>F15</f>
        <v>50631067</v>
      </c>
      <c r="G16" s="1172"/>
      <c r="H16" s="1172"/>
      <c r="I16" s="1177"/>
      <c r="J16" s="1167"/>
    </row>
    <row r="17" spans="1:10" s="1174" customFormat="1" ht="15.75" customHeight="1">
      <c r="A17" s="1169" t="s">
        <v>1242</v>
      </c>
      <c r="B17" s="1175">
        <v>24</v>
      </c>
      <c r="C17" s="1242">
        <v>45054939522</v>
      </c>
      <c r="D17" s="1242">
        <v>244230285</v>
      </c>
      <c r="E17" s="1242">
        <v>1031059258</v>
      </c>
      <c r="F17" s="1242">
        <v>1764020042</v>
      </c>
      <c r="G17" s="1172"/>
      <c r="H17" s="1172"/>
      <c r="I17" s="1177">
        <f>SUM(C17:H17)</f>
        <v>48094249107</v>
      </c>
      <c r="J17" s="1167"/>
    </row>
    <row r="18" spans="1:10" s="1174" customFormat="1" ht="15.75" customHeight="1">
      <c r="A18" s="1169" t="s">
        <v>1243</v>
      </c>
      <c r="B18" s="1175">
        <v>25</v>
      </c>
      <c r="C18" s="1242">
        <v>76789592723</v>
      </c>
      <c r="D18" s="1242">
        <v>1952819469</v>
      </c>
      <c r="E18" s="1242">
        <v>1396117681</v>
      </c>
      <c r="F18" s="1242">
        <v>2561624679</v>
      </c>
      <c r="G18" s="1172"/>
      <c r="H18" s="1172"/>
      <c r="I18" s="1177">
        <f>SUM(C18:H18)</f>
        <v>82700154552</v>
      </c>
      <c r="J18" s="1167"/>
    </row>
    <row r="19" spans="1:10" s="1168" customFormat="1" ht="15.75" customHeight="1">
      <c r="A19" s="1183" t="s">
        <v>1244</v>
      </c>
      <c r="B19" s="1179">
        <v>30</v>
      </c>
      <c r="C19" s="1243">
        <f>C13+C14-C15-C17-C18</f>
        <v>44428910293</v>
      </c>
      <c r="D19" s="1243">
        <f>D13+D14-D15-D17-D18</f>
        <v>1928729636</v>
      </c>
      <c r="E19" s="1243">
        <f>E13+E14-E15-E17-E18</f>
        <v>1611289371</v>
      </c>
      <c r="F19" s="1243">
        <f>F13+F14-F15-F17-F18</f>
        <v>3262181604</v>
      </c>
      <c r="G19" s="1180"/>
      <c r="H19" s="1180"/>
      <c r="I19" s="1181">
        <f>I13+I14-I15-I17-I18</f>
        <v>51231110904</v>
      </c>
      <c r="J19" s="1167"/>
    </row>
    <row r="20" spans="1:10" s="1174" customFormat="1" ht="15.75" customHeight="1">
      <c r="A20" s="1169" t="s">
        <v>1245</v>
      </c>
      <c r="B20" s="1175">
        <v>31</v>
      </c>
      <c r="C20" s="1242">
        <v>43875774267</v>
      </c>
      <c r="D20" s="1242">
        <v>511566320</v>
      </c>
      <c r="E20" s="1242"/>
      <c r="F20" s="1242">
        <v>5200000</v>
      </c>
      <c r="G20" s="1172"/>
      <c r="H20" s="1172"/>
      <c r="I20" s="1177">
        <f>SUM(C20:H20)</f>
        <v>44392540587</v>
      </c>
      <c r="J20" s="1167"/>
    </row>
    <row r="21" spans="1:10" s="1174" customFormat="1" ht="15.75" customHeight="1">
      <c r="A21" s="1169" t="s">
        <v>1246</v>
      </c>
      <c r="B21" s="1175">
        <v>32</v>
      </c>
      <c r="C21" s="1242">
        <v>20924897358</v>
      </c>
      <c r="D21" s="1242">
        <v>512131290</v>
      </c>
      <c r="E21" s="1242">
        <v>6000000</v>
      </c>
      <c r="F21" s="1242">
        <v>5000000</v>
      </c>
      <c r="G21" s="1172"/>
      <c r="H21" s="1172"/>
      <c r="I21" s="1177">
        <f>SUM(C21:H21)</f>
        <v>21448028648</v>
      </c>
      <c r="J21" s="1167"/>
    </row>
    <row r="22" spans="1:10" s="1168" customFormat="1" ht="15.75" customHeight="1">
      <c r="A22" s="1178" t="s">
        <v>1247</v>
      </c>
      <c r="B22" s="1179">
        <v>40</v>
      </c>
      <c r="C22" s="1243">
        <f>C20-C21</f>
        <v>22950876909</v>
      </c>
      <c r="D22" s="1243">
        <f>D20-D21</f>
        <v>-564970</v>
      </c>
      <c r="E22" s="1243">
        <f>E20-E21</f>
        <v>-6000000</v>
      </c>
      <c r="F22" s="1243">
        <f>F20-F21</f>
        <v>200000</v>
      </c>
      <c r="G22" s="1180"/>
      <c r="H22" s="1180"/>
      <c r="I22" s="1181">
        <f>I20-I21</f>
        <v>22944511939</v>
      </c>
      <c r="J22" s="1167"/>
    </row>
    <row r="23" spans="1:10" s="1168" customFormat="1" ht="15.75" customHeight="1">
      <c r="A23" s="1178" t="s">
        <v>286</v>
      </c>
      <c r="B23" s="1179"/>
      <c r="C23" s="1243"/>
      <c r="D23" s="1243"/>
      <c r="E23" s="1243"/>
      <c r="F23" s="1243"/>
      <c r="G23" s="1165"/>
      <c r="H23" s="1165">
        <f>'Cac BT HN lien quan den von'!M31</f>
        <v>0</v>
      </c>
      <c r="I23" s="1177">
        <f>SUM(C23:H23)</f>
        <v>0</v>
      </c>
      <c r="J23" s="1167"/>
    </row>
    <row r="24" spans="1:10" s="1168" customFormat="1" ht="15.75" customHeight="1">
      <c r="A24" s="1178" t="s">
        <v>1249</v>
      </c>
      <c r="B24" s="1179">
        <v>50</v>
      </c>
      <c r="C24" s="1243">
        <f>C19+C22+C23</f>
        <v>67379787202</v>
      </c>
      <c r="D24" s="1243">
        <f>D19+D22+D23</f>
        <v>1928164666</v>
      </c>
      <c r="E24" s="1243">
        <f>E19+E22+E23</f>
        <v>1605289371</v>
      </c>
      <c r="F24" s="1243">
        <f>F19+F22+F23</f>
        <v>3262381604</v>
      </c>
      <c r="G24" s="1180"/>
      <c r="H24" s="1180">
        <f>H19+H22+H23</f>
        <v>0</v>
      </c>
      <c r="I24" s="1181">
        <f>I19+I22+I23</f>
        <v>74175622843</v>
      </c>
      <c r="J24" s="1167"/>
    </row>
    <row r="25" spans="1:10" s="1174" customFormat="1" ht="15.75" customHeight="1">
      <c r="A25" s="1169" t="s">
        <v>1250</v>
      </c>
      <c r="B25" s="1175">
        <v>51</v>
      </c>
      <c r="C25" s="1242">
        <v>14918210404</v>
      </c>
      <c r="D25" s="1242">
        <v>482041166</v>
      </c>
      <c r="E25" s="1242">
        <v>401808959</v>
      </c>
      <c r="F25" s="1242">
        <v>352594058</v>
      </c>
      <c r="G25" s="1172"/>
      <c r="H25" s="1172"/>
      <c r="I25" s="1177">
        <f>SUM(C25:H25)</f>
        <v>16154654587</v>
      </c>
      <c r="J25" s="1167"/>
    </row>
    <row r="26" spans="1:10" s="1174" customFormat="1" ht="15.75" customHeight="1">
      <c r="A26" s="1169" t="s">
        <v>1251</v>
      </c>
      <c r="B26" s="1175">
        <v>52</v>
      </c>
      <c r="C26" s="1242"/>
      <c r="D26" s="1242"/>
      <c r="E26" s="1242"/>
      <c r="F26" s="1242"/>
      <c r="G26" s="1184"/>
      <c r="H26" s="1184"/>
      <c r="I26" s="1177">
        <f>SUM(C26:H26)</f>
        <v>0</v>
      </c>
      <c r="J26" s="1167"/>
    </row>
    <row r="27" spans="1:10" s="1168" customFormat="1" ht="15.75" customHeight="1">
      <c r="A27" s="1178" t="s">
        <v>1252</v>
      </c>
      <c r="B27" s="1179">
        <v>60</v>
      </c>
      <c r="C27" s="1243">
        <f>C24-C25-C26</f>
        <v>52461576798</v>
      </c>
      <c r="D27" s="1243">
        <f>D24-D25-D26</f>
        <v>1446123500</v>
      </c>
      <c r="E27" s="1243">
        <f>E24-E25-E26</f>
        <v>1203480412</v>
      </c>
      <c r="F27" s="1243">
        <f>F24-F25-F26</f>
        <v>2909787546</v>
      </c>
      <c r="G27" s="1180"/>
      <c r="H27" s="1180">
        <f>H24-H25-H26</f>
        <v>0</v>
      </c>
      <c r="I27" s="1181">
        <f>I24-I25-I26</f>
        <v>58020968256</v>
      </c>
      <c r="J27" s="1167"/>
    </row>
    <row r="28" spans="1:11" s="1168" customFormat="1" ht="15.75" customHeight="1">
      <c r="A28" s="1178" t="s">
        <v>1253</v>
      </c>
      <c r="B28" s="1179"/>
      <c r="C28" s="678"/>
      <c r="D28" s="1243">
        <f>'[5]Cac BT HN lien quan den von'!M8</f>
        <v>912311534.0725589</v>
      </c>
      <c r="E28" s="1243">
        <f>'Cac BT HN lien quan den von'!M9</f>
        <v>-816190240.4770625</v>
      </c>
      <c r="F28" s="1243">
        <f>'[5]Cac BT HN lien quan den von'!M10</f>
        <v>1272472010.3855965</v>
      </c>
      <c r="G28" s="1185"/>
      <c r="H28" s="1185"/>
      <c r="I28" s="1177">
        <f>SUM(C28:H28)</f>
        <v>1368593303.981093</v>
      </c>
      <c r="J28" s="1167"/>
      <c r="K28" s="1167"/>
    </row>
    <row r="29" spans="1:11" s="1168" customFormat="1" ht="15.75" customHeight="1">
      <c r="A29" s="1178" t="s">
        <v>1254</v>
      </c>
      <c r="B29" s="1179"/>
      <c r="C29" s="1243">
        <f>C27-C28</f>
        <v>52461576798</v>
      </c>
      <c r="D29" s="1243">
        <f>D27-D28</f>
        <v>533811965.9274411</v>
      </c>
      <c r="E29" s="1243">
        <f>E27-E28</f>
        <v>2019670652.4770625</v>
      </c>
      <c r="F29" s="1243">
        <f>F27-F28</f>
        <v>1637315535.6144035</v>
      </c>
      <c r="G29" s="1180"/>
      <c r="H29" s="1180">
        <f>H27-H28</f>
        <v>0</v>
      </c>
      <c r="I29" s="1181">
        <f>I27-I28</f>
        <v>56652374952.018906</v>
      </c>
      <c r="J29" s="1167"/>
      <c r="K29" s="1167"/>
    </row>
    <row r="30" spans="1:10" s="1168" customFormat="1" ht="15.75" customHeight="1" thickBot="1">
      <c r="A30" s="1186" t="s">
        <v>1255</v>
      </c>
      <c r="B30" s="1187">
        <v>70</v>
      </c>
      <c r="C30" s="1188"/>
      <c r="D30" s="1188"/>
      <c r="E30" s="1189"/>
      <c r="F30" s="1189"/>
      <c r="G30" s="1190"/>
      <c r="H30" s="1190"/>
      <c r="I30" s="1191"/>
      <c r="J30" s="1167"/>
    </row>
    <row r="31" spans="2:9" s="852" customFormat="1" ht="13.5" thickTop="1">
      <c r="B31" s="1062"/>
      <c r="C31" s="702"/>
      <c r="D31" s="702"/>
      <c r="E31" s="1192"/>
      <c r="F31" s="1192"/>
      <c r="G31" s="702"/>
      <c r="H31" s="702"/>
      <c r="I31" s="702"/>
    </row>
    <row r="32" spans="1:9" s="852" customFormat="1" ht="13.5">
      <c r="A32" s="1193" t="s">
        <v>1256</v>
      </c>
      <c r="B32" s="1193" t="s">
        <v>1257</v>
      </c>
      <c r="C32" s="1193"/>
      <c r="D32" s="702"/>
      <c r="E32" s="1194"/>
      <c r="F32" s="1195" t="s">
        <v>1258</v>
      </c>
      <c r="G32" s="1193"/>
      <c r="H32" s="1193"/>
      <c r="I32" s="1193"/>
    </row>
    <row r="33" spans="2:6" s="852" customFormat="1" ht="12.75">
      <c r="B33" s="1062"/>
      <c r="C33" s="702"/>
      <c r="D33" s="702"/>
      <c r="E33" s="1194"/>
      <c r="F33" s="1194"/>
    </row>
    <row r="34" spans="2:9" s="852" customFormat="1" ht="12.75">
      <c r="B34" s="1062"/>
      <c r="C34" s="702"/>
      <c r="D34" s="702"/>
      <c r="E34" s="1194"/>
      <c r="F34" s="1194"/>
      <c r="H34" s="702"/>
      <c r="I34" s="702"/>
    </row>
    <row r="35" spans="2:6" s="852" customFormat="1" ht="12.75">
      <c r="B35" s="1062"/>
      <c r="C35" s="702"/>
      <c r="D35" s="702"/>
      <c r="E35" s="1194"/>
      <c r="F35" s="1194"/>
    </row>
    <row r="36" spans="1:6" s="852" customFormat="1" ht="15">
      <c r="A36" s="1196" t="s">
        <v>1259</v>
      </c>
      <c r="B36" s="1683" t="s">
        <v>1260</v>
      </c>
      <c r="C36" s="1683"/>
      <c r="D36" s="702"/>
      <c r="E36" s="1194"/>
      <c r="F36" s="1194"/>
    </row>
    <row r="37" spans="2:6" s="852" customFormat="1" ht="12.75">
      <c r="B37" s="1062"/>
      <c r="C37" s="702"/>
      <c r="D37" s="702"/>
      <c r="E37" s="1194"/>
      <c r="F37" s="1194"/>
    </row>
    <row r="38" spans="2:6" s="852" customFormat="1" ht="12.75">
      <c r="B38" s="1062"/>
      <c r="C38" s="702"/>
      <c r="D38" s="702"/>
      <c r="E38" s="1194"/>
      <c r="F38" s="1194"/>
    </row>
    <row r="39" spans="2:4" ht="15">
      <c r="B39" s="698"/>
      <c r="C39" s="736"/>
      <c r="D39" s="736"/>
    </row>
    <row r="40" spans="2:4" ht="15">
      <c r="B40" s="698"/>
      <c r="C40" s="736"/>
      <c r="D40" s="736"/>
    </row>
    <row r="41" spans="2:4" ht="15">
      <c r="B41" s="698"/>
      <c r="C41" s="736"/>
      <c r="D41" s="736"/>
    </row>
    <row r="42" spans="2:4" ht="15">
      <c r="B42" s="698"/>
      <c r="C42" s="736"/>
      <c r="D42" s="736"/>
    </row>
    <row r="43" spans="2:4" ht="15">
      <c r="B43" s="698"/>
      <c r="C43" s="736"/>
      <c r="D43" s="736"/>
    </row>
    <row r="44" spans="2:4" ht="15">
      <c r="B44" s="698"/>
      <c r="C44" s="736"/>
      <c r="D44" s="736"/>
    </row>
    <row r="45" spans="2:4" ht="15">
      <c r="B45" s="698"/>
      <c r="C45" s="736"/>
      <c r="D45" s="736"/>
    </row>
    <row r="46" spans="2:4" ht="15">
      <c r="B46" s="698"/>
      <c r="C46" s="736"/>
      <c r="D46" s="736"/>
    </row>
    <row r="47" spans="2:4" ht="15">
      <c r="B47" s="698"/>
      <c r="C47" s="736"/>
      <c r="D47" s="736"/>
    </row>
    <row r="48" spans="2:4" ht="15">
      <c r="B48" s="698"/>
      <c r="C48" s="736"/>
      <c r="D48" s="736"/>
    </row>
    <row r="49" spans="2:4" ht="15">
      <c r="B49" s="698"/>
      <c r="C49" s="736"/>
      <c r="D49" s="736"/>
    </row>
    <row r="50" spans="2:4" ht="15">
      <c r="B50" s="698"/>
      <c r="C50" s="736"/>
      <c r="D50" s="736"/>
    </row>
    <row r="51" spans="2:4" ht="15">
      <c r="B51" s="698"/>
      <c r="C51" s="736"/>
      <c r="D51" s="736"/>
    </row>
    <row r="52" spans="2:4" ht="15">
      <c r="B52" s="698"/>
      <c r="C52" s="736"/>
      <c r="D52" s="736"/>
    </row>
    <row r="53" spans="2:4" ht="15">
      <c r="B53" s="698"/>
      <c r="C53" s="736"/>
      <c r="D53" s="736"/>
    </row>
    <row r="54" spans="1:4" ht="15">
      <c r="A54" s="749" t="s">
        <v>1644</v>
      </c>
      <c r="B54" s="698"/>
      <c r="C54" s="736"/>
      <c r="D54" s="736"/>
    </row>
    <row r="55" spans="1:4" ht="15">
      <c r="A55" s="749" t="s">
        <v>287</v>
      </c>
      <c r="B55" s="698"/>
      <c r="C55" s="736"/>
      <c r="D55" s="736"/>
    </row>
    <row r="56" spans="1:4" ht="15">
      <c r="A56" s="749" t="s">
        <v>288</v>
      </c>
      <c r="B56" s="698"/>
      <c r="C56" s="736">
        <v>353015559</v>
      </c>
      <c r="D56" s="736"/>
    </row>
    <row r="57" spans="1:4" ht="15">
      <c r="A57" s="749" t="s">
        <v>289</v>
      </c>
      <c r="B57" s="698"/>
      <c r="C57" s="1197">
        <v>326054348</v>
      </c>
      <c r="D57" s="736"/>
    </row>
    <row r="58" spans="1:4" ht="15">
      <c r="A58" s="1198" t="s">
        <v>290</v>
      </c>
      <c r="B58" s="698"/>
      <c r="C58" s="736">
        <f>C56-C57</f>
        <v>26961211</v>
      </c>
      <c r="D58" s="736"/>
    </row>
    <row r="59" spans="1:4" ht="15">
      <c r="A59" s="749" t="s">
        <v>291</v>
      </c>
      <c r="B59" s="698"/>
      <c r="C59" s="736"/>
      <c r="D59" s="736"/>
    </row>
    <row r="60" spans="1:4" ht="15">
      <c r="A60" s="749" t="s">
        <v>292</v>
      </c>
      <c r="B60" s="698"/>
      <c r="C60" s="736" t="e">
        <f>#REF!</f>
        <v>#REF!</v>
      </c>
      <c r="D60" s="736"/>
    </row>
    <row r="61" spans="1:4" ht="15">
      <c r="A61" s="749" t="s">
        <v>293</v>
      </c>
      <c r="B61" s="698"/>
      <c r="C61" s="1197">
        <f>C58</f>
        <v>26961211</v>
      </c>
      <c r="D61" s="736"/>
    </row>
    <row r="62" spans="1:4" ht="15">
      <c r="A62" s="749" t="s">
        <v>294</v>
      </c>
      <c r="B62" s="698"/>
      <c r="C62" s="736" t="e">
        <f>C60-C61</f>
        <v>#REF!</v>
      </c>
      <c r="D62" s="736"/>
    </row>
    <row r="63" spans="1:4" ht="15">
      <c r="A63" s="1051" t="s">
        <v>1645</v>
      </c>
      <c r="B63" s="698"/>
      <c r="C63" s="736"/>
      <c r="D63" s="736"/>
    </row>
    <row r="64" spans="1:4" ht="15">
      <c r="A64" s="749" t="s">
        <v>295</v>
      </c>
      <c r="B64" s="698"/>
      <c r="C64" s="736"/>
      <c r="D64" s="736"/>
    </row>
    <row r="65" spans="1:4" ht="15">
      <c r="A65" s="749" t="s">
        <v>296</v>
      </c>
      <c r="B65" s="698"/>
      <c r="C65" s="736"/>
      <c r="D65" s="736"/>
    </row>
    <row r="66" spans="2:4" ht="15">
      <c r="B66" s="698"/>
      <c r="C66" s="736"/>
      <c r="D66" s="736"/>
    </row>
    <row r="67" spans="2:4" ht="15">
      <c r="B67" s="698"/>
      <c r="C67" s="736"/>
      <c r="D67" s="736"/>
    </row>
    <row r="68" spans="2:4" ht="15">
      <c r="B68" s="698"/>
      <c r="C68" s="736"/>
      <c r="D68" s="736"/>
    </row>
    <row r="69" spans="3:4" ht="15">
      <c r="C69" s="736"/>
      <c r="D69" s="736"/>
    </row>
    <row r="70" spans="3:4" ht="15">
      <c r="C70" s="736"/>
      <c r="D70" s="736"/>
    </row>
    <row r="71" spans="3:4" ht="15">
      <c r="C71" s="736"/>
      <c r="D71" s="736"/>
    </row>
    <row r="72" spans="3:4" ht="15">
      <c r="C72" s="736"/>
      <c r="D72" s="736"/>
    </row>
    <row r="73" spans="3:4" ht="15">
      <c r="C73" s="736"/>
      <c r="D73" s="736"/>
    </row>
    <row r="74" spans="3:4" ht="15">
      <c r="C74" s="736"/>
      <c r="D74" s="736"/>
    </row>
    <row r="75" spans="3:4" ht="15">
      <c r="C75" s="736"/>
      <c r="D75" s="736"/>
    </row>
    <row r="76" spans="3:4" ht="15">
      <c r="C76" s="736"/>
      <c r="D76" s="736"/>
    </row>
    <row r="77" spans="3:4" ht="15">
      <c r="C77" s="736"/>
      <c r="D77" s="736"/>
    </row>
    <row r="78" spans="3:4" ht="15">
      <c r="C78" s="736"/>
      <c r="D78" s="736"/>
    </row>
    <row r="79" spans="3:4" ht="15">
      <c r="C79" s="736"/>
      <c r="D79" s="736"/>
    </row>
    <row r="80" spans="3:4" ht="15">
      <c r="C80" s="736"/>
      <c r="D80" s="736"/>
    </row>
    <row r="81" spans="3:4" ht="15">
      <c r="C81" s="736"/>
      <c r="D81" s="736"/>
    </row>
    <row r="82" spans="3:4" ht="15">
      <c r="C82" s="736"/>
      <c r="D82" s="736"/>
    </row>
    <row r="83" spans="3:4" ht="15">
      <c r="C83" s="736"/>
      <c r="D83" s="736"/>
    </row>
    <row r="84" spans="3:4" ht="15">
      <c r="C84" s="736"/>
      <c r="D84" s="736"/>
    </row>
    <row r="85" spans="3:4" ht="15">
      <c r="C85" s="736"/>
      <c r="D85" s="736"/>
    </row>
    <row r="86" spans="3:4" ht="15">
      <c r="C86" s="736"/>
      <c r="D86" s="736"/>
    </row>
    <row r="87" spans="3:4" ht="15">
      <c r="C87" s="736"/>
      <c r="D87" s="736"/>
    </row>
    <row r="88" spans="3:4" ht="15">
      <c r="C88" s="736"/>
      <c r="D88" s="736"/>
    </row>
    <row r="89" spans="3:4" ht="15">
      <c r="C89" s="736"/>
      <c r="D89" s="736"/>
    </row>
    <row r="90" spans="3:4" ht="15">
      <c r="C90" s="736"/>
      <c r="D90" s="736"/>
    </row>
    <row r="91" spans="3:4" ht="15">
      <c r="C91" s="736"/>
      <c r="D91" s="736"/>
    </row>
    <row r="92" spans="3:4" ht="15">
      <c r="C92" s="736"/>
      <c r="D92" s="736"/>
    </row>
    <row r="93" spans="3:4" ht="15">
      <c r="C93" s="736"/>
      <c r="D93" s="736"/>
    </row>
    <row r="94" spans="3:4" ht="15">
      <c r="C94" s="736"/>
      <c r="D94" s="736"/>
    </row>
    <row r="95" spans="3:4" ht="15">
      <c r="C95" s="736"/>
      <c r="D95" s="736"/>
    </row>
    <row r="96" spans="3:4" ht="15">
      <c r="C96" s="736"/>
      <c r="D96" s="736"/>
    </row>
    <row r="97" spans="3:4" ht="15">
      <c r="C97" s="736"/>
      <c r="D97" s="736"/>
    </row>
    <row r="98" spans="3:4" ht="15">
      <c r="C98" s="736"/>
      <c r="D98" s="736"/>
    </row>
    <row r="99" spans="3:4" ht="15">
      <c r="C99" s="736"/>
      <c r="D99" s="736"/>
    </row>
    <row r="100" spans="3:4" ht="15">
      <c r="C100" s="736"/>
      <c r="D100" s="736"/>
    </row>
    <row r="101" spans="3:4" ht="15">
      <c r="C101" s="736"/>
      <c r="D101" s="736"/>
    </row>
    <row r="102" spans="3:4" ht="15">
      <c r="C102" s="736"/>
      <c r="D102" s="736"/>
    </row>
    <row r="103" spans="3:4" ht="15">
      <c r="C103" s="736"/>
      <c r="D103" s="736"/>
    </row>
    <row r="104" spans="3:4" ht="15">
      <c r="C104" s="736"/>
      <c r="D104" s="736"/>
    </row>
    <row r="105" spans="3:4" ht="15">
      <c r="C105" s="736"/>
      <c r="D105" s="736"/>
    </row>
    <row r="106" spans="3:4" ht="15">
      <c r="C106" s="736"/>
      <c r="D106" s="736"/>
    </row>
    <row r="107" spans="3:4" ht="15">
      <c r="C107" s="736"/>
      <c r="D107" s="736"/>
    </row>
    <row r="108" spans="3:4" ht="15">
      <c r="C108" s="736"/>
      <c r="D108" s="736"/>
    </row>
    <row r="109" spans="3:4" ht="15">
      <c r="C109" s="736"/>
      <c r="D109" s="736"/>
    </row>
    <row r="110" spans="3:4" ht="15">
      <c r="C110" s="736"/>
      <c r="D110" s="736"/>
    </row>
    <row r="111" spans="3:4" ht="15">
      <c r="C111" s="736"/>
      <c r="D111" s="736"/>
    </row>
    <row r="112" spans="3:4" ht="15">
      <c r="C112" s="736"/>
      <c r="D112" s="736"/>
    </row>
    <row r="113" spans="3:4" ht="15">
      <c r="C113" s="736"/>
      <c r="D113" s="736"/>
    </row>
    <row r="114" spans="3:4" ht="15">
      <c r="C114" s="736"/>
      <c r="D114" s="736"/>
    </row>
    <row r="115" spans="3:4" ht="15">
      <c r="C115" s="736"/>
      <c r="D115" s="736"/>
    </row>
  </sheetData>
  <sheetProtection/>
  <mergeCells count="9">
    <mergeCell ref="A2:I2"/>
    <mergeCell ref="A3:I3"/>
    <mergeCell ref="A4:I4"/>
    <mergeCell ref="B36:C36"/>
    <mergeCell ref="B6:B7"/>
    <mergeCell ref="A6:A7"/>
    <mergeCell ref="D6:F6"/>
    <mergeCell ref="C6:C7"/>
    <mergeCell ref="I6:I7"/>
  </mergeCells>
  <printOptions/>
  <pageMargins left="0.51" right="0.2" top="0.48" bottom="0.19" header="0.17" footer="0.17"/>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114"/>
  <sheetViews>
    <sheetView zoomScalePageLayoutView="0" workbookViewId="0" topLeftCell="A24">
      <selection activeCell="F24" sqref="F24"/>
    </sheetView>
  </sheetViews>
  <sheetFormatPr defaultColWidth="9.00390625" defaultRowHeight="12.75"/>
  <cols>
    <col min="1" max="1" width="56.375" style="749" customWidth="1"/>
    <col min="2" max="2" width="7.375" style="749" customWidth="1"/>
    <col min="3" max="3" width="16.375" style="749" customWidth="1"/>
    <col min="4" max="4" width="17.125" style="749" customWidth="1"/>
    <col min="5" max="16384" width="9.125" style="749" customWidth="1"/>
  </cols>
  <sheetData>
    <row r="1" ht="15.75">
      <c r="A1" s="1154" t="s">
        <v>282</v>
      </c>
    </row>
    <row r="2" spans="1:4" ht="28.5" customHeight="1">
      <c r="A2" s="1688" t="s">
        <v>1231</v>
      </c>
      <c r="B2" s="1688"/>
      <c r="C2" s="1688"/>
      <c r="D2" s="1688"/>
    </row>
    <row r="3" spans="1:4" ht="22.5" customHeight="1">
      <c r="A3" s="1671" t="s">
        <v>283</v>
      </c>
      <c r="B3" s="1671"/>
      <c r="C3" s="1671"/>
      <c r="D3" s="1671"/>
    </row>
    <row r="4" spans="1:4" ht="21.75" customHeight="1">
      <c r="A4" s="1672" t="s">
        <v>1232</v>
      </c>
      <c r="B4" s="1672"/>
      <c r="C4" s="1672"/>
      <c r="D4" s="1672"/>
    </row>
    <row r="5" ht="15.75" thickBot="1"/>
    <row r="6" spans="1:4" s="987" customFormat="1" ht="33" customHeight="1" thickTop="1">
      <c r="A6" s="1104" t="s">
        <v>1233</v>
      </c>
      <c r="B6" s="1105" t="s">
        <v>1927</v>
      </c>
      <c r="C6" s="1105" t="s">
        <v>297</v>
      </c>
      <c r="D6" s="1199" t="s">
        <v>298</v>
      </c>
    </row>
    <row r="7" spans="1:15" s="699" customFormat="1" ht="15" customHeight="1">
      <c r="A7" s="1200">
        <v>1</v>
      </c>
      <c r="B7" s="1102">
        <v>2</v>
      </c>
      <c r="C7" s="1102">
        <v>3</v>
      </c>
      <c r="D7" s="1201">
        <v>4</v>
      </c>
      <c r="E7" s="783"/>
      <c r="F7" s="783"/>
      <c r="G7" s="783"/>
      <c r="H7" s="783"/>
      <c r="I7" s="783"/>
      <c r="J7" s="783"/>
      <c r="K7" s="783"/>
      <c r="L7" s="783"/>
      <c r="M7" s="783"/>
      <c r="N7" s="783"/>
      <c r="O7" s="783"/>
    </row>
    <row r="8" spans="1:15" s="1073" customFormat="1" ht="18.75" customHeight="1">
      <c r="A8" s="1202" t="s">
        <v>1234</v>
      </c>
      <c r="B8" s="1203" t="s">
        <v>242</v>
      </c>
      <c r="C8" s="756">
        <f>'KQHDSXKD nam nay 2'!I9</f>
        <v>1418765134063</v>
      </c>
      <c r="D8" s="756">
        <v>744445728464</v>
      </c>
      <c r="E8" s="758"/>
      <c r="F8" s="758"/>
      <c r="G8" s="758"/>
      <c r="H8" s="758"/>
      <c r="I8" s="758"/>
      <c r="J8" s="758"/>
      <c r="K8" s="758"/>
      <c r="L8" s="758"/>
      <c r="M8" s="758"/>
      <c r="N8" s="758"/>
      <c r="O8" s="758"/>
    </row>
    <row r="9" spans="1:15" s="852" customFormat="1" ht="18.75" customHeight="1">
      <c r="A9" s="1204" t="s">
        <v>1235</v>
      </c>
      <c r="B9" s="1205" t="s">
        <v>1405</v>
      </c>
      <c r="C9" s="756">
        <f>'KQHDSXKD nam nay 2'!I10</f>
        <v>0</v>
      </c>
      <c r="D9" s="756"/>
      <c r="E9" s="702"/>
      <c r="F9" s="702"/>
      <c r="G9" s="702"/>
      <c r="H9" s="702"/>
      <c r="I9" s="702"/>
      <c r="J9" s="702"/>
      <c r="K9" s="702"/>
      <c r="L9" s="702"/>
      <c r="M9" s="702"/>
      <c r="N9" s="702"/>
      <c r="O9" s="702"/>
    </row>
    <row r="10" spans="1:15" s="852" customFormat="1" ht="18.75" customHeight="1">
      <c r="A10" s="1204" t="s">
        <v>1236</v>
      </c>
      <c r="B10" s="1070">
        <v>10</v>
      </c>
      <c r="C10" s="761">
        <f>C8-C9</f>
        <v>1418765134063</v>
      </c>
      <c r="D10" s="761">
        <f>D8-D9</f>
        <v>744445728464</v>
      </c>
      <c r="E10" s="702"/>
      <c r="F10" s="702"/>
      <c r="G10" s="702"/>
      <c r="H10" s="702"/>
      <c r="I10" s="702"/>
      <c r="J10" s="702"/>
      <c r="K10" s="702"/>
      <c r="L10" s="702"/>
      <c r="M10" s="702"/>
      <c r="N10" s="702"/>
      <c r="O10" s="702"/>
    </row>
    <row r="11" spans="1:15" s="852" customFormat="1" ht="18.75" customHeight="1">
      <c r="A11" s="1204" t="s">
        <v>1237</v>
      </c>
      <c r="B11" s="1070">
        <v>11</v>
      </c>
      <c r="C11" s="764">
        <f>'KQHDSXKD nam nay 2'!I12</f>
        <v>1133322062196</v>
      </c>
      <c r="D11" s="761">
        <v>567439481128</v>
      </c>
      <c r="E11" s="702"/>
      <c r="F11" s="702"/>
      <c r="G11" s="702"/>
      <c r="H11" s="702"/>
      <c r="I11" s="702"/>
      <c r="J11" s="702"/>
      <c r="K11" s="702"/>
      <c r="L11" s="702"/>
      <c r="M11" s="702"/>
      <c r="N11" s="702"/>
      <c r="O11" s="702"/>
    </row>
    <row r="12" spans="1:15" s="1073" customFormat="1" ht="18.75" customHeight="1">
      <c r="A12" s="1206" t="s">
        <v>1238</v>
      </c>
      <c r="B12" s="1069">
        <v>20</v>
      </c>
      <c r="C12" s="787">
        <f>C10-C11</f>
        <v>285443071867</v>
      </c>
      <c r="D12" s="787">
        <f>D10-D11</f>
        <v>177006247336</v>
      </c>
      <c r="E12" s="758"/>
      <c r="F12" s="758"/>
      <c r="G12" s="758"/>
      <c r="H12" s="758"/>
      <c r="I12" s="758"/>
      <c r="J12" s="758"/>
      <c r="K12" s="758"/>
      <c r="L12" s="758"/>
      <c r="M12" s="758"/>
      <c r="N12" s="758"/>
      <c r="O12" s="758"/>
    </row>
    <row r="13" spans="1:15" s="852" customFormat="1" ht="18.75" customHeight="1">
      <c r="A13" s="1204" t="s">
        <v>1239</v>
      </c>
      <c r="B13" s="1070">
        <v>21</v>
      </c>
      <c r="C13" s="764">
        <f>'KQHDSXKD nam nay 2'!I14</f>
        <v>22736405209</v>
      </c>
      <c r="D13" s="761">
        <v>20657449014</v>
      </c>
      <c r="E13" s="702"/>
      <c r="F13" s="702"/>
      <c r="G13" s="702"/>
      <c r="H13" s="702"/>
      <c r="I13" s="702"/>
      <c r="J13" s="702"/>
      <c r="K13" s="702"/>
      <c r="L13" s="702"/>
      <c r="M13" s="702"/>
      <c r="N13" s="702"/>
      <c r="O13" s="702"/>
    </row>
    <row r="14" spans="1:15" s="852" customFormat="1" ht="18.75" customHeight="1">
      <c r="A14" s="1204" t="s">
        <v>1240</v>
      </c>
      <c r="B14" s="1070">
        <v>22</v>
      </c>
      <c r="C14" s="764">
        <f>'KQHDSXKD nam nay 2'!I15</f>
        <v>126153962513</v>
      </c>
      <c r="D14" s="761">
        <v>85953694776</v>
      </c>
      <c r="E14" s="702"/>
      <c r="F14" s="702"/>
      <c r="G14" s="702"/>
      <c r="H14" s="702"/>
      <c r="I14" s="702"/>
      <c r="J14" s="702"/>
      <c r="K14" s="702"/>
      <c r="L14" s="702"/>
      <c r="M14" s="702"/>
      <c r="N14" s="702"/>
      <c r="O14" s="702"/>
    </row>
    <row r="15" spans="1:15" s="852" customFormat="1" ht="18.75" customHeight="1">
      <c r="A15" s="1204" t="s">
        <v>1241</v>
      </c>
      <c r="B15" s="1070">
        <v>23</v>
      </c>
      <c r="C15" s="761"/>
      <c r="D15" s="761"/>
      <c r="E15" s="702"/>
      <c r="F15" s="702"/>
      <c r="G15" s="702"/>
      <c r="H15" s="702"/>
      <c r="I15" s="702"/>
      <c r="J15" s="702"/>
      <c r="K15" s="702"/>
      <c r="L15" s="702"/>
      <c r="M15" s="702"/>
      <c r="N15" s="702"/>
      <c r="O15" s="702"/>
    </row>
    <row r="16" spans="1:15" s="852" customFormat="1" ht="18.75" customHeight="1">
      <c r="A16" s="1204" t="s">
        <v>1242</v>
      </c>
      <c r="B16" s="1070">
        <v>24</v>
      </c>
      <c r="C16" s="764">
        <f>'KQHDSXKD nam nay 2'!I17</f>
        <v>48094249107</v>
      </c>
      <c r="D16" s="761">
        <v>11703749088</v>
      </c>
      <c r="E16" s="702"/>
      <c r="F16" s="702"/>
      <c r="G16" s="702"/>
      <c r="H16" s="702"/>
      <c r="I16" s="702"/>
      <c r="J16" s="702"/>
      <c r="K16" s="702"/>
      <c r="L16" s="702"/>
      <c r="M16" s="702"/>
      <c r="N16" s="702"/>
      <c r="O16" s="702"/>
    </row>
    <row r="17" spans="1:15" s="852" customFormat="1" ht="18.75" customHeight="1">
      <c r="A17" s="1204" t="s">
        <v>1243</v>
      </c>
      <c r="B17" s="1070">
        <v>25</v>
      </c>
      <c r="C17" s="764">
        <f>'KQHDSXKD nam nay 2'!I18</f>
        <v>82700154552</v>
      </c>
      <c r="D17" s="761">
        <v>42058429915</v>
      </c>
      <c r="E17" s="702"/>
      <c r="F17" s="702"/>
      <c r="G17" s="702"/>
      <c r="H17" s="702"/>
      <c r="I17" s="702"/>
      <c r="J17" s="702"/>
      <c r="K17" s="702"/>
      <c r="L17" s="702"/>
      <c r="M17" s="702"/>
      <c r="N17" s="702"/>
      <c r="O17" s="702"/>
    </row>
    <row r="18" spans="1:15" s="1073" customFormat="1" ht="18.75" customHeight="1">
      <c r="A18" s="1206" t="s">
        <v>1244</v>
      </c>
      <c r="B18" s="1069">
        <v>30</v>
      </c>
      <c r="C18" s="787">
        <f>C12+C13-C14-C16-C17</f>
        <v>51231110904</v>
      </c>
      <c r="D18" s="787">
        <f>D12+D13-D14-D16-D17</f>
        <v>57947822571</v>
      </c>
      <c r="E18" s="758"/>
      <c r="F18" s="758"/>
      <c r="G18" s="758"/>
      <c r="H18" s="758"/>
      <c r="I18" s="758"/>
      <c r="J18" s="758"/>
      <c r="K18" s="758"/>
      <c r="L18" s="758"/>
      <c r="M18" s="758"/>
      <c r="N18" s="758"/>
      <c r="O18" s="758"/>
    </row>
    <row r="19" spans="1:15" s="852" customFormat="1" ht="18.75" customHeight="1">
      <c r="A19" s="1204" t="s">
        <v>1245</v>
      </c>
      <c r="B19" s="1070">
        <v>31</v>
      </c>
      <c r="C19" s="764">
        <f>'KQHDSXKD nam nay 2'!I20</f>
        <v>44392540587</v>
      </c>
      <c r="D19" s="761">
        <v>15313191484</v>
      </c>
      <c r="E19" s="702"/>
      <c r="F19" s="702"/>
      <c r="G19" s="702"/>
      <c r="H19" s="702"/>
      <c r="I19" s="702"/>
      <c r="J19" s="702"/>
      <c r="K19" s="702"/>
      <c r="L19" s="702"/>
      <c r="M19" s="702"/>
      <c r="N19" s="702"/>
      <c r="O19" s="702"/>
    </row>
    <row r="20" spans="1:15" s="852" customFormat="1" ht="18.75" customHeight="1">
      <c r="A20" s="1204" t="s">
        <v>1246</v>
      </c>
      <c r="B20" s="1070">
        <v>32</v>
      </c>
      <c r="C20" s="764">
        <f>'KQHDSXKD nam nay 2'!I21</f>
        <v>21448028648</v>
      </c>
      <c r="D20" s="761">
        <v>6293152924</v>
      </c>
      <c r="E20" s="702"/>
      <c r="F20" s="702"/>
      <c r="G20" s="702"/>
      <c r="H20" s="702"/>
      <c r="I20" s="702"/>
      <c r="J20" s="702"/>
      <c r="K20" s="702"/>
      <c r="L20" s="702"/>
      <c r="M20" s="702"/>
      <c r="N20" s="702"/>
      <c r="O20" s="702"/>
    </row>
    <row r="21" spans="1:15" s="1073" customFormat="1" ht="18.75" customHeight="1">
      <c r="A21" s="1206" t="s">
        <v>1247</v>
      </c>
      <c r="B21" s="1069">
        <v>40</v>
      </c>
      <c r="C21" s="787">
        <f>C19-C20</f>
        <v>22944511939</v>
      </c>
      <c r="D21" s="787">
        <f>D19-D20</f>
        <v>9020038560</v>
      </c>
      <c r="E21" s="758"/>
      <c r="F21" s="758"/>
      <c r="G21" s="758"/>
      <c r="H21" s="758"/>
      <c r="I21" s="758"/>
      <c r="J21" s="758"/>
      <c r="K21" s="758"/>
      <c r="L21" s="758"/>
      <c r="M21" s="758"/>
      <c r="N21" s="758"/>
      <c r="O21" s="758"/>
    </row>
    <row r="22" spans="1:15" s="1073" customFormat="1" ht="18.75" customHeight="1">
      <c r="A22" s="1206" t="s">
        <v>1248</v>
      </c>
      <c r="B22" s="1069"/>
      <c r="C22" s="787">
        <f>'KQHDSXKD nam nay 2'!I23</f>
        <v>0</v>
      </c>
      <c r="D22" s="787">
        <v>618142663</v>
      </c>
      <c r="E22" s="758"/>
      <c r="F22" s="758"/>
      <c r="G22" s="758"/>
      <c r="H22" s="758"/>
      <c r="I22" s="758"/>
      <c r="J22" s="758"/>
      <c r="K22" s="758"/>
      <c r="L22" s="758"/>
      <c r="M22" s="758"/>
      <c r="N22" s="758"/>
      <c r="O22" s="758"/>
    </row>
    <row r="23" spans="1:15" s="1073" customFormat="1" ht="18.75" customHeight="1">
      <c r="A23" s="1206" t="s">
        <v>1249</v>
      </c>
      <c r="B23" s="1069">
        <v>50</v>
      </c>
      <c r="C23" s="787">
        <f>C18+C21+C22</f>
        <v>74175622843</v>
      </c>
      <c r="D23" s="787">
        <f>D18+D21+D22</f>
        <v>67586003794</v>
      </c>
      <c r="E23" s="758"/>
      <c r="F23" s="758"/>
      <c r="G23" s="758"/>
      <c r="H23" s="758"/>
      <c r="I23" s="758"/>
      <c r="J23" s="758"/>
      <c r="K23" s="758"/>
      <c r="L23" s="758"/>
      <c r="M23" s="758"/>
      <c r="N23" s="758"/>
      <c r="O23" s="758"/>
    </row>
    <row r="24" spans="1:15" s="852" customFormat="1" ht="18.75" customHeight="1">
      <c r="A24" s="1204" t="s">
        <v>1250</v>
      </c>
      <c r="B24" s="1070">
        <v>51</v>
      </c>
      <c r="C24" s="761">
        <f>'KQHDSXKD nam nay 2'!I25</f>
        <v>16154654587</v>
      </c>
      <c r="D24" s="761">
        <v>12902176253</v>
      </c>
      <c r="E24" s="702"/>
      <c r="F24" s="702"/>
      <c r="G24" s="702"/>
      <c r="H24" s="702"/>
      <c r="I24" s="702"/>
      <c r="J24" s="702"/>
      <c r="K24" s="702"/>
      <c r="L24" s="702"/>
      <c r="M24" s="702"/>
      <c r="N24" s="702"/>
      <c r="O24" s="702"/>
    </row>
    <row r="25" spans="1:15" s="852" customFormat="1" ht="18.75" customHeight="1">
      <c r="A25" s="1204" t="s">
        <v>1251</v>
      </c>
      <c r="B25" s="1070">
        <v>52</v>
      </c>
      <c r="C25" s="761"/>
      <c r="D25" s="761"/>
      <c r="E25" s="702"/>
      <c r="F25" s="702"/>
      <c r="G25" s="702"/>
      <c r="H25" s="702"/>
      <c r="I25" s="702"/>
      <c r="J25" s="702"/>
      <c r="K25" s="702"/>
      <c r="L25" s="702"/>
      <c r="M25" s="702"/>
      <c r="N25" s="702"/>
      <c r="O25" s="702"/>
    </row>
    <row r="26" spans="1:15" s="1073" customFormat="1" ht="18.75" customHeight="1">
      <c r="A26" s="1206" t="s">
        <v>1252</v>
      </c>
      <c r="B26" s="1069">
        <v>60</v>
      </c>
      <c r="C26" s="787">
        <f>C23-C24-C25</f>
        <v>58020968256</v>
      </c>
      <c r="D26" s="787">
        <f>D23-D24-D25</f>
        <v>54683827541</v>
      </c>
      <c r="E26" s="758"/>
      <c r="F26" s="758"/>
      <c r="G26" s="758"/>
      <c r="H26" s="758"/>
      <c r="I26" s="758"/>
      <c r="J26" s="758"/>
      <c r="K26" s="758"/>
      <c r="L26" s="758"/>
      <c r="M26" s="758"/>
      <c r="N26" s="758"/>
      <c r="O26" s="758"/>
    </row>
    <row r="27" spans="1:15" s="1073" customFormat="1" ht="18.75" customHeight="1">
      <c r="A27" s="1206" t="s">
        <v>1253</v>
      </c>
      <c r="B27" s="1069"/>
      <c r="C27" s="787">
        <f>'KQHDSXKD nam nay 2'!I28</f>
        <v>1368593303.981093</v>
      </c>
      <c r="D27" s="787">
        <v>3237876232</v>
      </c>
      <c r="E27" s="758"/>
      <c r="F27" s="758"/>
      <c r="G27" s="758"/>
      <c r="H27" s="758"/>
      <c r="I27" s="758"/>
      <c r="J27" s="758"/>
      <c r="K27" s="758"/>
      <c r="L27" s="758"/>
      <c r="M27" s="758"/>
      <c r="N27" s="758"/>
      <c r="O27" s="758"/>
    </row>
    <row r="28" spans="1:15" s="1073" customFormat="1" ht="18.75" customHeight="1">
      <c r="A28" s="1206" t="s">
        <v>1254</v>
      </c>
      <c r="B28" s="1069"/>
      <c r="C28" s="787">
        <f>C26-C27</f>
        <v>56652374952.018906</v>
      </c>
      <c r="D28" s="787">
        <f>D26-D27</f>
        <v>51445951309</v>
      </c>
      <c r="E28" s="758"/>
      <c r="F28" s="758"/>
      <c r="G28" s="758"/>
      <c r="H28" s="758"/>
      <c r="I28" s="758"/>
      <c r="J28" s="758"/>
      <c r="K28" s="758"/>
      <c r="L28" s="758"/>
      <c r="M28" s="758"/>
      <c r="N28" s="758"/>
      <c r="O28" s="758"/>
    </row>
    <row r="29" spans="1:15" s="1073" customFormat="1" ht="18.75" customHeight="1" thickBot="1">
      <c r="A29" s="1207" t="s">
        <v>1255</v>
      </c>
      <c r="B29" s="1208">
        <v>70</v>
      </c>
      <c r="C29" s="1209">
        <f>C28/13369489</f>
        <v>4237.4375678845245</v>
      </c>
      <c r="D29" s="1210">
        <f>D28/12500000</f>
        <v>4115.67610472</v>
      </c>
      <c r="E29" s="758"/>
      <c r="F29" s="758"/>
      <c r="G29" s="758"/>
      <c r="H29" s="758"/>
      <c r="I29" s="758"/>
      <c r="J29" s="758"/>
      <c r="K29" s="758"/>
      <c r="L29" s="758"/>
      <c r="M29" s="758"/>
      <c r="N29" s="758"/>
      <c r="O29" s="758"/>
    </row>
    <row r="30" spans="2:15" s="852" customFormat="1" ht="13.5" thickTop="1">
      <c r="B30" s="1062"/>
      <c r="C30" s="702"/>
      <c r="D30" s="702"/>
      <c r="E30" s="702"/>
      <c r="F30" s="702"/>
      <c r="G30" s="702"/>
      <c r="H30" s="702"/>
      <c r="I30" s="702"/>
      <c r="J30" s="702"/>
      <c r="K30" s="702"/>
      <c r="L30" s="702"/>
      <c r="M30" s="702"/>
      <c r="N30" s="702"/>
      <c r="O30" s="702"/>
    </row>
    <row r="31" spans="1:15" s="1193" customFormat="1" ht="18" customHeight="1">
      <c r="A31" s="1193" t="s">
        <v>299</v>
      </c>
      <c r="B31" s="1211"/>
      <c r="C31" s="1673" t="s">
        <v>1258</v>
      </c>
      <c r="D31" s="1673"/>
      <c r="E31" s="1212"/>
      <c r="F31" s="1212"/>
      <c r="G31" s="1212"/>
      <c r="H31" s="1212"/>
      <c r="I31" s="1212"/>
      <c r="J31" s="1212"/>
      <c r="K31" s="1212"/>
      <c r="L31" s="1212"/>
      <c r="M31" s="1212"/>
      <c r="N31" s="1212"/>
      <c r="O31" s="1212"/>
    </row>
    <row r="32" spans="2:15" s="852" customFormat="1" ht="12.75">
      <c r="B32" s="1062"/>
      <c r="C32" s="702"/>
      <c r="D32" s="702"/>
      <c r="E32" s="702"/>
      <c r="F32" s="702"/>
      <c r="G32" s="702"/>
      <c r="H32" s="702"/>
      <c r="I32" s="702"/>
      <c r="J32" s="702"/>
      <c r="K32" s="702"/>
      <c r="L32" s="702"/>
      <c r="M32" s="702"/>
      <c r="N32" s="702"/>
      <c r="O32" s="702"/>
    </row>
    <row r="33" spans="2:15" s="852" customFormat="1" ht="12.75">
      <c r="B33" s="1062"/>
      <c r="C33" s="702"/>
      <c r="D33" s="702"/>
      <c r="E33" s="702"/>
      <c r="F33" s="702"/>
      <c r="G33" s="702"/>
      <c r="H33" s="702"/>
      <c r="I33" s="702"/>
      <c r="J33" s="702"/>
      <c r="K33" s="702"/>
      <c r="L33" s="702"/>
      <c r="M33" s="702"/>
      <c r="N33" s="702"/>
      <c r="O33" s="702"/>
    </row>
    <row r="34" spans="2:15" s="852" customFormat="1" ht="15.75" customHeight="1">
      <c r="B34" s="1062"/>
      <c r="C34" s="702"/>
      <c r="D34" s="702"/>
      <c r="E34" s="702"/>
      <c r="F34" s="702"/>
      <c r="G34" s="702"/>
      <c r="H34" s="702"/>
      <c r="I34" s="702"/>
      <c r="J34" s="702"/>
      <c r="K34" s="702"/>
      <c r="L34" s="702"/>
      <c r="M34" s="702"/>
      <c r="N34" s="702"/>
      <c r="O34" s="702"/>
    </row>
    <row r="35" spans="2:15" s="852" customFormat="1" ht="12.75">
      <c r="B35" s="1062"/>
      <c r="C35" s="702"/>
      <c r="D35" s="702"/>
      <c r="E35" s="702"/>
      <c r="F35" s="702"/>
      <c r="G35" s="702"/>
      <c r="H35" s="702"/>
      <c r="I35" s="702"/>
      <c r="J35" s="702"/>
      <c r="K35" s="702"/>
      <c r="L35" s="702"/>
      <c r="M35" s="702"/>
      <c r="N35" s="702"/>
      <c r="O35" s="702"/>
    </row>
    <row r="36" spans="1:15" s="852" customFormat="1" ht="15">
      <c r="A36" s="1196" t="s">
        <v>300</v>
      </c>
      <c r="B36" s="1062"/>
      <c r="C36" s="702"/>
      <c r="D36" s="702"/>
      <c r="E36" s="702"/>
      <c r="F36" s="702"/>
      <c r="G36" s="702"/>
      <c r="H36" s="702"/>
      <c r="I36" s="702"/>
      <c r="J36" s="702"/>
      <c r="K36" s="702"/>
      <c r="L36" s="702"/>
      <c r="M36" s="702"/>
      <c r="N36" s="702"/>
      <c r="O36" s="702"/>
    </row>
    <row r="37" spans="2:15" s="852" customFormat="1" ht="12.75">
      <c r="B37" s="1062"/>
      <c r="C37" s="702"/>
      <c r="D37" s="702"/>
      <c r="E37" s="702"/>
      <c r="F37" s="702"/>
      <c r="G37" s="702"/>
      <c r="H37" s="702"/>
      <c r="I37" s="702"/>
      <c r="J37" s="702"/>
      <c r="K37" s="702"/>
      <c r="L37" s="702"/>
      <c r="M37" s="702"/>
      <c r="N37" s="702"/>
      <c r="O37" s="702"/>
    </row>
    <row r="38" spans="2:15" ht="15">
      <c r="B38" s="698"/>
      <c r="C38" s="736"/>
      <c r="D38" s="736"/>
      <c r="E38" s="736"/>
      <c r="F38" s="736"/>
      <c r="G38" s="736"/>
      <c r="H38" s="736"/>
      <c r="I38" s="736"/>
      <c r="J38" s="736"/>
      <c r="K38" s="736"/>
      <c r="L38" s="736"/>
      <c r="M38" s="736"/>
      <c r="N38" s="736"/>
      <c r="O38" s="736"/>
    </row>
    <row r="39" spans="2:15" ht="15">
      <c r="B39" s="698"/>
      <c r="C39" s="736"/>
      <c r="D39" s="736"/>
      <c r="E39" s="736"/>
      <c r="F39" s="736"/>
      <c r="G39" s="736"/>
      <c r="H39" s="736"/>
      <c r="I39" s="736"/>
      <c r="J39" s="736"/>
      <c r="K39" s="736"/>
      <c r="L39" s="736"/>
      <c r="M39" s="736"/>
      <c r="N39" s="736"/>
      <c r="O39" s="736"/>
    </row>
    <row r="40" spans="2:15" ht="15">
      <c r="B40" s="698"/>
      <c r="C40" s="736"/>
      <c r="D40" s="736"/>
      <c r="E40" s="736"/>
      <c r="F40" s="736"/>
      <c r="G40" s="736"/>
      <c r="H40" s="736"/>
      <c r="I40" s="736"/>
      <c r="J40" s="736"/>
      <c r="K40" s="736"/>
      <c r="L40" s="736"/>
      <c r="M40" s="736"/>
      <c r="N40" s="736"/>
      <c r="O40" s="736"/>
    </row>
    <row r="41" spans="2:4" ht="15">
      <c r="B41" s="698"/>
      <c r="C41" s="736"/>
      <c r="D41" s="736"/>
    </row>
    <row r="42" spans="2:4" ht="15">
      <c r="B42" s="698"/>
      <c r="C42" s="736"/>
      <c r="D42" s="736"/>
    </row>
    <row r="43" spans="2:4" ht="15">
      <c r="B43" s="698"/>
      <c r="C43" s="736"/>
      <c r="D43" s="736"/>
    </row>
    <row r="44" spans="2:4" ht="15">
      <c r="B44" s="698"/>
      <c r="C44" s="736"/>
      <c r="D44" s="736"/>
    </row>
    <row r="45" spans="2:4" ht="15">
      <c r="B45" s="698"/>
      <c r="C45" s="736"/>
      <c r="D45" s="736"/>
    </row>
    <row r="46" spans="2:4" ht="15">
      <c r="B46" s="698"/>
      <c r="C46" s="736"/>
      <c r="D46" s="736"/>
    </row>
    <row r="47" spans="2:4" ht="15">
      <c r="B47" s="698"/>
      <c r="C47" s="736"/>
      <c r="D47" s="736"/>
    </row>
    <row r="48" spans="2:4" ht="15">
      <c r="B48" s="698"/>
      <c r="C48" s="736"/>
      <c r="D48" s="736"/>
    </row>
    <row r="49" spans="2:4" ht="15">
      <c r="B49" s="698"/>
      <c r="C49" s="736"/>
      <c r="D49" s="736"/>
    </row>
    <row r="50" spans="2:4" ht="15">
      <c r="B50" s="698"/>
      <c r="C50" s="736"/>
      <c r="D50" s="736"/>
    </row>
    <row r="51" spans="2:4" ht="15">
      <c r="B51" s="698"/>
      <c r="C51" s="736"/>
      <c r="D51" s="736"/>
    </row>
    <row r="52" spans="2:4" ht="15">
      <c r="B52" s="698"/>
      <c r="C52" s="736"/>
      <c r="D52" s="736"/>
    </row>
    <row r="53" spans="2:4" ht="15">
      <c r="B53" s="698"/>
      <c r="C53" s="736"/>
      <c r="D53" s="736"/>
    </row>
    <row r="54" spans="2:4" ht="15">
      <c r="B54" s="698"/>
      <c r="C54" s="736"/>
      <c r="D54" s="736"/>
    </row>
    <row r="55" spans="2:4" ht="15">
      <c r="B55" s="698"/>
      <c r="C55" s="736"/>
      <c r="D55" s="736"/>
    </row>
    <row r="56" spans="3:4" ht="15">
      <c r="C56" s="736"/>
      <c r="D56" s="736"/>
    </row>
    <row r="57" spans="3:4" ht="15">
      <c r="C57" s="736"/>
      <c r="D57" s="736"/>
    </row>
    <row r="58" spans="3:4" ht="15">
      <c r="C58" s="736"/>
      <c r="D58" s="736"/>
    </row>
    <row r="59" spans="3:4" ht="15">
      <c r="C59" s="736"/>
      <c r="D59" s="736"/>
    </row>
    <row r="60" spans="3:4" ht="15">
      <c r="C60" s="736"/>
      <c r="D60" s="736"/>
    </row>
    <row r="61" spans="3:4" ht="15">
      <c r="C61" s="736"/>
      <c r="D61" s="736"/>
    </row>
    <row r="62" spans="3:4" ht="15">
      <c r="C62" s="736"/>
      <c r="D62" s="736"/>
    </row>
    <row r="63" spans="3:4" ht="15">
      <c r="C63" s="736"/>
      <c r="D63" s="736"/>
    </row>
    <row r="64" spans="3:4" ht="15">
      <c r="C64" s="736"/>
      <c r="D64" s="736"/>
    </row>
    <row r="65" spans="3:4" ht="15">
      <c r="C65" s="736"/>
      <c r="D65" s="736"/>
    </row>
    <row r="66" spans="3:4" ht="15">
      <c r="C66" s="736"/>
      <c r="D66" s="736"/>
    </row>
    <row r="67" spans="3:4" ht="15">
      <c r="C67" s="736"/>
      <c r="D67" s="736"/>
    </row>
    <row r="68" spans="3:4" ht="15">
      <c r="C68" s="736"/>
      <c r="D68" s="736"/>
    </row>
    <row r="69" spans="3:4" ht="15">
      <c r="C69" s="736"/>
      <c r="D69" s="736"/>
    </row>
    <row r="70" spans="3:4" ht="15">
      <c r="C70" s="736"/>
      <c r="D70" s="736"/>
    </row>
    <row r="71" spans="3:4" ht="15">
      <c r="C71" s="736"/>
      <c r="D71" s="736"/>
    </row>
    <row r="72" spans="3:4" ht="15">
      <c r="C72" s="736"/>
      <c r="D72" s="736"/>
    </row>
    <row r="73" spans="3:4" ht="15">
      <c r="C73" s="736"/>
      <c r="D73" s="736"/>
    </row>
    <row r="74" spans="3:4" ht="15">
      <c r="C74" s="736"/>
      <c r="D74" s="736"/>
    </row>
    <row r="75" spans="3:4" ht="15">
      <c r="C75" s="736"/>
      <c r="D75" s="736"/>
    </row>
    <row r="76" spans="3:4" ht="15">
      <c r="C76" s="736"/>
      <c r="D76" s="736"/>
    </row>
    <row r="77" spans="3:4" ht="15">
      <c r="C77" s="736"/>
      <c r="D77" s="736"/>
    </row>
    <row r="78" spans="3:4" ht="15">
      <c r="C78" s="736"/>
      <c r="D78" s="736"/>
    </row>
    <row r="79" spans="3:4" ht="15">
      <c r="C79" s="736"/>
      <c r="D79" s="736"/>
    </row>
    <row r="80" spans="3:4" ht="15">
      <c r="C80" s="736"/>
      <c r="D80" s="736"/>
    </row>
    <row r="81" spans="3:4" ht="15">
      <c r="C81" s="736"/>
      <c r="D81" s="736"/>
    </row>
    <row r="82" spans="3:4" ht="15">
      <c r="C82" s="736"/>
      <c r="D82" s="736"/>
    </row>
    <row r="83" spans="3:4" ht="15">
      <c r="C83" s="736"/>
      <c r="D83" s="736"/>
    </row>
    <row r="84" spans="3:4" ht="15">
      <c r="C84" s="736"/>
      <c r="D84" s="736"/>
    </row>
    <row r="85" spans="3:4" ht="15">
      <c r="C85" s="736"/>
      <c r="D85" s="736"/>
    </row>
    <row r="86" spans="3:4" ht="15">
      <c r="C86" s="736"/>
      <c r="D86" s="736"/>
    </row>
    <row r="87" spans="3:4" ht="15">
      <c r="C87" s="736"/>
      <c r="D87" s="736"/>
    </row>
    <row r="88" spans="3:4" ht="15">
      <c r="C88" s="736"/>
      <c r="D88" s="736"/>
    </row>
    <row r="89" spans="3:4" ht="15">
      <c r="C89" s="736"/>
      <c r="D89" s="736"/>
    </row>
    <row r="90" spans="3:4" ht="15">
      <c r="C90" s="736"/>
      <c r="D90" s="736"/>
    </row>
    <row r="91" spans="3:4" ht="15">
      <c r="C91" s="736"/>
      <c r="D91" s="736"/>
    </row>
    <row r="92" spans="3:4" ht="15">
      <c r="C92" s="736"/>
      <c r="D92" s="736"/>
    </row>
    <row r="93" spans="3:4" ht="15">
      <c r="C93" s="736"/>
      <c r="D93" s="736"/>
    </row>
    <row r="94" spans="3:4" ht="15">
      <c r="C94" s="736"/>
      <c r="D94" s="736"/>
    </row>
    <row r="95" spans="3:4" ht="15">
      <c r="C95" s="736"/>
      <c r="D95" s="736"/>
    </row>
    <row r="96" spans="3:4" ht="15">
      <c r="C96" s="736"/>
      <c r="D96" s="736"/>
    </row>
    <row r="97" spans="3:4" ht="15">
      <c r="C97" s="736"/>
      <c r="D97" s="736"/>
    </row>
    <row r="98" spans="3:4" ht="15">
      <c r="C98" s="736"/>
      <c r="D98" s="736"/>
    </row>
    <row r="99" spans="3:4" ht="15">
      <c r="C99" s="736"/>
      <c r="D99" s="736"/>
    </row>
    <row r="100" spans="3:4" ht="15">
      <c r="C100" s="736"/>
      <c r="D100" s="736"/>
    </row>
    <row r="101" spans="3:4" ht="15">
      <c r="C101" s="736"/>
      <c r="D101" s="736"/>
    </row>
    <row r="102" spans="3:4" ht="15">
      <c r="C102" s="736"/>
      <c r="D102" s="736"/>
    </row>
    <row r="103" spans="3:4" ht="15">
      <c r="C103" s="736"/>
      <c r="D103" s="736"/>
    </row>
    <row r="104" spans="3:4" ht="15">
      <c r="C104" s="736"/>
      <c r="D104" s="736"/>
    </row>
    <row r="105" spans="3:4" ht="15">
      <c r="C105" s="736"/>
      <c r="D105" s="736"/>
    </row>
    <row r="106" spans="3:4" ht="15">
      <c r="C106" s="736"/>
      <c r="D106" s="736"/>
    </row>
    <row r="107" spans="3:4" ht="15">
      <c r="C107" s="736"/>
      <c r="D107" s="736"/>
    </row>
    <row r="108" spans="3:4" ht="15">
      <c r="C108" s="736"/>
      <c r="D108" s="736"/>
    </row>
    <row r="109" spans="3:4" ht="15">
      <c r="C109" s="736"/>
      <c r="D109" s="736"/>
    </row>
    <row r="110" spans="3:4" ht="15">
      <c r="C110" s="736"/>
      <c r="D110" s="736"/>
    </row>
    <row r="111" spans="3:4" ht="15">
      <c r="C111" s="736"/>
      <c r="D111" s="736"/>
    </row>
    <row r="112" spans="3:4" ht="15">
      <c r="C112" s="736"/>
      <c r="D112" s="736"/>
    </row>
    <row r="113" spans="3:4" ht="15">
      <c r="C113" s="736"/>
      <c r="D113" s="736"/>
    </row>
    <row r="114" spans="3:4" ht="15">
      <c r="C114" s="736"/>
      <c r="D114" s="736"/>
    </row>
  </sheetData>
  <sheetProtection/>
  <mergeCells count="4">
    <mergeCell ref="A2:D2"/>
    <mergeCell ref="A3:D3"/>
    <mergeCell ref="A4:D4"/>
    <mergeCell ref="C31:D31"/>
  </mergeCells>
  <printOptions/>
  <pageMargins left="0.62" right="0.25" top="0.39" bottom="1" header="0.18"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H16"/>
  <sheetViews>
    <sheetView zoomScalePageLayoutView="0" workbookViewId="0" topLeftCell="A1">
      <selection activeCell="E21" sqref="E21"/>
    </sheetView>
  </sheetViews>
  <sheetFormatPr defaultColWidth="9.00390625" defaultRowHeight="12.75"/>
  <cols>
    <col min="1" max="1" width="5.125" style="577" customWidth="1"/>
    <col min="2" max="2" width="23.75390625" style="577" customWidth="1"/>
    <col min="3" max="4" width="15.625" style="577" customWidth="1"/>
    <col min="5" max="6" width="13.375" style="577" customWidth="1"/>
    <col min="7" max="7" width="15.125" style="577" customWidth="1"/>
    <col min="8" max="8" width="21.00390625" style="577" customWidth="1"/>
    <col min="9" max="16384" width="9.125" style="577" customWidth="1"/>
  </cols>
  <sheetData>
    <row r="1" spans="1:7" ht="24.75" customHeight="1">
      <c r="A1" s="1674" t="s">
        <v>166</v>
      </c>
      <c r="B1" s="1674"/>
      <c r="C1" s="1674"/>
      <c r="D1" s="1674"/>
      <c r="E1" s="1674"/>
      <c r="F1" s="1674"/>
      <c r="G1" s="1674"/>
    </row>
    <row r="2" spans="1:7" ht="27" customHeight="1">
      <c r="A2" s="1675" t="s">
        <v>1419</v>
      </c>
      <c r="B2" s="1675"/>
      <c r="C2" s="1675"/>
      <c r="D2" s="1675"/>
      <c r="E2" s="1675"/>
      <c r="F2" s="1675"/>
      <c r="G2" s="1675"/>
    </row>
    <row r="4" spans="1:7" s="680" customFormat="1" ht="48.75" customHeight="1">
      <c r="A4" s="679" t="s">
        <v>1481</v>
      </c>
      <c r="B4" s="679" t="s">
        <v>1903</v>
      </c>
      <c r="C4" s="679" t="s">
        <v>1420</v>
      </c>
      <c r="D4" s="679" t="s">
        <v>1421</v>
      </c>
      <c r="E4" s="679" t="s">
        <v>167</v>
      </c>
      <c r="F4" s="679" t="s">
        <v>168</v>
      </c>
      <c r="G4" s="679" t="s">
        <v>1422</v>
      </c>
    </row>
    <row r="5" spans="1:7" ht="20.25" customHeight="1">
      <c r="A5" s="681">
        <v>1</v>
      </c>
      <c r="B5" s="661" t="s">
        <v>1493</v>
      </c>
      <c r="C5" s="661">
        <f>'[3]Cac BT HN lien quan den von'!K8</f>
        <v>2065563057</v>
      </c>
      <c r="D5" s="661">
        <f>'[3]Cac BT HN lien quan den von'!L8</f>
        <v>762467573.6230447</v>
      </c>
      <c r="E5" s="661">
        <v>233462985</v>
      </c>
      <c r="F5" s="661">
        <f aca="true" t="shared" si="0" ref="F5:F12">D5-E5</f>
        <v>529004588.6230447</v>
      </c>
      <c r="G5" s="661"/>
    </row>
    <row r="6" spans="1:8" ht="20.25" customHeight="1">
      <c r="A6" s="682">
        <v>2</v>
      </c>
      <c r="B6" s="664" t="s">
        <v>1494</v>
      </c>
      <c r="C6" s="664">
        <f>'[3]Cac BT HN lien quan den von'!K9</f>
        <v>502705540</v>
      </c>
      <c r="D6" s="664">
        <f>'[3]Cac BT HN lien quan den von'!L9</f>
        <v>309286220.9583981</v>
      </c>
      <c r="E6" s="664"/>
      <c r="F6" s="664">
        <f t="shared" si="0"/>
        <v>309286220.9583981</v>
      </c>
      <c r="G6" s="664"/>
      <c r="H6" s="577">
        <f>E5+E6+E7+E10</f>
        <v>1058991525</v>
      </c>
    </row>
    <row r="7" spans="1:7" ht="20.25" customHeight="1">
      <c r="A7" s="682">
        <v>3</v>
      </c>
      <c r="B7" s="664" t="s">
        <v>1495</v>
      </c>
      <c r="C7" s="664">
        <f>'[3]Cac BT HN lien quan den von'!K10</f>
        <v>2540257182</v>
      </c>
      <c r="D7" s="664">
        <f>'[3]Cac BT HN lien quan den von'!L10</f>
        <v>1429383583.094305</v>
      </c>
      <c r="E7" s="664">
        <v>825528540</v>
      </c>
      <c r="F7" s="664">
        <f t="shared" si="0"/>
        <v>603855043.094305</v>
      </c>
      <c r="G7" s="664"/>
    </row>
    <row r="8" spans="1:7" ht="20.25" customHeight="1">
      <c r="A8" s="682">
        <v>4</v>
      </c>
      <c r="B8" s="664" t="s">
        <v>1615</v>
      </c>
      <c r="C8" s="664">
        <f>'[3]Cac BT HN lien quan den von'!M30</f>
        <v>1044525971</v>
      </c>
      <c r="D8" s="664">
        <f>'[3]Cac BT HN lien quan den von'!M31</f>
        <v>353015559.223126</v>
      </c>
      <c r="E8" s="664"/>
      <c r="F8" s="664">
        <f t="shared" si="0"/>
        <v>353015559.223126</v>
      </c>
      <c r="G8" s="664"/>
    </row>
    <row r="9" spans="1:8" ht="20.25" customHeight="1">
      <c r="A9" s="682">
        <v>5</v>
      </c>
      <c r="B9" s="664" t="s">
        <v>1423</v>
      </c>
      <c r="C9" s="664">
        <f>'[3]Cac BT HN lien quan den von'!M24</f>
        <v>838091832</v>
      </c>
      <c r="D9" s="664">
        <f>SUM(D10:D12)</f>
        <v>314522603.68074596</v>
      </c>
      <c r="E9" s="664">
        <f>SUM(E10:E12)</f>
        <v>0</v>
      </c>
      <c r="F9" s="664">
        <f t="shared" si="0"/>
        <v>314522603.68074596</v>
      </c>
      <c r="G9" s="664"/>
      <c r="H9" s="577">
        <f>E13+53783000+64703000</f>
        <v>1177477525</v>
      </c>
    </row>
    <row r="10" spans="1:8" ht="20.25" customHeight="1">
      <c r="A10" s="682"/>
      <c r="B10" s="664" t="s">
        <v>1424</v>
      </c>
      <c r="C10" s="664"/>
      <c r="D10" s="664">
        <f>'[3]Cac BT HN lien quan den von'!M26</f>
        <v>59548135.42106038</v>
      </c>
      <c r="E10" s="664"/>
      <c r="F10" s="664">
        <f t="shared" si="0"/>
        <v>59548135.42106038</v>
      </c>
      <c r="G10" s="664"/>
      <c r="H10" s="577">
        <f>H9-3017764179</f>
        <v>-1840286654</v>
      </c>
    </row>
    <row r="11" spans="1:7" ht="20.25" customHeight="1">
      <c r="A11" s="682"/>
      <c r="B11" s="664" t="s">
        <v>1425</v>
      </c>
      <c r="C11" s="664"/>
      <c r="D11" s="664">
        <f>'[3]Cac BT HN lien quan den von'!M27</f>
        <v>191672112.4246149</v>
      </c>
      <c r="E11" s="664"/>
      <c r="F11" s="664">
        <f t="shared" si="0"/>
        <v>191672112.4246149</v>
      </c>
      <c r="G11" s="664"/>
    </row>
    <row r="12" spans="1:7" ht="20.25" customHeight="1">
      <c r="A12" s="683"/>
      <c r="B12" s="667" t="s">
        <v>1426</v>
      </c>
      <c r="C12" s="667"/>
      <c r="D12" s="667">
        <f>'[3]Cac BT HN lien quan den von'!M28</f>
        <v>63302355.83507067</v>
      </c>
      <c r="E12" s="667"/>
      <c r="F12" s="667">
        <f t="shared" si="0"/>
        <v>63302355.83507067</v>
      </c>
      <c r="G12" s="676"/>
    </row>
    <row r="13" spans="1:7" s="669" customFormat="1" ht="20.25" customHeight="1">
      <c r="A13" s="668"/>
      <c r="B13" s="629" t="s">
        <v>1810</v>
      </c>
      <c r="C13" s="668">
        <f>C5+C6+C7+C9</f>
        <v>5946617611</v>
      </c>
      <c r="D13" s="668">
        <f>D5+D6+D7+D9</f>
        <v>2815659981.356494</v>
      </c>
      <c r="E13" s="668">
        <f>E5+E6+E7+E9</f>
        <v>1058991525</v>
      </c>
      <c r="F13" s="668">
        <f>F5+F6+F7+F9</f>
        <v>1756668456.356494</v>
      </c>
      <c r="G13" s="668"/>
    </row>
    <row r="14" spans="2:6" ht="15">
      <c r="B14" s="577" t="s">
        <v>1427</v>
      </c>
      <c r="D14" s="577">
        <f>D13-D9-D8</f>
        <v>2148121818.452622</v>
      </c>
      <c r="E14" s="577">
        <f>E13-E9-E8</f>
        <v>1058991525</v>
      </c>
      <c r="F14" s="577">
        <f>F13-F9-F8</f>
        <v>1089130293.452622</v>
      </c>
    </row>
    <row r="16" ht="15">
      <c r="A16" s="577" t="s">
        <v>1428</v>
      </c>
    </row>
  </sheetData>
  <sheetProtection/>
  <mergeCells count="2">
    <mergeCell ref="A1:G1"/>
    <mergeCell ref="A2:G2"/>
  </mergeCells>
  <printOptions/>
  <pageMargins left="0.35" right="0.2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P49"/>
  <sheetViews>
    <sheetView zoomScalePageLayoutView="0" workbookViewId="0" topLeftCell="A1">
      <selection activeCell="I67" sqref="I67"/>
    </sheetView>
  </sheetViews>
  <sheetFormatPr defaultColWidth="9.00390625" defaultRowHeight="12.75"/>
  <cols>
    <col min="1" max="1" width="2.875" style="575" customWidth="1"/>
    <col min="2" max="2" width="21.625" style="575" customWidth="1"/>
    <col min="3" max="3" width="12.25390625" style="575" customWidth="1"/>
    <col min="4" max="4" width="11.375" style="575" customWidth="1"/>
    <col min="5" max="5" width="11.875" style="575" hidden="1" customWidth="1"/>
    <col min="6" max="6" width="12.25390625" style="575" hidden="1" customWidth="1"/>
    <col min="7" max="7" width="12.25390625" style="575" customWidth="1"/>
    <col min="8" max="8" width="10.375" style="575" customWidth="1"/>
    <col min="9" max="9" width="11.625" style="575" customWidth="1"/>
    <col min="10" max="10" width="10.875" style="575" customWidth="1"/>
    <col min="11" max="11" width="11.25390625" style="575" customWidth="1"/>
    <col min="12" max="12" width="10.625" style="575" customWidth="1"/>
    <col min="13" max="13" width="11.875" style="575" customWidth="1"/>
    <col min="14" max="14" width="10.375" style="575" customWidth="1"/>
    <col min="15" max="15" width="11.125" style="575" bestFit="1" customWidth="1"/>
    <col min="16" max="16384" width="9.125" style="575" customWidth="1"/>
  </cols>
  <sheetData>
    <row r="1" spans="1:12" ht="20.25">
      <c r="A1" s="1662" t="s">
        <v>1617</v>
      </c>
      <c r="B1" s="1662"/>
      <c r="C1" s="1662"/>
      <c r="D1" s="1662"/>
      <c r="E1" s="1662"/>
      <c r="F1" s="1662"/>
      <c r="G1" s="1662"/>
      <c r="H1" s="1662"/>
      <c r="I1" s="1662"/>
      <c r="J1" s="1662"/>
      <c r="K1" s="1662"/>
      <c r="L1" s="1662"/>
    </row>
    <row r="2" spans="1:12" ht="11.25" customHeight="1">
      <c r="A2" s="574"/>
      <c r="B2" s="574"/>
      <c r="C2" s="574"/>
      <c r="D2" s="574"/>
      <c r="E2" s="574"/>
      <c r="F2" s="574"/>
      <c r="G2" s="574"/>
      <c r="H2" s="574"/>
      <c r="I2" s="574"/>
      <c r="J2" s="574"/>
      <c r="K2" s="574"/>
      <c r="L2" s="574"/>
    </row>
    <row r="3" spans="1:9" ht="17.25">
      <c r="A3" s="576" t="s">
        <v>1480</v>
      </c>
      <c r="I3" s="577"/>
    </row>
    <row r="4" ht="6.75" customHeight="1"/>
    <row r="5" spans="1:13" s="579" customFormat="1" ht="28.5" customHeight="1">
      <c r="A5" s="1658" t="s">
        <v>1481</v>
      </c>
      <c r="B5" s="1658" t="s">
        <v>1482</v>
      </c>
      <c r="C5" s="1658" t="s">
        <v>1483</v>
      </c>
      <c r="D5" s="1658" t="s">
        <v>1618</v>
      </c>
      <c r="E5" s="1663" t="s">
        <v>1619</v>
      </c>
      <c r="F5" s="1664"/>
      <c r="G5" s="1664"/>
      <c r="H5" s="1645"/>
      <c r="I5" s="1658" t="s">
        <v>1484</v>
      </c>
      <c r="J5" s="1658"/>
      <c r="K5" s="1658" t="s">
        <v>1620</v>
      </c>
      <c r="L5" s="1658"/>
      <c r="M5" s="1658"/>
    </row>
    <row r="6" spans="1:13" s="579" customFormat="1" ht="15" customHeight="1">
      <c r="A6" s="1658"/>
      <c r="B6" s="1658"/>
      <c r="C6" s="1658"/>
      <c r="D6" s="1658"/>
      <c r="E6" s="578" t="s">
        <v>1485</v>
      </c>
      <c r="F6" s="578" t="s">
        <v>1486</v>
      </c>
      <c r="G6" s="578" t="s">
        <v>1487</v>
      </c>
      <c r="H6" s="580" t="s">
        <v>1488</v>
      </c>
      <c r="I6" s="578" t="s">
        <v>1489</v>
      </c>
      <c r="J6" s="580" t="s">
        <v>1488</v>
      </c>
      <c r="K6" s="578" t="s">
        <v>1490</v>
      </c>
      <c r="L6" s="578" t="s">
        <v>1491</v>
      </c>
      <c r="M6" s="578" t="s">
        <v>1492</v>
      </c>
    </row>
    <row r="7" spans="1:16" s="586" customFormat="1" ht="20.25" customHeight="1">
      <c r="A7" s="581" t="s">
        <v>460</v>
      </c>
      <c r="B7" s="582" t="s">
        <v>360</v>
      </c>
      <c r="C7" s="583">
        <f>SUM(C8:C10)</f>
        <v>18620955916</v>
      </c>
      <c r="D7" s="583">
        <f>SUM(D8:D10)</f>
        <v>18878755916</v>
      </c>
      <c r="E7" s="583"/>
      <c r="F7" s="583"/>
      <c r="G7" s="583">
        <f>SUM(G8:G10)</f>
        <v>10130641894</v>
      </c>
      <c r="H7" s="584"/>
      <c r="I7" s="583">
        <f>SUM(I8:I10)</f>
        <v>8748114022</v>
      </c>
      <c r="J7" s="583"/>
      <c r="K7" s="583">
        <f>SUM(K8:K10)</f>
        <v>1639316481</v>
      </c>
      <c r="L7" s="583">
        <f>SUM(L8:L10)</f>
        <v>843500320.1336863</v>
      </c>
      <c r="M7" s="583">
        <f>K7-L7</f>
        <v>795816160.8663137</v>
      </c>
      <c r="N7" s="585"/>
      <c r="O7" s="585"/>
      <c r="P7" s="585"/>
    </row>
    <row r="8" spans="1:13" s="592" customFormat="1" ht="20.25" customHeight="1">
      <c r="A8" s="587">
        <v>1</v>
      </c>
      <c r="B8" s="588" t="s">
        <v>1493</v>
      </c>
      <c r="C8" s="588">
        <v>4216419903</v>
      </c>
      <c r="D8" s="588">
        <f>4216419903</f>
        <v>4216419903</v>
      </c>
      <c r="E8" s="589">
        <v>1556419903</v>
      </c>
      <c r="F8" s="588">
        <f>E8-G8</f>
        <v>0</v>
      </c>
      <c r="G8" s="588">
        <f>1556419903</f>
        <v>1556419903</v>
      </c>
      <c r="H8" s="590">
        <f>G8/D8*100</f>
        <v>36.91330414915746</v>
      </c>
      <c r="I8" s="588">
        <f>D8-G8</f>
        <v>2660000000</v>
      </c>
      <c r="J8" s="590">
        <f>I8/D8*100</f>
        <v>63.08669585084253</v>
      </c>
      <c r="K8" s="588">
        <f>'[3]KQHDSXKD  quý'!D27</f>
        <v>465947593</v>
      </c>
      <c r="L8" s="588">
        <f>K8*H8/100</f>
        <v>171996652.17976832</v>
      </c>
      <c r="M8" s="591">
        <f>K8-L8</f>
        <v>293950940.8202317</v>
      </c>
    </row>
    <row r="9" spans="1:13" s="592" customFormat="1" ht="20.25" customHeight="1">
      <c r="A9" s="587">
        <v>2</v>
      </c>
      <c r="B9" s="588" t="s">
        <v>1494</v>
      </c>
      <c r="C9" s="588">
        <v>6162336013</v>
      </c>
      <c r="D9" s="588">
        <v>6162336013</v>
      </c>
      <c r="E9" s="589">
        <v>3815336013</v>
      </c>
      <c r="F9" s="588">
        <f>E9-G9</f>
        <v>24000000</v>
      </c>
      <c r="G9" s="588">
        <v>3791336013</v>
      </c>
      <c r="H9" s="590">
        <f>G9/D9*100</f>
        <v>61.52433111407487</v>
      </c>
      <c r="I9" s="588">
        <f>D9-G9</f>
        <v>2371000000</v>
      </c>
      <c r="J9" s="590">
        <f>I9/D9*100</f>
        <v>38.47566888592513</v>
      </c>
      <c r="K9" s="588">
        <f>'[3]KQHDSXKD  quý'!E27</f>
        <v>214227438</v>
      </c>
      <c r="L9" s="588">
        <f>K9*H9/100</f>
        <v>131801998.29231945</v>
      </c>
      <c r="M9" s="591">
        <f>K9-L9</f>
        <v>82425439.70768055</v>
      </c>
    </row>
    <row r="10" spans="1:13" s="592" customFormat="1" ht="20.25" customHeight="1">
      <c r="A10" s="587">
        <v>3</v>
      </c>
      <c r="B10" s="588" t="s">
        <v>1495</v>
      </c>
      <c r="C10" s="588">
        <v>8242200000</v>
      </c>
      <c r="D10" s="588">
        <v>8500000000</v>
      </c>
      <c r="E10" s="589">
        <v>4782900000</v>
      </c>
      <c r="F10" s="588">
        <f>E10-G10</f>
        <v>14022</v>
      </c>
      <c r="G10" s="588">
        <v>4782885978</v>
      </c>
      <c r="H10" s="590">
        <f>G10/D10*100</f>
        <v>56.2692468</v>
      </c>
      <c r="I10" s="588">
        <f>D10-G10</f>
        <v>3717114022</v>
      </c>
      <c r="J10" s="590">
        <f>I10/D10*100</f>
        <v>43.7307532</v>
      </c>
      <c r="K10" s="588">
        <f>'[3]KQHDSXKD  quý'!F27</f>
        <v>959141450</v>
      </c>
      <c r="L10" s="588">
        <f>K10*H10/100</f>
        <v>539701669.6615986</v>
      </c>
      <c r="M10" s="591">
        <f>K10-L10</f>
        <v>419439780.33840144</v>
      </c>
    </row>
    <row r="11" spans="1:13" s="592" customFormat="1" ht="9.75" customHeight="1">
      <c r="A11" s="593"/>
      <c r="B11" s="593"/>
      <c r="C11" s="593"/>
      <c r="D11" s="593"/>
      <c r="E11" s="593"/>
      <c r="F11" s="593"/>
      <c r="G11" s="593"/>
      <c r="H11" s="594"/>
      <c r="I11" s="593"/>
      <c r="J11" s="594"/>
      <c r="K11" s="593"/>
      <c r="L11" s="593"/>
      <c r="M11" s="593"/>
    </row>
    <row r="12" spans="1:14" s="592" customFormat="1" ht="11.25" customHeight="1">
      <c r="A12" s="595"/>
      <c r="B12" s="595"/>
      <c r="C12" s="595"/>
      <c r="D12" s="595"/>
      <c r="E12" s="595"/>
      <c r="F12" s="595"/>
      <c r="G12" s="595"/>
      <c r="H12" s="596"/>
      <c r="I12" s="595"/>
      <c r="J12" s="596"/>
      <c r="K12" s="595"/>
      <c r="L12" s="595"/>
      <c r="M12" s="595"/>
      <c r="N12" s="597"/>
    </row>
    <row r="13" spans="1:14" s="600" customFormat="1" ht="16.5" customHeight="1">
      <c r="A13" s="1658" t="s">
        <v>1481</v>
      </c>
      <c r="B13" s="1658" t="s">
        <v>1482</v>
      </c>
      <c r="C13" s="1679" t="s">
        <v>1609</v>
      </c>
      <c r="D13" s="1680"/>
      <c r="E13" s="1680"/>
      <c r="F13" s="1680"/>
      <c r="G13" s="1680"/>
      <c r="H13" s="1680"/>
      <c r="I13" s="1680"/>
      <c r="J13" s="1680"/>
      <c r="K13" s="1680"/>
      <c r="L13" s="1680"/>
      <c r="M13" s="1681"/>
      <c r="N13" s="599"/>
    </row>
    <row r="14" spans="1:15" s="600" customFormat="1" ht="13.5" customHeight="1">
      <c r="A14" s="1658"/>
      <c r="B14" s="1658"/>
      <c r="C14" s="1659" t="s">
        <v>974</v>
      </c>
      <c r="D14" s="1660"/>
      <c r="E14" s="1660"/>
      <c r="F14" s="1660"/>
      <c r="G14" s="1661"/>
      <c r="H14" s="1679" t="s">
        <v>973</v>
      </c>
      <c r="I14" s="1680"/>
      <c r="J14" s="1681"/>
      <c r="K14" s="1678" t="s">
        <v>975</v>
      </c>
      <c r="L14" s="1678"/>
      <c r="M14" s="1678"/>
      <c r="N14" s="599"/>
      <c r="O14" s="599"/>
    </row>
    <row r="15" spans="1:15" s="604" customFormat="1" ht="28.5" customHeight="1">
      <c r="A15" s="1658"/>
      <c r="B15" s="1658"/>
      <c r="C15" s="602" t="s">
        <v>1496</v>
      </c>
      <c r="D15" s="602" t="s">
        <v>1497</v>
      </c>
      <c r="E15" s="602"/>
      <c r="F15" s="602"/>
      <c r="G15" s="602" t="s">
        <v>1498</v>
      </c>
      <c r="H15" s="602" t="s">
        <v>1496</v>
      </c>
      <c r="I15" s="602" t="s">
        <v>1497</v>
      </c>
      <c r="J15" s="602" t="s">
        <v>1498</v>
      </c>
      <c r="K15" s="602" t="s">
        <v>1496</v>
      </c>
      <c r="L15" s="602" t="s">
        <v>1497</v>
      </c>
      <c r="M15" s="602" t="s">
        <v>1498</v>
      </c>
      <c r="N15" s="603"/>
      <c r="O15" s="603"/>
    </row>
    <row r="16" spans="1:15" s="592" customFormat="1" ht="20.25" customHeight="1">
      <c r="A16" s="581" t="s">
        <v>460</v>
      </c>
      <c r="B16" s="582" t="s">
        <v>360</v>
      </c>
      <c r="C16" s="583">
        <f>SUM(C17:C19)</f>
        <v>3255277768</v>
      </c>
      <c r="D16" s="583">
        <f>SUM(D17:D19)</f>
        <v>1471770642.8263557</v>
      </c>
      <c r="E16" s="591"/>
      <c r="F16" s="591"/>
      <c r="G16" s="583">
        <f aca="true" t="shared" si="0" ref="G16:M16">SUM(G17:G19)</f>
        <v>1783507125.173644</v>
      </c>
      <c r="H16" s="583">
        <f t="shared" si="0"/>
        <v>886134868</v>
      </c>
      <c r="I16" s="583">
        <f t="shared" si="0"/>
        <v>327101658.996575</v>
      </c>
      <c r="J16" s="583">
        <f t="shared" si="0"/>
        <v>559033209.003425</v>
      </c>
      <c r="K16" s="583">
        <f t="shared" si="0"/>
        <v>49418149</v>
      </c>
      <c r="L16" s="583">
        <f t="shared" si="0"/>
        <v>18241871.645253815</v>
      </c>
      <c r="M16" s="583">
        <f t="shared" si="0"/>
        <v>31176277.354746185</v>
      </c>
      <c r="N16" s="597"/>
      <c r="O16" s="597"/>
    </row>
    <row r="17" spans="1:15" s="592" customFormat="1" ht="18.75" customHeight="1">
      <c r="A17" s="587">
        <v>1</v>
      </c>
      <c r="B17" s="588" t="s">
        <v>1493</v>
      </c>
      <c r="C17" s="588">
        <f>'[3]Bang CD chi tiet cuoi ky'!E97</f>
        <v>1952838208</v>
      </c>
      <c r="D17" s="588">
        <f>C17*H8/100</f>
        <v>720857107.2599962</v>
      </c>
      <c r="E17" s="588"/>
      <c r="F17" s="588"/>
      <c r="G17" s="588">
        <f>C17-D17</f>
        <v>1231981100.7400038</v>
      </c>
      <c r="H17" s="588">
        <f>'[3]Bang CD chi tiet cuoi ky'!E94</f>
        <v>886134868</v>
      </c>
      <c r="I17" s="588">
        <f>H17*H8/100</f>
        <v>327101658.996575</v>
      </c>
      <c r="J17" s="588">
        <f>H17-I17</f>
        <v>559033209.003425</v>
      </c>
      <c r="K17" s="588">
        <f>'[3]Bang CD chi tiet cuoi ky'!E95</f>
        <v>49418149</v>
      </c>
      <c r="L17" s="590">
        <f>K17*H8/100</f>
        <v>18241871.645253815</v>
      </c>
      <c r="M17" s="588">
        <f>K17-L17</f>
        <v>31176277.354746185</v>
      </c>
      <c r="N17" s="597"/>
      <c r="O17" s="597"/>
    </row>
    <row r="18" spans="1:15" s="592" customFormat="1" ht="18.75" customHeight="1">
      <c r="A18" s="587">
        <v>2</v>
      </c>
      <c r="B18" s="588" t="s">
        <v>1494</v>
      </c>
      <c r="C18" s="588">
        <f>'[3]Bang CD chi tiet cuoi ky'!F97</f>
        <v>343298110</v>
      </c>
      <c r="D18" s="588">
        <f>C18*H9/100</f>
        <v>211211865.90476096</v>
      </c>
      <c r="E18" s="588"/>
      <c r="F18" s="588"/>
      <c r="G18" s="588">
        <f>C18-D18</f>
        <v>132086244.09523904</v>
      </c>
      <c r="H18" s="588">
        <f>'[3]Bang CD chi tiet cuoi ky'!F94</f>
        <v>0</v>
      </c>
      <c r="I18" s="588">
        <f>H18*H9/100</f>
        <v>0</v>
      </c>
      <c r="J18" s="590"/>
      <c r="K18" s="588">
        <f>'[3]Bang CD chi tiet cuoi ky'!F95</f>
        <v>0</v>
      </c>
      <c r="L18" s="590">
        <f>K18*H9/100</f>
        <v>0</v>
      </c>
      <c r="M18" s="588">
        <f>K18-L18</f>
        <v>0</v>
      </c>
      <c r="N18" s="597"/>
      <c r="O18" s="597"/>
    </row>
    <row r="19" spans="1:15" s="592" customFormat="1" ht="18.75" customHeight="1">
      <c r="A19" s="587">
        <v>3</v>
      </c>
      <c r="B19" s="588" t="s">
        <v>1495</v>
      </c>
      <c r="C19" s="588">
        <f>'[3]Bang CD chi tiet cuoi ky'!G97</f>
        <v>959141450</v>
      </c>
      <c r="D19" s="588">
        <f>C19*H10/100</f>
        <v>539701669.6615986</v>
      </c>
      <c r="E19" s="588"/>
      <c r="F19" s="588"/>
      <c r="G19" s="588">
        <f>C19-D19</f>
        <v>419439780.33840144</v>
      </c>
      <c r="H19" s="588">
        <f>'[3]Bang CD chi tiet cuoi ky'!G94</f>
        <v>0</v>
      </c>
      <c r="I19" s="588">
        <f>H19*H10/100</f>
        <v>0</v>
      </c>
      <c r="J19" s="590"/>
      <c r="K19" s="588">
        <f>'[3]Bang CD chi tiet cuoi ky'!G95</f>
        <v>0</v>
      </c>
      <c r="L19" s="590">
        <f>K19*H10/100</f>
        <v>0</v>
      </c>
      <c r="M19" s="588">
        <f>K19-L19</f>
        <v>0</v>
      </c>
      <c r="N19" s="597"/>
      <c r="O19" s="597"/>
    </row>
    <row r="20" spans="1:15" s="592" customFormat="1" ht="9.75" customHeight="1">
      <c r="A20" s="605"/>
      <c r="B20" s="605"/>
      <c r="C20" s="605"/>
      <c r="D20" s="605"/>
      <c r="E20" s="605"/>
      <c r="F20" s="605"/>
      <c r="G20" s="605"/>
      <c r="H20" s="605"/>
      <c r="I20" s="605"/>
      <c r="J20" s="606"/>
      <c r="K20" s="605"/>
      <c r="L20" s="606"/>
      <c r="M20" s="605"/>
      <c r="N20" s="597"/>
      <c r="O20" s="597"/>
    </row>
    <row r="21" spans="1:14" s="610" customFormat="1" ht="20.25" customHeight="1">
      <c r="A21" s="607" t="s">
        <v>1366</v>
      </c>
      <c r="B21" s="608" t="s">
        <v>359</v>
      </c>
      <c r="C21" s="608" t="s">
        <v>1610</v>
      </c>
      <c r="D21" s="608"/>
      <c r="E21" s="608"/>
      <c r="F21" s="608"/>
      <c r="G21" s="608"/>
      <c r="H21" s="609"/>
      <c r="I21" s="608"/>
      <c r="J21" s="608"/>
      <c r="K21" s="608"/>
      <c r="L21" s="608"/>
      <c r="M21" s="608"/>
      <c r="N21" s="608"/>
    </row>
    <row r="22" spans="1:14" s="585" customFormat="1" ht="18" customHeight="1">
      <c r="A22" s="1678" t="s">
        <v>1481</v>
      </c>
      <c r="B22" s="1678" t="s">
        <v>1482</v>
      </c>
      <c r="C22" s="1679" t="s">
        <v>1621</v>
      </c>
      <c r="D22" s="1680"/>
      <c r="E22" s="1680"/>
      <c r="F22" s="1680"/>
      <c r="G22" s="1680"/>
      <c r="H22" s="1681"/>
      <c r="I22" s="1679" t="s">
        <v>1622</v>
      </c>
      <c r="J22" s="1680"/>
      <c r="K22" s="1680"/>
      <c r="L22" s="1681"/>
      <c r="M22" s="1676" t="s">
        <v>1623</v>
      </c>
      <c r="N22" s="1676" t="s">
        <v>1624</v>
      </c>
    </row>
    <row r="23" spans="1:14" s="612" customFormat="1" ht="17.25" customHeight="1">
      <c r="A23" s="1678"/>
      <c r="B23" s="1678"/>
      <c r="C23" s="602" t="s">
        <v>571</v>
      </c>
      <c r="D23" s="598" t="s">
        <v>361</v>
      </c>
      <c r="E23" s="611"/>
      <c r="F23" s="611"/>
      <c r="G23" s="602" t="s">
        <v>1496</v>
      </c>
      <c r="H23" s="611" t="s">
        <v>1499</v>
      </c>
      <c r="I23" s="602" t="s">
        <v>571</v>
      </c>
      <c r="J23" s="602" t="s">
        <v>361</v>
      </c>
      <c r="K23" s="602" t="s">
        <v>1496</v>
      </c>
      <c r="L23" s="611" t="s">
        <v>1500</v>
      </c>
      <c r="M23" s="1677"/>
      <c r="N23" s="1677"/>
    </row>
    <row r="24" spans="1:14" s="585" customFormat="1" ht="17.25" customHeight="1">
      <c r="A24" s="613">
        <v>1</v>
      </c>
      <c r="B24" s="583" t="s">
        <v>1501</v>
      </c>
      <c r="C24" s="583">
        <v>2700000000</v>
      </c>
      <c r="D24" s="614">
        <v>4389170010</v>
      </c>
      <c r="E24" s="583"/>
      <c r="F24" s="583"/>
      <c r="G24" s="583">
        <f>D24+C24</f>
        <v>7089170010</v>
      </c>
      <c r="H24" s="583"/>
      <c r="I24" s="583">
        <v>2700000000</v>
      </c>
      <c r="J24" s="583">
        <v>4389170010</v>
      </c>
      <c r="K24" s="583">
        <f>J24+I24</f>
        <v>7089170010</v>
      </c>
      <c r="L24" s="584">
        <f>L25+L29</f>
        <v>100</v>
      </c>
      <c r="M24" s="583">
        <f>838091832-583120805</f>
        <v>254971027</v>
      </c>
      <c r="N24" s="583">
        <v>838091832</v>
      </c>
    </row>
    <row r="25" spans="1:15" s="585" customFormat="1" ht="17.25" customHeight="1">
      <c r="A25" s="615"/>
      <c r="B25" s="616" t="s">
        <v>1502</v>
      </c>
      <c r="C25" s="617"/>
      <c r="D25" s="618"/>
      <c r="E25" s="616"/>
      <c r="F25" s="616"/>
      <c r="G25" s="616"/>
      <c r="H25" s="616"/>
      <c r="I25" s="616">
        <f aca="true" t="shared" si="1" ref="I25:N25">SUM(I26:I28)</f>
        <v>1222300000</v>
      </c>
      <c r="J25" s="616">
        <f t="shared" si="1"/>
        <v>1438153335</v>
      </c>
      <c r="K25" s="616">
        <f t="shared" si="1"/>
        <v>2660453335</v>
      </c>
      <c r="L25" s="619">
        <f t="shared" si="1"/>
        <v>37.52841773080852</v>
      </c>
      <c r="M25" s="616">
        <f t="shared" si="1"/>
        <v>95686592.10509259</v>
      </c>
      <c r="N25" s="616">
        <f t="shared" si="1"/>
        <v>314522603.68074596</v>
      </c>
      <c r="O25" s="585">
        <f>M25*0.86</f>
        <v>82290469.21037962</v>
      </c>
    </row>
    <row r="26" spans="1:15" s="592" customFormat="1" ht="17.25" customHeight="1">
      <c r="A26" s="587"/>
      <c r="B26" s="588" t="s">
        <v>1503</v>
      </c>
      <c r="C26" s="588"/>
      <c r="D26" s="620"/>
      <c r="E26" s="588"/>
      <c r="F26" s="588"/>
      <c r="G26" s="588"/>
      <c r="H26" s="588"/>
      <c r="I26" s="588">
        <v>503700000</v>
      </c>
      <c r="J26" s="590"/>
      <c r="K26" s="588">
        <f>J26+I26</f>
        <v>503700000</v>
      </c>
      <c r="L26" s="590">
        <f>K26/$K$24*100</f>
        <v>7.105204125299289</v>
      </c>
      <c r="M26" s="588">
        <f>L26*$M$24/100</f>
        <v>18116211.928721964</v>
      </c>
      <c r="N26" s="588">
        <f>L26*$N$24/100</f>
        <v>59548135.42106038</v>
      </c>
      <c r="O26" s="592">
        <f>M25-O25</f>
        <v>13396122.89471297</v>
      </c>
    </row>
    <row r="27" spans="1:14" s="592" customFormat="1" ht="17.25" customHeight="1">
      <c r="A27" s="587"/>
      <c r="B27" s="588" t="s">
        <v>1504</v>
      </c>
      <c r="C27" s="588"/>
      <c r="D27" s="620"/>
      <c r="E27" s="588"/>
      <c r="F27" s="588"/>
      <c r="G27" s="588"/>
      <c r="H27" s="588"/>
      <c r="I27" s="588">
        <v>541800000</v>
      </c>
      <c r="J27" s="588">
        <v>1079497499</v>
      </c>
      <c r="K27" s="588">
        <f>J27+I27</f>
        <v>1621297499</v>
      </c>
      <c r="L27" s="590">
        <f>K27/$K$24*100</f>
        <v>22.870060905761804</v>
      </c>
      <c r="M27" s="588">
        <f>L27*$M$24/100</f>
        <v>58312029.166946374</v>
      </c>
      <c r="N27" s="588">
        <f>L27*$N$24/100</f>
        <v>191672112.4246149</v>
      </c>
    </row>
    <row r="28" spans="1:14" s="592" customFormat="1" ht="17.25" customHeight="1">
      <c r="A28" s="588"/>
      <c r="B28" s="588" t="s">
        <v>1505</v>
      </c>
      <c r="C28" s="588"/>
      <c r="D28" s="620"/>
      <c r="E28" s="588"/>
      <c r="F28" s="588"/>
      <c r="G28" s="588"/>
      <c r="H28" s="588"/>
      <c r="I28" s="588">
        <v>176800000</v>
      </c>
      <c r="J28" s="588">
        <v>358655836</v>
      </c>
      <c r="K28" s="588">
        <f>J28+I28</f>
        <v>535455836</v>
      </c>
      <c r="L28" s="590">
        <f>K28/$K$24*100</f>
        <v>7.553152699747427</v>
      </c>
      <c r="M28" s="588">
        <f>L28*$M$24/100</f>
        <v>19258351.00942424</v>
      </c>
      <c r="N28" s="588">
        <f>L28*$N$24/100</f>
        <v>63302355.83507067</v>
      </c>
    </row>
    <row r="29" spans="1:14" s="585" customFormat="1" ht="17.25" customHeight="1">
      <c r="A29" s="616"/>
      <c r="B29" s="616" t="s">
        <v>1506</v>
      </c>
      <c r="C29" s="616"/>
      <c r="D29" s="618"/>
      <c r="E29" s="616"/>
      <c r="F29" s="616"/>
      <c r="G29" s="616"/>
      <c r="H29" s="616"/>
      <c r="I29" s="616">
        <f>I24-I25</f>
        <v>1477700000</v>
      </c>
      <c r="J29" s="616">
        <f>J24-J25</f>
        <v>2951016675</v>
      </c>
      <c r="K29" s="616">
        <f>K24-K25</f>
        <v>4428716675</v>
      </c>
      <c r="L29" s="619">
        <f>K29/$K$24*100</f>
        <v>62.47158226919149</v>
      </c>
      <c r="M29" s="616">
        <f>L29*$M$24/100</f>
        <v>159284434.89490744</v>
      </c>
      <c r="N29" s="616">
        <f>L29*$N$24/100</f>
        <v>523569228.3192541</v>
      </c>
    </row>
    <row r="30" spans="1:14" s="585" customFormat="1" ht="17.25" customHeight="1">
      <c r="A30" s="621" t="s">
        <v>1366</v>
      </c>
      <c r="B30" s="622" t="s">
        <v>1615</v>
      </c>
      <c r="C30" s="622">
        <f>C31+C32</f>
        <v>3158300000</v>
      </c>
      <c r="D30" s="623"/>
      <c r="E30" s="622"/>
      <c r="F30" s="622"/>
      <c r="G30" s="622">
        <f>C30+D30</f>
        <v>3158300000</v>
      </c>
      <c r="H30" s="624">
        <f>H31+H32</f>
        <v>100.00130164962164</v>
      </c>
      <c r="I30" s="622">
        <f>I31+I32</f>
        <v>4438300000</v>
      </c>
      <c r="J30" s="622">
        <f>J31+J32</f>
        <v>0</v>
      </c>
      <c r="K30" s="622">
        <f>K31+K32</f>
        <v>4438300000</v>
      </c>
      <c r="L30" s="625">
        <f>L31+L32</f>
        <v>100</v>
      </c>
      <c r="M30" s="622">
        <v>103125000</v>
      </c>
      <c r="N30" s="626">
        <v>1156742206</v>
      </c>
    </row>
    <row r="31" spans="1:14" s="585" customFormat="1" ht="17.25" customHeight="1">
      <c r="A31" s="621"/>
      <c r="B31" s="622" t="s">
        <v>1502</v>
      </c>
      <c r="C31" s="622">
        <v>500000000</v>
      </c>
      <c r="D31" s="623"/>
      <c r="E31" s="622"/>
      <c r="F31" s="622"/>
      <c r="G31" s="622">
        <v>500000000</v>
      </c>
      <c r="H31" s="624">
        <f>G31/G30*100</f>
        <v>15.831301649621633</v>
      </c>
      <c r="I31" s="622">
        <v>1500000000</v>
      </c>
      <c r="J31" s="622"/>
      <c r="K31" s="588">
        <f>J31+I31</f>
        <v>1500000000</v>
      </c>
      <c r="L31" s="624">
        <f>K31/K30*100</f>
        <v>33.79672397088975</v>
      </c>
      <c r="M31" s="622">
        <f>M30*L31/100</f>
        <v>34852871.59498005</v>
      </c>
      <c r="N31" s="622">
        <f>N30*L31/100</f>
        <v>390940970.4166009</v>
      </c>
    </row>
    <row r="32" spans="1:14" s="585" customFormat="1" ht="17.25" customHeight="1">
      <c r="A32" s="622"/>
      <c r="B32" s="622" t="s">
        <v>1506</v>
      </c>
      <c r="C32" s="622">
        <v>2658300000</v>
      </c>
      <c r="D32" s="623"/>
      <c r="E32" s="622"/>
      <c r="F32" s="622"/>
      <c r="G32" s="622">
        <v>2658300000</v>
      </c>
      <c r="H32" s="624">
        <v>84.17</v>
      </c>
      <c r="I32" s="622">
        <v>2938300000</v>
      </c>
      <c r="J32" s="622"/>
      <c r="K32" s="593">
        <f>J32+I32</f>
        <v>2938300000</v>
      </c>
      <c r="L32" s="648">
        <f>K32/K30*100</f>
        <v>66.20327602911024</v>
      </c>
      <c r="M32" s="622">
        <f>L32*M30/100</f>
        <v>68272128.40501994</v>
      </c>
      <c r="N32" s="622">
        <f>N30*L32/100</f>
        <v>765801235.583399</v>
      </c>
    </row>
    <row r="33" spans="1:14" s="585" customFormat="1" ht="17.25" customHeight="1">
      <c r="A33" s="627"/>
      <c r="B33" s="628" t="s">
        <v>1616</v>
      </c>
      <c r="C33" s="630">
        <f>C24+C30</f>
        <v>5858300000</v>
      </c>
      <c r="D33" s="630">
        <f>D24+D30</f>
        <v>4389170010</v>
      </c>
      <c r="E33" s="630">
        <f>E24+E30</f>
        <v>0</v>
      </c>
      <c r="F33" s="630">
        <f>F24+F30</f>
        <v>0</v>
      </c>
      <c r="G33" s="630">
        <f>G24+G30</f>
        <v>10247470010</v>
      </c>
      <c r="H33" s="630"/>
      <c r="I33" s="630">
        <f>I25+I31</f>
        <v>2722300000</v>
      </c>
      <c r="J33" s="630">
        <f>J25+J31</f>
        <v>1438153335</v>
      </c>
      <c r="K33" s="630">
        <f>K25+K31</f>
        <v>4160453335</v>
      </c>
      <c r="L33" s="631"/>
      <c r="M33" s="630">
        <f>M25+M31</f>
        <v>130539463.70007265</v>
      </c>
      <c r="N33" s="630">
        <f>N25+N31</f>
        <v>705463574.0973468</v>
      </c>
    </row>
    <row r="34" spans="1:14" s="585" customFormat="1" ht="10.5" customHeight="1">
      <c r="A34" s="632"/>
      <c r="B34" s="633"/>
      <c r="C34" s="634"/>
      <c r="D34" s="634"/>
      <c r="E34" s="634"/>
      <c r="F34" s="634"/>
      <c r="G34" s="634"/>
      <c r="H34" s="634"/>
      <c r="I34" s="634"/>
      <c r="J34" s="634"/>
      <c r="K34" s="634"/>
      <c r="L34" s="635"/>
      <c r="M34" s="634"/>
      <c r="N34" s="634"/>
    </row>
    <row r="35" spans="1:14" s="577" customFormat="1" ht="18">
      <c r="A35" s="636" t="s">
        <v>1507</v>
      </c>
      <c r="B35" s="636"/>
      <c r="H35" s="637"/>
      <c r="J35" s="637"/>
      <c r="N35" s="638"/>
    </row>
    <row r="36" spans="1:11" s="604" customFormat="1" ht="27.75" customHeight="1">
      <c r="A36" s="602" t="s">
        <v>1481</v>
      </c>
      <c r="B36" s="602" t="s">
        <v>444</v>
      </c>
      <c r="C36" s="602" t="s">
        <v>1508</v>
      </c>
      <c r="D36" s="602" t="s">
        <v>1509</v>
      </c>
      <c r="E36" s="602"/>
      <c r="F36" s="602"/>
      <c r="G36" s="602" t="s">
        <v>976</v>
      </c>
      <c r="H36" s="602" t="s">
        <v>973</v>
      </c>
      <c r="I36" s="602" t="s">
        <v>975</v>
      </c>
      <c r="J36" s="602" t="s">
        <v>974</v>
      </c>
      <c r="K36" s="602" t="s">
        <v>1510</v>
      </c>
    </row>
    <row r="37" spans="1:11" s="641" customFormat="1" ht="42.75" customHeight="1">
      <c r="A37" s="639">
        <v>1</v>
      </c>
      <c r="B37" s="640" t="s">
        <v>1511</v>
      </c>
      <c r="C37" s="640">
        <f>-G7</f>
        <v>-10130641894</v>
      </c>
      <c r="D37" s="640"/>
      <c r="E37" s="640"/>
      <c r="F37" s="640"/>
      <c r="G37" s="640">
        <f>-G7</f>
        <v>-10130641894</v>
      </c>
      <c r="H37" s="640"/>
      <c r="I37" s="640"/>
      <c r="J37" s="640"/>
      <c r="K37" s="640"/>
    </row>
    <row r="38" spans="1:11" s="641" customFormat="1" ht="38.25">
      <c r="A38" s="642">
        <v>2</v>
      </c>
      <c r="B38" s="643" t="s">
        <v>1512</v>
      </c>
      <c r="C38" s="643"/>
      <c r="D38" s="643"/>
      <c r="E38" s="643"/>
      <c r="F38" s="643"/>
      <c r="G38" s="643">
        <f>-I7</f>
        <v>-8748114022</v>
      </c>
      <c r="H38" s="643"/>
      <c r="I38" s="643"/>
      <c r="J38" s="643"/>
      <c r="K38" s="643">
        <f>I7</f>
        <v>8748114022</v>
      </c>
    </row>
    <row r="39" spans="1:11" s="641" customFormat="1" ht="51">
      <c r="A39" s="642">
        <v>3</v>
      </c>
      <c r="B39" s="643" t="s">
        <v>1513</v>
      </c>
      <c r="C39" s="643"/>
      <c r="D39" s="643"/>
      <c r="E39" s="643"/>
      <c r="F39" s="643"/>
      <c r="G39" s="643"/>
      <c r="H39" s="643">
        <f>-K39</f>
        <v>-559033209.003425</v>
      </c>
      <c r="I39" s="643"/>
      <c r="J39" s="643"/>
      <c r="K39" s="643">
        <f>J16</f>
        <v>559033209.003425</v>
      </c>
    </row>
    <row r="40" spans="1:11" s="641" customFormat="1" ht="51">
      <c r="A40" s="642">
        <v>4</v>
      </c>
      <c r="B40" s="643" t="s">
        <v>1514</v>
      </c>
      <c r="C40" s="643"/>
      <c r="D40" s="643"/>
      <c r="E40" s="643"/>
      <c r="F40" s="643"/>
      <c r="G40" s="643"/>
      <c r="I40" s="643">
        <f>-K40</f>
        <v>-31176277.354746185</v>
      </c>
      <c r="J40" s="643"/>
      <c r="K40" s="643">
        <f>M16</f>
        <v>31176277.354746185</v>
      </c>
    </row>
    <row r="41" spans="1:11" s="641" customFormat="1" ht="49.5" customHeight="1">
      <c r="A41" s="642">
        <v>5</v>
      </c>
      <c r="B41" s="643" t="s">
        <v>1515</v>
      </c>
      <c r="C41" s="643"/>
      <c r="D41" s="643"/>
      <c r="E41" s="643"/>
      <c r="F41" s="643"/>
      <c r="G41" s="643"/>
      <c r="H41" s="643"/>
      <c r="I41" s="643"/>
      <c r="J41" s="649">
        <f>-K41</f>
        <v>-1783507125.173644</v>
      </c>
      <c r="K41" s="643">
        <f>G16</f>
        <v>1783507125.173644</v>
      </c>
    </row>
    <row r="42" spans="1:11" s="641" customFormat="1" ht="63.75">
      <c r="A42" s="642">
        <v>6</v>
      </c>
      <c r="B42" s="643" t="s">
        <v>1516</v>
      </c>
      <c r="C42" s="643"/>
      <c r="D42" s="643">
        <f>N25</f>
        <v>314522603.68074596</v>
      </c>
      <c r="E42" s="643"/>
      <c r="F42" s="643"/>
      <c r="G42" s="643"/>
      <c r="H42" s="643"/>
      <c r="I42" s="643"/>
      <c r="J42" s="643">
        <f>N25</f>
        <v>314522603.68074596</v>
      </c>
      <c r="K42" s="643"/>
    </row>
    <row r="43" spans="1:11" s="641" customFormat="1" ht="12.75">
      <c r="A43" s="644"/>
      <c r="B43" s="644" t="s">
        <v>1810</v>
      </c>
      <c r="C43" s="645">
        <f>SUM(C37:C42)</f>
        <v>-10130641894</v>
      </c>
      <c r="D43" s="645">
        <f>SUM(D37:D42)</f>
        <v>314522603.68074596</v>
      </c>
      <c r="E43" s="645"/>
      <c r="F43" s="645"/>
      <c r="G43" s="645">
        <f>SUM(G37:G42)</f>
        <v>-18878755916</v>
      </c>
      <c r="H43" s="645">
        <f>SUM(H37:H42)</f>
        <v>-559033209.003425</v>
      </c>
      <c r="I43" s="645">
        <f>SUM(I37:I42)</f>
        <v>-31176277.354746185</v>
      </c>
      <c r="J43" s="650">
        <f>SUM(J37:J42)</f>
        <v>-1468984521.492898</v>
      </c>
      <c r="K43" s="650">
        <f>SUM(K37:K42)</f>
        <v>11121830633.531815</v>
      </c>
    </row>
    <row r="44" s="641" customFormat="1" ht="3.75" customHeight="1">
      <c r="A44" s="646"/>
    </row>
    <row r="45" s="592" customFormat="1" ht="18">
      <c r="A45" s="636" t="s">
        <v>1517</v>
      </c>
    </row>
    <row r="46" spans="1:8" s="646" customFormat="1" ht="60.75" customHeight="1">
      <c r="A46" s="602" t="s">
        <v>1481</v>
      </c>
      <c r="B46" s="602" t="s">
        <v>444</v>
      </c>
      <c r="C46" s="578" t="s">
        <v>1518</v>
      </c>
      <c r="D46" s="578" t="s">
        <v>1519</v>
      </c>
      <c r="E46" s="644"/>
      <c r="F46" s="644"/>
      <c r="G46" s="602" t="s">
        <v>1520</v>
      </c>
      <c r="H46" s="602" t="s">
        <v>1521</v>
      </c>
    </row>
    <row r="47" spans="1:8" s="592" customFormat="1" ht="25.5">
      <c r="A47" s="644">
        <v>1</v>
      </c>
      <c r="B47" s="645" t="s">
        <v>1522</v>
      </c>
      <c r="C47" s="645">
        <f>M33</f>
        <v>130539463.70007265</v>
      </c>
      <c r="D47" s="645"/>
      <c r="E47" s="647"/>
      <c r="F47" s="647"/>
      <c r="G47" s="647"/>
      <c r="H47" s="647"/>
    </row>
    <row r="48" spans="1:8" s="592" customFormat="1" ht="63.75">
      <c r="A48" s="644">
        <v>2</v>
      </c>
      <c r="B48" s="645" t="s">
        <v>1523</v>
      </c>
      <c r="C48" s="645"/>
      <c r="D48" s="645">
        <f>M7</f>
        <v>795816160.8663137</v>
      </c>
      <c r="E48" s="647"/>
      <c r="F48" s="647"/>
      <c r="G48" s="647"/>
      <c r="H48" s="647"/>
    </row>
    <row r="49" spans="1:8" s="592" customFormat="1" ht="36.75" customHeight="1">
      <c r="A49" s="644">
        <v>3</v>
      </c>
      <c r="B49" s="645" t="s">
        <v>1266</v>
      </c>
      <c r="C49" s="645"/>
      <c r="D49" s="645"/>
      <c r="E49" s="644"/>
      <c r="F49" s="645"/>
      <c r="G49" s="645"/>
      <c r="H49" s="651">
        <f>'[3]LN duoc chia'!E13</f>
        <v>1058991525</v>
      </c>
    </row>
    <row r="50" s="577" customFormat="1" ht="15"/>
    <row r="51" s="577" customFormat="1" ht="15"/>
    <row r="52" s="577" customFormat="1" ht="15"/>
    <row r="53" s="577" customFormat="1" ht="15"/>
    <row r="54" s="577" customFormat="1" ht="15"/>
    <row r="55" s="577" customFormat="1" ht="15"/>
    <row r="56" s="577" customFormat="1" ht="15"/>
    <row r="57" s="577" customFormat="1" ht="15"/>
    <row r="58" s="577" customFormat="1" ht="15"/>
    <row r="59" s="577" customFormat="1" ht="15"/>
    <row r="60" s="577" customFormat="1" ht="15"/>
    <row r="61" s="577" customFormat="1" ht="15"/>
    <row r="62" s="577" customFormat="1" ht="15"/>
    <row r="63" s="577" customFormat="1" ht="15"/>
    <row r="64" s="577" customFormat="1" ht="15"/>
    <row r="65" s="577" customFormat="1" ht="15"/>
    <row r="66" s="577" customFormat="1" ht="15"/>
    <row r="67" s="577" customFormat="1" ht="15"/>
    <row r="68" s="577" customFormat="1" ht="15"/>
    <row r="69" s="577" customFormat="1" ht="15"/>
    <row r="70" s="577" customFormat="1" ht="15"/>
    <row r="71" s="577" customFormat="1" ht="15"/>
    <row r="72" s="577" customFormat="1" ht="15"/>
    <row r="73" s="577" customFormat="1" ht="15"/>
    <row r="74" s="577" customFormat="1" ht="15"/>
    <row r="75" s="577" customFormat="1" ht="15"/>
    <row r="76" s="577" customFormat="1" ht="15"/>
    <row r="77" s="577" customFormat="1" ht="15"/>
    <row r="78" s="577" customFormat="1" ht="15"/>
    <row r="79" s="577" customFormat="1" ht="15"/>
    <row r="80" s="577" customFormat="1" ht="15"/>
    <row r="81" s="577" customFormat="1" ht="15"/>
    <row r="82" s="577" customFormat="1" ht="15"/>
    <row r="83" s="577" customFormat="1" ht="15"/>
    <row r="84" s="577" customFormat="1" ht="15"/>
    <row r="85" s="577" customFormat="1" ht="15"/>
    <row r="86" s="577" customFormat="1" ht="15"/>
    <row r="87" s="577" customFormat="1" ht="15"/>
    <row r="88" s="577" customFormat="1" ht="15"/>
    <row r="89" s="577" customFormat="1" ht="15"/>
    <row r="90" s="577" customFormat="1" ht="15"/>
    <row r="91" s="577" customFormat="1" ht="15"/>
    <row r="92" s="577" customFormat="1" ht="15"/>
    <row r="93" s="577" customFormat="1" ht="15"/>
    <row r="94" s="577" customFormat="1" ht="15"/>
    <row r="95" s="577" customFormat="1" ht="15"/>
    <row r="96" s="577" customFormat="1" ht="15"/>
    <row r="97" s="577" customFormat="1" ht="15"/>
    <row r="98" s="577" customFormat="1" ht="15"/>
    <row r="99" s="577" customFormat="1" ht="15"/>
    <row r="100" s="577" customFormat="1" ht="15"/>
    <row r="101" s="577" customFormat="1" ht="15"/>
    <row r="102" s="577" customFormat="1" ht="15"/>
    <row r="103" s="577" customFormat="1" ht="15"/>
    <row r="104" s="577" customFormat="1" ht="15"/>
    <row r="105" s="577" customFormat="1" ht="15"/>
    <row r="106" s="577" customFormat="1" ht="15"/>
    <row r="107" s="577" customFormat="1" ht="15"/>
    <row r="108" s="577" customFormat="1" ht="15"/>
    <row r="109" s="577" customFormat="1" ht="15"/>
    <row r="110" s="577" customFormat="1" ht="15"/>
    <row r="111" s="577" customFormat="1" ht="15"/>
    <row r="112" s="577" customFormat="1" ht="15"/>
    <row r="113" s="577" customFormat="1" ht="15"/>
    <row r="114" s="577" customFormat="1" ht="15"/>
    <row r="115" s="577" customFormat="1" ht="15"/>
    <row r="116" s="577" customFormat="1" ht="15"/>
    <row r="117" s="577" customFormat="1" ht="15"/>
    <row r="118" s="577" customFormat="1" ht="15"/>
    <row r="119" s="577" customFormat="1" ht="15"/>
    <row r="120" s="577" customFormat="1" ht="15"/>
    <row r="121" s="577" customFormat="1" ht="15"/>
    <row r="122" s="577" customFormat="1" ht="15"/>
    <row r="123" s="577" customFormat="1" ht="15"/>
    <row r="124" s="577" customFormat="1" ht="15"/>
    <row r="125" s="577" customFormat="1" ht="15"/>
    <row r="126" s="577" customFormat="1" ht="15"/>
    <row r="127" s="577" customFormat="1" ht="15"/>
    <row r="128" s="577" customFormat="1" ht="15"/>
    <row r="129" s="577" customFormat="1" ht="15"/>
    <row r="130" s="577" customFormat="1" ht="15"/>
    <row r="131" s="577" customFormat="1" ht="15"/>
    <row r="132" s="577" customFormat="1" ht="15"/>
    <row r="133" s="577" customFormat="1" ht="15"/>
    <row r="134" s="577" customFormat="1" ht="15"/>
    <row r="135" s="577" customFormat="1" ht="15"/>
    <row r="136" s="577" customFormat="1" ht="15"/>
    <row r="137" s="577" customFormat="1" ht="15"/>
    <row r="138" s="577" customFormat="1" ht="15"/>
    <row r="139" s="577" customFormat="1" ht="15"/>
    <row r="140" s="577" customFormat="1" ht="15"/>
    <row r="141" s="577" customFormat="1" ht="15"/>
    <row r="142" s="577" customFormat="1" ht="15"/>
    <row r="143" s="577" customFormat="1" ht="15"/>
    <row r="144" s="577" customFormat="1" ht="15"/>
    <row r="145" s="577" customFormat="1" ht="15"/>
    <row r="146" s="577" customFormat="1" ht="15"/>
    <row r="147" s="577" customFormat="1" ht="15"/>
    <row r="148" s="577" customFormat="1" ht="15"/>
    <row r="149" s="577" customFormat="1" ht="15"/>
    <row r="150" s="577" customFormat="1" ht="15"/>
    <row r="151" s="577" customFormat="1" ht="15"/>
    <row r="152" s="577" customFormat="1" ht="15"/>
    <row r="153" s="577" customFormat="1" ht="15"/>
    <row r="154" s="577" customFormat="1" ht="15"/>
    <row r="155" s="577" customFormat="1" ht="15"/>
    <row r="156" s="577" customFormat="1" ht="15"/>
    <row r="157" s="577" customFormat="1" ht="15"/>
    <row r="158" s="577" customFormat="1" ht="15"/>
    <row r="159" s="577" customFormat="1" ht="15"/>
    <row r="160" s="577" customFormat="1" ht="15"/>
    <row r="161" s="577" customFormat="1" ht="15"/>
    <row r="162" s="577" customFormat="1" ht="15"/>
    <row r="163" s="577" customFormat="1" ht="15"/>
    <row r="164" s="577" customFormat="1" ht="15"/>
    <row r="165" s="577" customFormat="1" ht="15"/>
    <row r="166" s="577" customFormat="1" ht="15"/>
    <row r="167" s="577" customFormat="1" ht="15"/>
    <row r="168" s="577" customFormat="1" ht="15"/>
    <row r="169" s="577" customFormat="1" ht="15"/>
    <row r="170" s="577" customFormat="1" ht="15"/>
    <row r="171" s="577" customFormat="1" ht="15"/>
    <row r="172" s="577" customFormat="1" ht="15"/>
    <row r="173" s="577" customFormat="1" ht="15"/>
    <row r="174" s="577" customFormat="1" ht="15"/>
    <row r="175" s="577" customFormat="1" ht="15"/>
    <row r="176" s="577" customFormat="1" ht="15"/>
    <row r="177" s="577" customFormat="1" ht="15"/>
    <row r="178" s="577" customFormat="1" ht="15"/>
    <row r="179" s="577" customFormat="1" ht="15"/>
    <row r="180" s="577" customFormat="1" ht="15"/>
    <row r="181" s="577" customFormat="1" ht="15"/>
    <row r="182" s="577" customFormat="1" ht="15"/>
    <row r="183" s="577" customFormat="1" ht="15"/>
    <row r="184" s="577" customFormat="1" ht="15"/>
    <row r="185" s="577" customFormat="1" ht="15"/>
    <row r="186" s="577" customFormat="1" ht="15"/>
    <row r="187" s="577" customFormat="1" ht="15"/>
    <row r="188" s="577" customFormat="1" ht="15"/>
    <row r="189" s="577" customFormat="1" ht="15"/>
    <row r="190" s="577" customFormat="1" ht="15"/>
    <row r="191" s="577" customFormat="1" ht="15"/>
    <row r="192" s="577" customFormat="1" ht="15"/>
    <row r="193" s="577" customFormat="1" ht="15"/>
    <row r="194" s="577" customFormat="1" ht="15"/>
    <row r="195" s="577" customFormat="1" ht="15"/>
    <row r="196" s="577" customFormat="1" ht="15"/>
    <row r="197" s="577" customFormat="1" ht="15"/>
    <row r="198" s="577" customFormat="1" ht="15"/>
  </sheetData>
  <sheetProtection/>
  <mergeCells count="20">
    <mergeCell ref="A1:L1"/>
    <mergeCell ref="A5:A6"/>
    <mergeCell ref="B5:B6"/>
    <mergeCell ref="C5:C6"/>
    <mergeCell ref="D5:D6"/>
    <mergeCell ref="E5:H5"/>
    <mergeCell ref="I5:J5"/>
    <mergeCell ref="K5:M5"/>
    <mergeCell ref="A13:A15"/>
    <mergeCell ref="B13:B15"/>
    <mergeCell ref="C13:M13"/>
    <mergeCell ref="C14:G14"/>
    <mergeCell ref="H14:J14"/>
    <mergeCell ref="K14:M14"/>
    <mergeCell ref="M22:M23"/>
    <mergeCell ref="N22:N23"/>
    <mergeCell ref="A22:A23"/>
    <mergeCell ref="B22:B23"/>
    <mergeCell ref="C22:H22"/>
    <mergeCell ref="I22:L22"/>
  </mergeCells>
  <printOptions/>
  <pageMargins left="0.2" right="0.2" top="0.44" bottom="0.32" header="0.19" footer="0.18"/>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K25"/>
  <sheetViews>
    <sheetView zoomScalePageLayoutView="0" workbookViewId="0" topLeftCell="A20">
      <selection activeCell="N42" sqref="N42"/>
    </sheetView>
  </sheetViews>
  <sheetFormatPr defaultColWidth="9.00390625" defaultRowHeight="12.75"/>
  <cols>
    <col min="1" max="1" width="4.875" style="652" customWidth="1"/>
    <col min="2" max="2" width="26.375" style="652" customWidth="1"/>
    <col min="3" max="3" width="13.75390625" style="652" customWidth="1"/>
    <col min="4" max="4" width="13.875" style="652" customWidth="1"/>
    <col min="5" max="6" width="13.375" style="652" customWidth="1"/>
    <col min="7" max="7" width="11.375" style="652" customWidth="1"/>
    <col min="8" max="8" width="13.25390625" style="652" customWidth="1"/>
    <col min="9" max="10" width="13.375" style="652" customWidth="1"/>
    <col min="11" max="11" width="12.875" style="652" customWidth="1"/>
    <col min="12" max="16384" width="9.125" style="652" customWidth="1"/>
  </cols>
  <sheetData>
    <row r="1" spans="1:9" ht="20.25">
      <c r="A1" s="1662" t="s">
        <v>1901</v>
      </c>
      <c r="B1" s="1662"/>
      <c r="C1" s="1662"/>
      <c r="D1" s="1662"/>
      <c r="E1" s="1662"/>
      <c r="F1" s="1662"/>
      <c r="G1" s="1662"/>
      <c r="H1" s="1662"/>
      <c r="I1" s="1662"/>
    </row>
    <row r="2" spans="1:9" ht="20.25">
      <c r="A2" s="574"/>
      <c r="B2" s="574"/>
      <c r="C2" s="574"/>
      <c r="D2" s="574"/>
      <c r="E2" s="653" t="s">
        <v>1626</v>
      </c>
      <c r="F2" s="574"/>
      <c r="G2" s="574"/>
      <c r="H2" s="574"/>
      <c r="I2" s="574"/>
    </row>
    <row r="3" spans="1:9" ht="21" customHeight="1">
      <c r="A3" s="654" t="s">
        <v>1902</v>
      </c>
      <c r="B3" s="655"/>
      <c r="C3" s="655"/>
      <c r="D3" s="655"/>
      <c r="E3" s="655"/>
      <c r="F3" s="655"/>
      <c r="G3" s="655"/>
      <c r="H3" s="655"/>
      <c r="I3" s="655"/>
    </row>
    <row r="5" spans="1:9" s="657" customFormat="1" ht="24" customHeight="1">
      <c r="A5" s="1652" t="s">
        <v>1481</v>
      </c>
      <c r="B5" s="1652" t="s">
        <v>1903</v>
      </c>
      <c r="C5" s="1652" t="s">
        <v>1904</v>
      </c>
      <c r="D5" s="1652"/>
      <c r="E5" s="1652"/>
      <c r="F5" s="1652" t="s">
        <v>1905</v>
      </c>
      <c r="G5" s="1652"/>
      <c r="H5" s="1652"/>
      <c r="I5" s="1652" t="s">
        <v>1906</v>
      </c>
    </row>
    <row r="6" spans="1:9" s="658" customFormat="1" ht="24.75" customHeight="1">
      <c r="A6" s="1652"/>
      <c r="B6" s="1652"/>
      <c r="C6" s="656" t="s">
        <v>1445</v>
      </c>
      <c r="D6" s="656" t="s">
        <v>567</v>
      </c>
      <c r="E6" s="656" t="s">
        <v>1810</v>
      </c>
      <c r="F6" s="656" t="s">
        <v>1446</v>
      </c>
      <c r="G6" s="656"/>
      <c r="H6" s="656" t="s">
        <v>1810</v>
      </c>
      <c r="I6" s="1652"/>
    </row>
    <row r="7" spans="1:10" s="575" customFormat="1" ht="24.75" customHeight="1">
      <c r="A7" s="659">
        <v>1</v>
      </c>
      <c r="B7" s="660" t="s">
        <v>1907</v>
      </c>
      <c r="C7" s="661">
        <v>8250787</v>
      </c>
      <c r="D7" s="661">
        <v>700388956</v>
      </c>
      <c r="E7" s="661">
        <f>SUM(C7:D7)</f>
        <v>708639743</v>
      </c>
      <c r="F7" s="661">
        <v>808973500</v>
      </c>
      <c r="G7" s="661"/>
      <c r="H7" s="661">
        <f>SUM(F7:G7)</f>
        <v>808973500</v>
      </c>
      <c r="I7" s="661">
        <f>E7-H7</f>
        <v>-100333757</v>
      </c>
      <c r="J7" s="577" t="s">
        <v>1908</v>
      </c>
    </row>
    <row r="8" spans="1:10" s="575" customFormat="1" ht="24.75" customHeight="1">
      <c r="A8" s="662">
        <v>2</v>
      </c>
      <c r="B8" s="663" t="s">
        <v>1909</v>
      </c>
      <c r="C8" s="664">
        <v>2083372455</v>
      </c>
      <c r="D8" s="664">
        <f>572300402+1259332932</f>
        <v>1831633334</v>
      </c>
      <c r="E8" s="661">
        <f>SUM(C8:D8)</f>
        <v>3915005789</v>
      </c>
      <c r="F8" s="664"/>
      <c r="G8" s="664"/>
      <c r="H8" s="661">
        <f>SUM(F8:G8)</f>
        <v>0</v>
      </c>
      <c r="I8" s="661">
        <f>E8-H8</f>
        <v>3915005789</v>
      </c>
      <c r="J8" s="577"/>
    </row>
    <row r="9" spans="1:10" s="575" customFormat="1" ht="24.75" customHeight="1">
      <c r="A9" s="665">
        <v>3</v>
      </c>
      <c r="B9" s="666" t="s">
        <v>1910</v>
      </c>
      <c r="C9" s="667">
        <v>32879750</v>
      </c>
      <c r="D9" s="667">
        <v>315255131</v>
      </c>
      <c r="E9" s="661">
        <f>SUM(C9:D9)</f>
        <v>348134881</v>
      </c>
      <c r="F9" s="667"/>
      <c r="G9" s="667"/>
      <c r="H9" s="661">
        <f>SUM(F9:G9)</f>
        <v>0</v>
      </c>
      <c r="I9" s="661">
        <f>E9-H9</f>
        <v>348134881</v>
      </c>
      <c r="J9" s="577"/>
    </row>
    <row r="10" spans="1:10" s="670" customFormat="1" ht="24.75" customHeight="1">
      <c r="A10" s="601"/>
      <c r="B10" s="601" t="s">
        <v>1810</v>
      </c>
      <c r="C10" s="668">
        <f aca="true" t="shared" si="0" ref="C10:I10">SUM(C7:C9)</f>
        <v>2124502992</v>
      </c>
      <c r="D10" s="668">
        <f t="shared" si="0"/>
        <v>2847277421</v>
      </c>
      <c r="E10" s="668">
        <f t="shared" si="0"/>
        <v>4971780413</v>
      </c>
      <c r="F10" s="668">
        <f t="shared" si="0"/>
        <v>808973500</v>
      </c>
      <c r="G10" s="668">
        <f t="shared" si="0"/>
        <v>0</v>
      </c>
      <c r="H10" s="668">
        <f t="shared" si="0"/>
        <v>808973500</v>
      </c>
      <c r="I10" s="668">
        <f t="shared" si="0"/>
        <v>4162806913</v>
      </c>
      <c r="J10" s="669"/>
    </row>
    <row r="11" spans="1:10" s="575" customFormat="1" ht="15">
      <c r="A11" s="671"/>
      <c r="C11" s="577"/>
      <c r="D11" s="577"/>
      <c r="E11" s="577"/>
      <c r="F11" s="577"/>
      <c r="G11" s="577"/>
      <c r="H11" s="577"/>
      <c r="I11" s="577"/>
      <c r="J11" s="577"/>
    </row>
    <row r="12" spans="1:10" s="575" customFormat="1" ht="15">
      <c r="A12" s="672" t="s">
        <v>1911</v>
      </c>
      <c r="C12" s="577"/>
      <c r="D12" s="577"/>
      <c r="E12" s="577"/>
      <c r="F12" s="577"/>
      <c r="G12" s="577"/>
      <c r="H12" s="577"/>
      <c r="I12" s="577"/>
      <c r="J12" s="577"/>
    </row>
    <row r="13" spans="1:10" s="575" customFormat="1" ht="15">
      <c r="A13" s="671"/>
      <c r="C13" s="577"/>
      <c r="D13" s="577"/>
      <c r="E13" s="577"/>
      <c r="F13" s="577"/>
      <c r="G13" s="577"/>
      <c r="H13" s="577"/>
      <c r="I13" s="577"/>
      <c r="J13" s="577"/>
    </row>
    <row r="14" spans="1:10" s="575" customFormat="1" ht="15">
      <c r="A14" s="1648" t="s">
        <v>1481</v>
      </c>
      <c r="B14" s="1648" t="s">
        <v>1903</v>
      </c>
      <c r="C14" s="1649" t="s">
        <v>1912</v>
      </c>
      <c r="D14" s="1650"/>
      <c r="E14" s="1650"/>
      <c r="F14" s="1651"/>
      <c r="G14" s="1646" t="s">
        <v>1913</v>
      </c>
      <c r="H14" s="1646"/>
      <c r="I14" s="1646"/>
      <c r="J14" s="1646" t="s">
        <v>1914</v>
      </c>
    </row>
    <row r="15" spans="1:10" s="674" customFormat="1" ht="22.5" customHeight="1">
      <c r="A15" s="1648"/>
      <c r="B15" s="1648"/>
      <c r="C15" s="629" t="s">
        <v>1446</v>
      </c>
      <c r="D15" s="629" t="s">
        <v>1535</v>
      </c>
      <c r="E15" s="601" t="s">
        <v>1915</v>
      </c>
      <c r="F15" s="601" t="s">
        <v>1916</v>
      </c>
      <c r="G15" s="673" t="s">
        <v>1917</v>
      </c>
      <c r="H15" s="629" t="s">
        <v>1445</v>
      </c>
      <c r="I15" s="629" t="s">
        <v>1810</v>
      </c>
      <c r="J15" s="1646"/>
    </row>
    <row r="16" spans="1:11" s="575" customFormat="1" ht="22.5" customHeight="1">
      <c r="A16" s="659">
        <v>1</v>
      </c>
      <c r="B16" s="660" t="s">
        <v>1907</v>
      </c>
      <c r="C16" s="661"/>
      <c r="D16" s="661"/>
      <c r="E16" s="660"/>
      <c r="F16" s="661">
        <f>SUM(C16:E16)</f>
        <v>0</v>
      </c>
      <c r="G16" s="675"/>
      <c r="H16" s="661">
        <v>100333757</v>
      </c>
      <c r="I16" s="661">
        <f>SUM(G16:H16)</f>
        <v>100333757</v>
      </c>
      <c r="J16" s="675">
        <f>F16-I16</f>
        <v>-100333757</v>
      </c>
      <c r="K16" s="577">
        <f>I7-J16</f>
        <v>0</v>
      </c>
    </row>
    <row r="17" spans="1:11" s="575" customFormat="1" ht="22.5" customHeight="1">
      <c r="A17" s="662">
        <v>2</v>
      </c>
      <c r="B17" s="663" t="s">
        <v>1909</v>
      </c>
      <c r="C17" s="664">
        <v>3053247405</v>
      </c>
      <c r="D17" s="664">
        <f>624056041+483334</f>
        <v>624539375</v>
      </c>
      <c r="E17" s="508">
        <v>232527809</v>
      </c>
      <c r="F17" s="664">
        <f>SUM(C17:E17)</f>
        <v>3910314589</v>
      </c>
      <c r="G17" s="664">
        <v>-4691200</v>
      </c>
      <c r="H17" s="664"/>
      <c r="I17" s="661">
        <f>SUM(G17:H17)</f>
        <v>-4691200</v>
      </c>
      <c r="J17" s="664">
        <f>F17-I17</f>
        <v>3915005789</v>
      </c>
      <c r="K17" s="577">
        <f>I8-J17</f>
        <v>0</v>
      </c>
    </row>
    <row r="18" spans="1:11" s="575" customFormat="1" ht="22.5" customHeight="1">
      <c r="A18" s="665">
        <v>3</v>
      </c>
      <c r="B18" s="666" t="s">
        <v>1910</v>
      </c>
      <c r="C18" s="667">
        <v>315255131</v>
      </c>
      <c r="D18" s="667">
        <v>32879750</v>
      </c>
      <c r="E18" s="666"/>
      <c r="F18" s="664">
        <f>SUM(C18:E18)</f>
        <v>348134881</v>
      </c>
      <c r="G18" s="676"/>
      <c r="H18" s="667"/>
      <c r="I18" s="661">
        <f>SUM(G18:H18)</f>
        <v>0</v>
      </c>
      <c r="J18" s="676">
        <f>F18-I18</f>
        <v>348134881</v>
      </c>
      <c r="K18" s="577">
        <f>I9-J18</f>
        <v>0</v>
      </c>
    </row>
    <row r="19" spans="1:11" s="670" customFormat="1" ht="22.5" customHeight="1">
      <c r="A19" s="601"/>
      <c r="B19" s="601" t="s">
        <v>1810</v>
      </c>
      <c r="C19" s="668">
        <f aca="true" t="shared" si="1" ref="C19:J19">SUM(C16:C18)</f>
        <v>3368502536</v>
      </c>
      <c r="D19" s="668">
        <f t="shared" si="1"/>
        <v>657419125</v>
      </c>
      <c r="E19" s="668">
        <f t="shared" si="1"/>
        <v>232527809</v>
      </c>
      <c r="F19" s="668">
        <f t="shared" si="1"/>
        <v>4258449470</v>
      </c>
      <c r="G19" s="668">
        <f t="shared" si="1"/>
        <v>-4691200</v>
      </c>
      <c r="H19" s="668">
        <f t="shared" si="1"/>
        <v>100333757</v>
      </c>
      <c r="I19" s="668">
        <f t="shared" si="1"/>
        <v>95642557</v>
      </c>
      <c r="J19" s="668">
        <f t="shared" si="1"/>
        <v>4162806913</v>
      </c>
      <c r="K19" s="577">
        <f>I10-J19</f>
        <v>0</v>
      </c>
    </row>
    <row r="20" spans="3:9" s="575" customFormat="1" ht="15">
      <c r="C20" s="577"/>
      <c r="D20" s="577"/>
      <c r="E20" s="577"/>
      <c r="F20" s="577"/>
      <c r="G20" s="677"/>
      <c r="H20" s="577"/>
      <c r="I20" s="577"/>
    </row>
    <row r="21" spans="3:10" s="575" customFormat="1" ht="15">
      <c r="C21" s="577"/>
      <c r="D21" s="577"/>
      <c r="E21" s="577"/>
      <c r="F21" s="577"/>
      <c r="G21" s="1647" t="s">
        <v>1627</v>
      </c>
      <c r="H21" s="1647"/>
      <c r="I21" s="1647"/>
      <c r="J21" s="1647"/>
    </row>
    <row r="22" spans="3:10" s="575" customFormat="1" ht="15">
      <c r="C22" s="577"/>
      <c r="D22" s="577"/>
      <c r="E22" s="577"/>
      <c r="F22" s="577"/>
      <c r="G22" s="1647"/>
      <c r="H22" s="1647"/>
      <c r="I22" s="1647"/>
      <c r="J22" s="1647"/>
    </row>
    <row r="23" spans="2:7" s="575" customFormat="1" ht="15">
      <c r="B23" s="670" t="s">
        <v>1628</v>
      </c>
      <c r="C23" s="669">
        <f>D10+G19</f>
        <v>2842586221</v>
      </c>
      <c r="D23" s="577"/>
      <c r="E23" s="577"/>
      <c r="F23" s="577"/>
      <c r="G23" s="577"/>
    </row>
    <row r="24" spans="2:7" s="575" customFormat="1" ht="15">
      <c r="B24" s="670" t="s">
        <v>1629</v>
      </c>
      <c r="C24" s="577" t="s">
        <v>1630</v>
      </c>
      <c r="D24" s="577"/>
      <c r="E24" s="577">
        <v>1272689358</v>
      </c>
      <c r="F24" s="577" t="s">
        <v>1631</v>
      </c>
      <c r="G24" s="577"/>
    </row>
    <row r="25" spans="3:7" s="575" customFormat="1" ht="15">
      <c r="C25" s="577" t="s">
        <v>1632</v>
      </c>
      <c r="D25" s="577"/>
      <c r="E25" s="577">
        <f>C23-E24</f>
        <v>1569896863</v>
      </c>
      <c r="F25" s="577"/>
      <c r="G25" s="577"/>
    </row>
    <row r="26" s="575" customFormat="1" ht="15"/>
    <row r="27" s="575" customFormat="1" ht="15"/>
    <row r="28" s="575" customFormat="1" ht="15"/>
    <row r="29" s="575" customFormat="1" ht="15"/>
    <row r="30" s="575" customFormat="1" ht="15"/>
    <row r="31" s="575" customFormat="1" ht="15"/>
    <row r="32" s="575" customFormat="1" ht="15"/>
    <row r="33" s="575" customFormat="1" ht="15"/>
    <row r="34" s="575" customFormat="1" ht="15"/>
    <row r="35" s="575" customFormat="1" ht="15"/>
    <row r="36" s="575" customFormat="1" ht="15"/>
    <row r="37" s="575" customFormat="1" ht="15"/>
    <row r="38" s="575" customFormat="1" ht="15"/>
    <row r="39" s="575" customFormat="1" ht="15"/>
    <row r="40" s="575" customFormat="1" ht="15"/>
    <row r="41" s="575" customFormat="1" ht="15"/>
  </sheetData>
  <sheetProtection/>
  <mergeCells count="12">
    <mergeCell ref="A1:I1"/>
    <mergeCell ref="C5:E5"/>
    <mergeCell ref="A5:A6"/>
    <mergeCell ref="B5:B6"/>
    <mergeCell ref="F5:H5"/>
    <mergeCell ref="I5:I6"/>
    <mergeCell ref="J14:J15"/>
    <mergeCell ref="G21:J22"/>
    <mergeCell ref="A14:A15"/>
    <mergeCell ref="B14:B15"/>
    <mergeCell ref="C14:F14"/>
    <mergeCell ref="G14:I14"/>
  </mergeCells>
  <printOptions/>
  <pageMargins left="0.2" right="0.2" top="0.32" bottom="0.26" header="0.17" footer="0.17"/>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P49"/>
  <sheetViews>
    <sheetView zoomScale="120" zoomScaleNormal="120" zoomScalePageLayoutView="0" workbookViewId="0" topLeftCell="A1">
      <selection activeCell="N13" sqref="N13"/>
    </sheetView>
  </sheetViews>
  <sheetFormatPr defaultColWidth="9.00390625" defaultRowHeight="12.75"/>
  <cols>
    <col min="1" max="1" width="2.875" style="575" customWidth="1"/>
    <col min="2" max="2" width="21.625" style="575" customWidth="1"/>
    <col min="3" max="3" width="12.25390625" style="575" customWidth="1"/>
    <col min="4" max="4" width="11.625" style="575" customWidth="1"/>
    <col min="5" max="5" width="11.875" style="575" hidden="1" customWidth="1"/>
    <col min="6" max="6" width="12.625" style="575" hidden="1" customWidth="1"/>
    <col min="7" max="7" width="12.25390625" style="575" customWidth="1"/>
    <col min="8" max="8" width="10.375" style="575" customWidth="1"/>
    <col min="9" max="9" width="11.625" style="575" customWidth="1"/>
    <col min="10" max="10" width="10.875" style="575" customWidth="1"/>
    <col min="11" max="11" width="11.25390625" style="575" customWidth="1"/>
    <col min="12" max="12" width="10.625" style="575" customWidth="1"/>
    <col min="13" max="13" width="11.75390625" style="575" customWidth="1"/>
    <col min="14" max="14" width="10.125" style="575" customWidth="1"/>
    <col min="15" max="15" width="11.125" style="575" bestFit="1" customWidth="1"/>
    <col min="16" max="16384" width="9.125" style="575" customWidth="1"/>
  </cols>
  <sheetData>
    <row r="1" spans="1:12" ht="20.25">
      <c r="A1" s="1662" t="s">
        <v>1605</v>
      </c>
      <c r="B1" s="1662"/>
      <c r="C1" s="1662"/>
      <c r="D1" s="1662"/>
      <c r="E1" s="1662"/>
      <c r="F1" s="1662"/>
      <c r="G1" s="1662"/>
      <c r="H1" s="1662"/>
      <c r="I1" s="1662"/>
      <c r="J1" s="1662"/>
      <c r="K1" s="1662"/>
      <c r="L1" s="1662"/>
    </row>
    <row r="2" spans="1:12" ht="11.25" customHeight="1">
      <c r="A2" s="574"/>
      <c r="B2" s="574"/>
      <c r="C2" s="574"/>
      <c r="D2" s="574"/>
      <c r="E2" s="574"/>
      <c r="F2" s="574"/>
      <c r="G2" s="574"/>
      <c r="H2" s="574"/>
      <c r="I2" s="574"/>
      <c r="J2" s="574"/>
      <c r="K2" s="574"/>
      <c r="L2" s="574"/>
    </row>
    <row r="3" spans="1:9" ht="17.25">
      <c r="A3" s="576" t="s">
        <v>1480</v>
      </c>
      <c r="I3" s="577"/>
    </row>
    <row r="4" ht="6.75" customHeight="1"/>
    <row r="5" spans="1:13" s="579" customFormat="1" ht="40.5" customHeight="1">
      <c r="A5" s="1658" t="s">
        <v>1481</v>
      </c>
      <c r="B5" s="1658" t="s">
        <v>1482</v>
      </c>
      <c r="C5" s="1658" t="s">
        <v>1483</v>
      </c>
      <c r="D5" s="1658" t="s">
        <v>1606</v>
      </c>
      <c r="E5" s="1663" t="s">
        <v>1607</v>
      </c>
      <c r="F5" s="1664"/>
      <c r="G5" s="1664"/>
      <c r="H5" s="1645"/>
      <c r="I5" s="1658" t="s">
        <v>1484</v>
      </c>
      <c r="J5" s="1658"/>
      <c r="K5" s="1658" t="s">
        <v>1608</v>
      </c>
      <c r="L5" s="1658"/>
      <c r="M5" s="1658"/>
    </row>
    <row r="6" spans="1:13" s="579" customFormat="1" ht="18.75" customHeight="1">
      <c r="A6" s="1658"/>
      <c r="B6" s="1658"/>
      <c r="C6" s="1658"/>
      <c r="D6" s="1658"/>
      <c r="E6" s="578" t="s">
        <v>1485</v>
      </c>
      <c r="F6" s="578" t="s">
        <v>1486</v>
      </c>
      <c r="G6" s="578" t="s">
        <v>1487</v>
      </c>
      <c r="H6" s="580" t="s">
        <v>1488</v>
      </c>
      <c r="I6" s="578" t="s">
        <v>1489</v>
      </c>
      <c r="J6" s="580" t="s">
        <v>1488</v>
      </c>
      <c r="K6" s="578" t="s">
        <v>1490</v>
      </c>
      <c r="L6" s="578" t="s">
        <v>1491</v>
      </c>
      <c r="M6" s="578" t="s">
        <v>1492</v>
      </c>
    </row>
    <row r="7" spans="1:16" s="586" customFormat="1" ht="20.25" customHeight="1">
      <c r="A7" s="581" t="s">
        <v>460</v>
      </c>
      <c r="B7" s="582" t="s">
        <v>360</v>
      </c>
      <c r="C7" s="583">
        <f>SUM(C8:C10)</f>
        <v>18620955916</v>
      </c>
      <c r="D7" s="583">
        <f>SUM(D8:D10)</f>
        <v>18878755916</v>
      </c>
      <c r="E7" s="583"/>
      <c r="F7" s="583"/>
      <c r="G7" s="583">
        <f>SUM(G8:G10)</f>
        <v>10130641894</v>
      </c>
      <c r="H7" s="584"/>
      <c r="I7" s="583">
        <f>SUM(I8:I10)</f>
        <v>8748114022</v>
      </c>
      <c r="J7" s="583"/>
      <c r="K7" s="583">
        <f>SUM(K8:K10)</f>
        <v>5136625649</v>
      </c>
      <c r="L7" s="583">
        <f>SUM(L8:L10)</f>
        <v>2516948962.876527</v>
      </c>
      <c r="M7" s="583">
        <f>K7-L7</f>
        <v>2619676686.123473</v>
      </c>
      <c r="N7" s="585"/>
      <c r="O7" s="585"/>
      <c r="P7" s="585"/>
    </row>
    <row r="8" spans="1:13" s="592" customFormat="1" ht="20.25" customHeight="1">
      <c r="A8" s="587">
        <v>1</v>
      </c>
      <c r="B8" s="588" t="s">
        <v>1493</v>
      </c>
      <c r="C8" s="588">
        <v>4216419903</v>
      </c>
      <c r="D8" s="588">
        <f>4216419903</f>
        <v>4216419903</v>
      </c>
      <c r="E8" s="589">
        <v>1556419903</v>
      </c>
      <c r="F8" s="588">
        <f>E8-G8</f>
        <v>0</v>
      </c>
      <c r="G8" s="588">
        <f>1556419903</f>
        <v>1556419903</v>
      </c>
      <c r="H8" s="590">
        <f>G8/D8*100</f>
        <v>36.91330414915746</v>
      </c>
      <c r="I8" s="588">
        <f>D8-G8</f>
        <v>2660000000</v>
      </c>
      <c r="J8" s="590">
        <f>I8/D8*100</f>
        <v>63.08669585084253</v>
      </c>
      <c r="K8" s="588">
        <f>'[3]KQHDSXKD nam nay 2'!D27</f>
        <v>2065563057</v>
      </c>
      <c r="L8" s="588">
        <f>K8*H8/100</f>
        <v>762467573.6230447</v>
      </c>
      <c r="M8" s="591">
        <f>K8-L8</f>
        <v>1303095483.3769553</v>
      </c>
    </row>
    <row r="9" spans="1:13" s="592" customFormat="1" ht="20.25" customHeight="1">
      <c r="A9" s="587">
        <v>2</v>
      </c>
      <c r="B9" s="588" t="s">
        <v>1494</v>
      </c>
      <c r="C9" s="588">
        <v>6162336013</v>
      </c>
      <c r="D9" s="588">
        <v>6162336013</v>
      </c>
      <c r="E9" s="589">
        <v>3815336013</v>
      </c>
      <c r="F9" s="588">
        <f>E9-G9</f>
        <v>24000000</v>
      </c>
      <c r="G9" s="588">
        <v>3791336013</v>
      </c>
      <c r="H9" s="590">
        <f>G9/D9*100</f>
        <v>61.52433111407487</v>
      </c>
      <c r="I9" s="588">
        <f>D9-G9</f>
        <v>2371000000</v>
      </c>
      <c r="J9" s="590">
        <f>I9/D9*100</f>
        <v>38.47566888592513</v>
      </c>
      <c r="K9" s="588">
        <f>'[3]KQHDSXKD nam nay 2'!E27</f>
        <v>502705540</v>
      </c>
      <c r="L9" s="588">
        <f>K9*H9/100</f>
        <v>309286220.9583981</v>
      </c>
      <c r="M9" s="591">
        <f>K9-L9</f>
        <v>193419319.0416019</v>
      </c>
    </row>
    <row r="10" spans="1:13" s="592" customFormat="1" ht="20.25" customHeight="1">
      <c r="A10" s="587">
        <v>3</v>
      </c>
      <c r="B10" s="588" t="s">
        <v>1495</v>
      </c>
      <c r="C10" s="588">
        <v>8242200000</v>
      </c>
      <c r="D10" s="588">
        <v>8500000000</v>
      </c>
      <c r="E10" s="589">
        <v>4782900000</v>
      </c>
      <c r="F10" s="588">
        <f>E10-G10</f>
        <v>14022</v>
      </c>
      <c r="G10" s="588">
        <v>4782885978</v>
      </c>
      <c r="H10" s="590">
        <f>G10/D10*100</f>
        <v>56.2692468</v>
      </c>
      <c r="I10" s="588">
        <f>D10-G10</f>
        <v>3717114022</v>
      </c>
      <c r="J10" s="590">
        <f>I10/D10*100</f>
        <v>43.7307532</v>
      </c>
      <c r="K10" s="588">
        <f>'[3]KQHDSXKD nam nay 2'!F27+28099870</f>
        <v>2568357052</v>
      </c>
      <c r="L10" s="588">
        <f>K10*H10/100</f>
        <v>1445195168.2950842</v>
      </c>
      <c r="M10" s="591">
        <f>K10-L10</f>
        <v>1123161883.7049158</v>
      </c>
    </row>
    <row r="11" spans="1:13" s="592" customFormat="1" ht="20.25" customHeight="1">
      <c r="A11" s="593"/>
      <c r="B11" s="593"/>
      <c r="C11" s="593"/>
      <c r="D11" s="593"/>
      <c r="E11" s="593"/>
      <c r="F11" s="593"/>
      <c r="G11" s="593"/>
      <c r="H11" s="594"/>
      <c r="I11" s="593"/>
      <c r="J11" s="594"/>
      <c r="K11" s="593"/>
      <c r="L11" s="593"/>
      <c r="M11" s="593"/>
    </row>
    <row r="12" spans="1:14" s="592" customFormat="1" ht="11.25" customHeight="1">
      <c r="A12" s="595"/>
      <c r="B12" s="595"/>
      <c r="C12" s="595"/>
      <c r="D12" s="595"/>
      <c r="E12" s="595"/>
      <c r="F12" s="595"/>
      <c r="G12" s="595"/>
      <c r="H12" s="596"/>
      <c r="I12" s="595"/>
      <c r="J12" s="596"/>
      <c r="K12" s="595"/>
      <c r="L12" s="595"/>
      <c r="M12" s="595"/>
      <c r="N12" s="597"/>
    </row>
    <row r="13" spans="1:14" s="600" customFormat="1" ht="20.25" customHeight="1">
      <c r="A13" s="1658" t="s">
        <v>1481</v>
      </c>
      <c r="B13" s="1658" t="s">
        <v>1482</v>
      </c>
      <c r="C13" s="1679" t="s">
        <v>1625</v>
      </c>
      <c r="D13" s="1680"/>
      <c r="E13" s="1680"/>
      <c r="F13" s="1680"/>
      <c r="G13" s="1680"/>
      <c r="H13" s="1680"/>
      <c r="I13" s="1680"/>
      <c r="J13" s="1680"/>
      <c r="K13" s="1680"/>
      <c r="L13" s="1680"/>
      <c r="M13" s="1681"/>
      <c r="N13" s="599"/>
    </row>
    <row r="14" spans="1:15" s="600" customFormat="1" ht="20.25" customHeight="1">
      <c r="A14" s="1658"/>
      <c r="B14" s="1658"/>
      <c r="C14" s="1659" t="s">
        <v>974</v>
      </c>
      <c r="D14" s="1660"/>
      <c r="E14" s="1660"/>
      <c r="F14" s="1660"/>
      <c r="G14" s="1661"/>
      <c r="H14" s="1679" t="s">
        <v>973</v>
      </c>
      <c r="I14" s="1680"/>
      <c r="J14" s="1681"/>
      <c r="K14" s="1678" t="s">
        <v>975</v>
      </c>
      <c r="L14" s="1678"/>
      <c r="M14" s="1678"/>
      <c r="N14" s="599"/>
      <c r="O14" s="599"/>
    </row>
    <row r="15" spans="1:15" s="604" customFormat="1" ht="28.5" customHeight="1">
      <c r="A15" s="1658"/>
      <c r="B15" s="1658"/>
      <c r="C15" s="602" t="s">
        <v>1496</v>
      </c>
      <c r="D15" s="602" t="s">
        <v>1497</v>
      </c>
      <c r="E15" s="602"/>
      <c r="F15" s="602"/>
      <c r="G15" s="602" t="s">
        <v>1498</v>
      </c>
      <c r="H15" s="602" t="s">
        <v>1496</v>
      </c>
      <c r="I15" s="602" t="s">
        <v>1497</v>
      </c>
      <c r="J15" s="602" t="s">
        <v>1498</v>
      </c>
      <c r="K15" s="602" t="s">
        <v>1496</v>
      </c>
      <c r="L15" s="602" t="s">
        <v>1497</v>
      </c>
      <c r="M15" s="602" t="s">
        <v>1498</v>
      </c>
      <c r="N15" s="603"/>
      <c r="O15" s="603"/>
    </row>
    <row r="16" spans="1:15" s="592" customFormat="1" ht="20.25" customHeight="1">
      <c r="A16" s="581" t="s">
        <v>460</v>
      </c>
      <c r="B16" s="582" t="s">
        <v>360</v>
      </c>
      <c r="C16" s="583">
        <f>SUM(C17:C19)</f>
        <v>3283377638</v>
      </c>
      <c r="D16" s="583">
        <f>SUM(D17:D19)</f>
        <v>1487582228.027135</v>
      </c>
      <c r="E16" s="591"/>
      <c r="F16" s="591"/>
      <c r="G16" s="583">
        <f aca="true" t="shared" si="0" ref="G16:M16">SUM(G17:G19)</f>
        <v>1795795409.972865</v>
      </c>
      <c r="H16" s="583">
        <f t="shared" si="0"/>
        <v>886134868</v>
      </c>
      <c r="I16" s="583">
        <f t="shared" si="0"/>
        <v>327101658.996575</v>
      </c>
      <c r="J16" s="583">
        <f t="shared" si="0"/>
        <v>559033209.003425</v>
      </c>
      <c r="K16" s="583">
        <f t="shared" si="0"/>
        <v>49418149</v>
      </c>
      <c r="L16" s="583">
        <f t="shared" si="0"/>
        <v>18241871.645253815</v>
      </c>
      <c r="M16" s="583">
        <f t="shared" si="0"/>
        <v>31176277.354746185</v>
      </c>
      <c r="N16" s="597"/>
      <c r="O16" s="597"/>
    </row>
    <row r="17" spans="1:15" s="592" customFormat="1" ht="20.25" customHeight="1">
      <c r="A17" s="587">
        <v>1</v>
      </c>
      <c r="B17" s="588" t="s">
        <v>1493</v>
      </c>
      <c r="C17" s="588">
        <f>'[3]Bang CD chi tiet cuoi ky'!E97</f>
        <v>1952838208</v>
      </c>
      <c r="D17" s="588">
        <f>C17*H8/100</f>
        <v>720857107.2599962</v>
      </c>
      <c r="E17" s="588"/>
      <c r="F17" s="588"/>
      <c r="G17" s="588">
        <f>C17-D17</f>
        <v>1231981100.7400038</v>
      </c>
      <c r="H17" s="588">
        <f>'[3]Bang CD chi tiet cuoi ky'!E94</f>
        <v>886134868</v>
      </c>
      <c r="I17" s="588">
        <f>H17*H8/100</f>
        <v>327101658.996575</v>
      </c>
      <c r="J17" s="588">
        <f>H17-I17</f>
        <v>559033209.003425</v>
      </c>
      <c r="K17" s="588">
        <f>'[3]Bang CD chi tiet cuoi ky'!E95</f>
        <v>49418149</v>
      </c>
      <c r="L17" s="588">
        <f>K17*H8/100</f>
        <v>18241871.645253815</v>
      </c>
      <c r="M17" s="588">
        <f>K17-L17</f>
        <v>31176277.354746185</v>
      </c>
      <c r="N17" s="597"/>
      <c r="O17" s="597"/>
    </row>
    <row r="18" spans="1:15" s="592" customFormat="1" ht="20.25" customHeight="1">
      <c r="A18" s="587">
        <v>2</v>
      </c>
      <c r="B18" s="588" t="s">
        <v>1494</v>
      </c>
      <c r="C18" s="588">
        <f>'[3]Bang CD chi tiet cuoi ky'!F97</f>
        <v>343298110</v>
      </c>
      <c r="D18" s="588">
        <f>C18*H9/100</f>
        <v>211211865.90476096</v>
      </c>
      <c r="E18" s="588"/>
      <c r="F18" s="588"/>
      <c r="G18" s="588">
        <f>C18-D18</f>
        <v>132086244.09523904</v>
      </c>
      <c r="H18" s="588">
        <f>'[3]Bang CD chi tiet cuoi ky'!F94</f>
        <v>0</v>
      </c>
      <c r="I18" s="588">
        <f>H18*H9/100</f>
        <v>0</v>
      </c>
      <c r="J18" s="590"/>
      <c r="K18" s="588">
        <f>'[3]Bang CD chi tiet cuoi ky'!F95</f>
        <v>0</v>
      </c>
      <c r="L18" s="588">
        <f>K18*H9/100</f>
        <v>0</v>
      </c>
      <c r="M18" s="588">
        <f>K18-L18</f>
        <v>0</v>
      </c>
      <c r="N18" s="597"/>
      <c r="O18" s="597"/>
    </row>
    <row r="19" spans="1:15" s="592" customFormat="1" ht="20.25" customHeight="1">
      <c r="A19" s="587">
        <v>3</v>
      </c>
      <c r="B19" s="588" t="s">
        <v>1495</v>
      </c>
      <c r="C19" s="588">
        <f>'[3]Bang CD chi tiet cuoi ky'!G97+28099870</f>
        <v>987241320</v>
      </c>
      <c r="D19" s="588">
        <f>C19*H10/100</f>
        <v>555513254.8623776</v>
      </c>
      <c r="E19" s="588"/>
      <c r="F19" s="588"/>
      <c r="G19" s="588">
        <f>C19-D19</f>
        <v>431728065.13762236</v>
      </c>
      <c r="H19" s="588">
        <f>'[3]Bang CD chi tiet cuoi ky'!G94</f>
        <v>0</v>
      </c>
      <c r="I19" s="588">
        <f>H19*H10/100</f>
        <v>0</v>
      </c>
      <c r="J19" s="590"/>
      <c r="K19" s="588">
        <f>'[3]Bang CD chi tiet cuoi ky'!G95</f>
        <v>0</v>
      </c>
      <c r="L19" s="588">
        <f>K19*H10/100</f>
        <v>0</v>
      </c>
      <c r="M19" s="588">
        <f>K19-L19</f>
        <v>0</v>
      </c>
      <c r="N19" s="597"/>
      <c r="O19" s="597"/>
    </row>
    <row r="20" spans="1:15" s="592" customFormat="1" ht="20.25" customHeight="1">
      <c r="A20" s="605"/>
      <c r="B20" s="605"/>
      <c r="C20" s="605"/>
      <c r="D20" s="605"/>
      <c r="E20" s="605"/>
      <c r="F20" s="605"/>
      <c r="G20" s="605"/>
      <c r="H20" s="605"/>
      <c r="I20" s="605"/>
      <c r="J20" s="606"/>
      <c r="K20" s="605"/>
      <c r="L20" s="606"/>
      <c r="M20" s="605"/>
      <c r="N20" s="597"/>
      <c r="O20" s="597"/>
    </row>
    <row r="21" spans="1:14" s="610" customFormat="1" ht="20.25" customHeight="1">
      <c r="A21" s="607" t="s">
        <v>1366</v>
      </c>
      <c r="B21" s="608" t="s">
        <v>359</v>
      </c>
      <c r="C21" s="608" t="s">
        <v>1610</v>
      </c>
      <c r="D21" s="608"/>
      <c r="E21" s="608"/>
      <c r="F21" s="608"/>
      <c r="G21" s="608"/>
      <c r="H21" s="609"/>
      <c r="I21" s="608"/>
      <c r="J21" s="608"/>
      <c r="K21" s="608"/>
      <c r="L21" s="608"/>
      <c r="M21" s="608"/>
      <c r="N21" s="608"/>
    </row>
    <row r="22" spans="1:14" s="585" customFormat="1" ht="20.25" customHeight="1">
      <c r="A22" s="1678" t="s">
        <v>1481</v>
      </c>
      <c r="B22" s="1678" t="s">
        <v>1482</v>
      </c>
      <c r="C22" s="1679" t="s">
        <v>1611</v>
      </c>
      <c r="D22" s="1680"/>
      <c r="E22" s="1680"/>
      <c r="F22" s="1680"/>
      <c r="G22" s="1680"/>
      <c r="H22" s="1681"/>
      <c r="I22" s="1679" t="s">
        <v>1612</v>
      </c>
      <c r="J22" s="1680"/>
      <c r="K22" s="1680"/>
      <c r="L22" s="1681"/>
      <c r="M22" s="1676" t="s">
        <v>1613</v>
      </c>
      <c r="N22" s="1676" t="s">
        <v>1614</v>
      </c>
    </row>
    <row r="23" spans="1:14" s="612" customFormat="1" ht="20.25" customHeight="1">
      <c r="A23" s="1678"/>
      <c r="B23" s="1678"/>
      <c r="C23" s="602" t="s">
        <v>571</v>
      </c>
      <c r="D23" s="598" t="s">
        <v>361</v>
      </c>
      <c r="E23" s="611"/>
      <c r="F23" s="611"/>
      <c r="G23" s="602" t="s">
        <v>1496</v>
      </c>
      <c r="H23" s="611" t="s">
        <v>1499</v>
      </c>
      <c r="I23" s="602" t="s">
        <v>571</v>
      </c>
      <c r="J23" s="602" t="s">
        <v>361</v>
      </c>
      <c r="K23" s="602" t="s">
        <v>1496</v>
      </c>
      <c r="L23" s="611" t="s">
        <v>1500</v>
      </c>
      <c r="M23" s="1677"/>
      <c r="N23" s="1677"/>
    </row>
    <row r="24" spans="1:14" s="585" customFormat="1" ht="20.25" customHeight="1">
      <c r="A24" s="613" t="s">
        <v>460</v>
      </c>
      <c r="B24" s="583" t="s">
        <v>1501</v>
      </c>
      <c r="C24" s="583">
        <v>2700000000</v>
      </c>
      <c r="D24" s="614">
        <v>4389170010</v>
      </c>
      <c r="E24" s="583"/>
      <c r="F24" s="583"/>
      <c r="G24" s="583">
        <f>D24+C24</f>
        <v>7089170010</v>
      </c>
      <c r="H24" s="583"/>
      <c r="I24" s="583">
        <v>2700000000</v>
      </c>
      <c r="J24" s="583">
        <v>4389170010</v>
      </c>
      <c r="K24" s="583">
        <f>J24+I24</f>
        <v>7089170010</v>
      </c>
      <c r="L24" s="584">
        <f>L25+L29</f>
        <v>100</v>
      </c>
      <c r="M24" s="583">
        <v>838091832</v>
      </c>
      <c r="N24" s="583">
        <v>838091832</v>
      </c>
    </row>
    <row r="25" spans="1:15" s="585" customFormat="1" ht="20.25" customHeight="1">
      <c r="A25" s="615"/>
      <c r="B25" s="616" t="s">
        <v>1502</v>
      </c>
      <c r="C25" s="617"/>
      <c r="D25" s="618"/>
      <c r="E25" s="616"/>
      <c r="F25" s="616"/>
      <c r="G25" s="616"/>
      <c r="H25" s="616"/>
      <c r="I25" s="616">
        <f aca="true" t="shared" si="1" ref="I25:N25">SUM(I26:I28)</f>
        <v>1222300000</v>
      </c>
      <c r="J25" s="616">
        <f t="shared" si="1"/>
        <v>1438153335</v>
      </c>
      <c r="K25" s="616">
        <f t="shared" si="1"/>
        <v>2660453335</v>
      </c>
      <c r="L25" s="619">
        <f t="shared" si="1"/>
        <v>37.52841773080852</v>
      </c>
      <c r="M25" s="616">
        <f t="shared" si="1"/>
        <v>314522603.68074596</v>
      </c>
      <c r="N25" s="616">
        <f t="shared" si="1"/>
        <v>314522603.68074596</v>
      </c>
      <c r="O25" s="585">
        <f>M25*0.86</f>
        <v>270489439.1654415</v>
      </c>
    </row>
    <row r="26" spans="1:15" s="592" customFormat="1" ht="20.25" customHeight="1">
      <c r="A26" s="587"/>
      <c r="B26" s="588" t="s">
        <v>1503</v>
      </c>
      <c r="C26" s="588"/>
      <c r="D26" s="620"/>
      <c r="E26" s="588"/>
      <c r="F26" s="588"/>
      <c r="G26" s="588"/>
      <c r="H26" s="588"/>
      <c r="I26" s="588">
        <v>503700000</v>
      </c>
      <c r="J26" s="590"/>
      <c r="K26" s="588">
        <f>J26+I26</f>
        <v>503700000</v>
      </c>
      <c r="L26" s="590">
        <f>K26/$K$24*100</f>
        <v>7.105204125299289</v>
      </c>
      <c r="M26" s="588">
        <f>L26*$M$24/100</f>
        <v>59548135.42106038</v>
      </c>
      <c r="N26" s="588">
        <f>L26*$N$24/100</f>
        <v>59548135.42106038</v>
      </c>
      <c r="O26" s="592">
        <f>M25-O25</f>
        <v>44033164.515304446</v>
      </c>
    </row>
    <row r="27" spans="1:14" s="592" customFormat="1" ht="20.25" customHeight="1">
      <c r="A27" s="587"/>
      <c r="B27" s="588" t="s">
        <v>1504</v>
      </c>
      <c r="C27" s="588"/>
      <c r="D27" s="620"/>
      <c r="E27" s="588"/>
      <c r="F27" s="588"/>
      <c r="G27" s="588"/>
      <c r="H27" s="588"/>
      <c r="I27" s="588">
        <v>541800000</v>
      </c>
      <c r="J27" s="588">
        <v>1079497499</v>
      </c>
      <c r="K27" s="588">
        <f>J27+I27</f>
        <v>1621297499</v>
      </c>
      <c r="L27" s="590">
        <f>K27/$K$24*100</f>
        <v>22.870060905761804</v>
      </c>
      <c r="M27" s="588">
        <f>L27*$M$24/100</f>
        <v>191672112.4246149</v>
      </c>
      <c r="N27" s="588">
        <f>L27*$N$24/100</f>
        <v>191672112.4246149</v>
      </c>
    </row>
    <row r="28" spans="1:14" s="592" customFormat="1" ht="20.25" customHeight="1">
      <c r="A28" s="588"/>
      <c r="B28" s="588" t="s">
        <v>1505</v>
      </c>
      <c r="C28" s="588"/>
      <c r="D28" s="620"/>
      <c r="E28" s="588"/>
      <c r="F28" s="588"/>
      <c r="G28" s="588"/>
      <c r="H28" s="588"/>
      <c r="I28" s="588">
        <v>176800000</v>
      </c>
      <c r="J28" s="588">
        <v>358655836</v>
      </c>
      <c r="K28" s="588">
        <f>J28+I28</f>
        <v>535455836</v>
      </c>
      <c r="L28" s="590">
        <f>K28/$K$24*100</f>
        <v>7.553152699747427</v>
      </c>
      <c r="M28" s="588">
        <f>L28*$M$24/100</f>
        <v>63302355.83507067</v>
      </c>
      <c r="N28" s="588">
        <f>L28*$N$24/100</f>
        <v>63302355.83507067</v>
      </c>
    </row>
    <row r="29" spans="1:14" s="585" customFormat="1" ht="20.25" customHeight="1">
      <c r="A29" s="616"/>
      <c r="B29" s="616" t="s">
        <v>1506</v>
      </c>
      <c r="C29" s="616"/>
      <c r="D29" s="618"/>
      <c r="E29" s="616"/>
      <c r="F29" s="616"/>
      <c r="G29" s="616"/>
      <c r="H29" s="616"/>
      <c r="I29" s="616">
        <f>I24-I25</f>
        <v>1477700000</v>
      </c>
      <c r="J29" s="616">
        <f>J24-J25</f>
        <v>2951016675</v>
      </c>
      <c r="K29" s="616">
        <f>K24-K25</f>
        <v>4428716675</v>
      </c>
      <c r="L29" s="619">
        <f>K29/$K$24*100</f>
        <v>62.47158226919149</v>
      </c>
      <c r="M29" s="616">
        <f>L29*$M$24/100</f>
        <v>523569228.3192541</v>
      </c>
      <c r="N29" s="616">
        <f>L29*$N$24/100</f>
        <v>523569228.3192541</v>
      </c>
    </row>
    <row r="30" spans="1:14" s="585" customFormat="1" ht="20.25" customHeight="1">
      <c r="A30" s="621" t="s">
        <v>1366</v>
      </c>
      <c r="B30" s="622" t="s">
        <v>1615</v>
      </c>
      <c r="C30" s="622">
        <v>3158300000</v>
      </c>
      <c r="D30" s="623"/>
      <c r="E30" s="622"/>
      <c r="F30" s="622"/>
      <c r="G30" s="622">
        <f>C30+D30</f>
        <v>3158300000</v>
      </c>
      <c r="H30" s="624">
        <f>H31+H32</f>
        <v>100</v>
      </c>
      <c r="I30" s="622">
        <v>4438300000</v>
      </c>
      <c r="J30" s="622">
        <f>J31+J32</f>
        <v>0</v>
      </c>
      <c r="K30" s="622">
        <f>K31+K32</f>
        <v>4438300000</v>
      </c>
      <c r="L30" s="625">
        <f>L31+L32</f>
        <v>100</v>
      </c>
      <c r="M30" s="622">
        <v>1044525971</v>
      </c>
      <c r="N30" s="626">
        <v>1156742206</v>
      </c>
    </row>
    <row r="31" spans="1:14" s="585" customFormat="1" ht="20.25" customHeight="1">
      <c r="A31" s="621"/>
      <c r="B31" s="622" t="s">
        <v>1502</v>
      </c>
      <c r="C31" s="622">
        <v>500000000</v>
      </c>
      <c r="D31" s="623"/>
      <c r="E31" s="622"/>
      <c r="F31" s="622"/>
      <c r="G31" s="622">
        <f>C31+D31</f>
        <v>500000000</v>
      </c>
      <c r="H31" s="624">
        <f>G31/G30*100</f>
        <v>15.831301649621633</v>
      </c>
      <c r="I31" s="622">
        <v>1500000000</v>
      </c>
      <c r="J31" s="622"/>
      <c r="K31" s="588">
        <f>J31+I31</f>
        <v>1500000000</v>
      </c>
      <c r="L31" s="624">
        <f>100*K31/K30</f>
        <v>33.79672397088976</v>
      </c>
      <c r="M31" s="622">
        <f>L31*M30/100</f>
        <v>353015559.223126</v>
      </c>
      <c r="N31" s="622">
        <f>L31*N30/100</f>
        <v>390940970.41660094</v>
      </c>
    </row>
    <row r="32" spans="1:14" s="585" customFormat="1" ht="20.25" customHeight="1">
      <c r="A32" s="622"/>
      <c r="B32" s="622" t="s">
        <v>1506</v>
      </c>
      <c r="C32" s="622">
        <f>C30-C31</f>
        <v>2658300000</v>
      </c>
      <c r="D32" s="623"/>
      <c r="E32" s="622"/>
      <c r="F32" s="622"/>
      <c r="G32" s="622">
        <f>C32+D32</f>
        <v>2658300000</v>
      </c>
      <c r="H32" s="624">
        <f>G32/G30*100</f>
        <v>84.16869835037836</v>
      </c>
      <c r="I32" s="622">
        <f>I30-I31</f>
        <v>2938300000</v>
      </c>
      <c r="J32" s="622"/>
      <c r="K32" s="593">
        <f>J32+I32</f>
        <v>2938300000</v>
      </c>
      <c r="L32" s="624">
        <f>100*K32/K30</f>
        <v>66.20327602911024</v>
      </c>
      <c r="M32" s="622">
        <f>L32*M30/100</f>
        <v>691510411.776874</v>
      </c>
      <c r="N32" s="622">
        <f>L32*N30/100</f>
        <v>765801235.583399</v>
      </c>
    </row>
    <row r="33" spans="1:14" s="585" customFormat="1" ht="15.75" customHeight="1">
      <c r="A33" s="627"/>
      <c r="B33" s="628" t="s">
        <v>1616</v>
      </c>
      <c r="C33" s="630">
        <f>C24+C30</f>
        <v>5858300000</v>
      </c>
      <c r="D33" s="630">
        <f>D24+D30</f>
        <v>4389170010</v>
      </c>
      <c r="E33" s="630">
        <f>E24+E30</f>
        <v>0</v>
      </c>
      <c r="F33" s="630">
        <f>F24+F30</f>
        <v>0</v>
      </c>
      <c r="G33" s="630">
        <f>G24+G30</f>
        <v>10247470010</v>
      </c>
      <c r="H33" s="630"/>
      <c r="I33" s="630">
        <f>I25+I31</f>
        <v>2722300000</v>
      </c>
      <c r="J33" s="630">
        <f>J25+J31</f>
        <v>1438153335</v>
      </c>
      <c r="K33" s="630">
        <f>K25+K31</f>
        <v>4160453335</v>
      </c>
      <c r="L33" s="631"/>
      <c r="M33" s="630">
        <f>M25+M31</f>
        <v>667538162.903872</v>
      </c>
      <c r="N33" s="630">
        <f>N25+N31</f>
        <v>705463574.0973469</v>
      </c>
    </row>
    <row r="34" spans="1:14" s="585" customFormat="1" ht="9.75" customHeight="1">
      <c r="A34" s="632"/>
      <c r="B34" s="633"/>
      <c r="C34" s="634"/>
      <c r="D34" s="634"/>
      <c r="E34" s="634"/>
      <c r="F34" s="634"/>
      <c r="G34" s="634"/>
      <c r="H34" s="634"/>
      <c r="I34" s="634"/>
      <c r="J34" s="635"/>
      <c r="K34" s="634"/>
      <c r="L34" s="635"/>
      <c r="M34" s="634"/>
      <c r="N34" s="634"/>
    </row>
    <row r="35" spans="1:14" s="577" customFormat="1" ht="18">
      <c r="A35" s="636" t="s">
        <v>1507</v>
      </c>
      <c r="B35" s="636"/>
      <c r="H35" s="637"/>
      <c r="J35" s="637"/>
      <c r="N35" s="638"/>
    </row>
    <row r="36" spans="1:11" s="604" customFormat="1" ht="22.5" customHeight="1">
      <c r="A36" s="602" t="s">
        <v>1481</v>
      </c>
      <c r="B36" s="602" t="s">
        <v>444</v>
      </c>
      <c r="C36" s="602" t="s">
        <v>1508</v>
      </c>
      <c r="D36" s="602" t="s">
        <v>1509</v>
      </c>
      <c r="E36" s="602"/>
      <c r="F36" s="602"/>
      <c r="G36" s="602" t="s">
        <v>976</v>
      </c>
      <c r="H36" s="602" t="s">
        <v>973</v>
      </c>
      <c r="I36" s="602" t="s">
        <v>975</v>
      </c>
      <c r="J36" s="602" t="s">
        <v>974</v>
      </c>
      <c r="K36" s="602" t="s">
        <v>1510</v>
      </c>
    </row>
    <row r="37" spans="1:11" s="641" customFormat="1" ht="42.75" customHeight="1">
      <c r="A37" s="639">
        <v>1</v>
      </c>
      <c r="B37" s="640" t="s">
        <v>1511</v>
      </c>
      <c r="C37" s="640">
        <f>-G7</f>
        <v>-10130641894</v>
      </c>
      <c r="D37" s="640"/>
      <c r="E37" s="640"/>
      <c r="F37" s="640"/>
      <c r="G37" s="640">
        <f>-G7</f>
        <v>-10130641894</v>
      </c>
      <c r="H37" s="640"/>
      <c r="I37" s="640"/>
      <c r="J37" s="640"/>
      <c r="K37" s="640"/>
    </row>
    <row r="38" spans="1:11" s="641" customFormat="1" ht="38.25">
      <c r="A38" s="642">
        <v>2</v>
      </c>
      <c r="B38" s="643" t="s">
        <v>1512</v>
      </c>
      <c r="C38" s="643"/>
      <c r="D38" s="643"/>
      <c r="E38" s="643"/>
      <c r="F38" s="643"/>
      <c r="G38" s="643">
        <f>-I7</f>
        <v>-8748114022</v>
      </c>
      <c r="H38" s="643"/>
      <c r="I38" s="643"/>
      <c r="J38" s="643"/>
      <c r="K38" s="643">
        <f>I7</f>
        <v>8748114022</v>
      </c>
    </row>
    <row r="39" spans="1:11" s="641" customFormat="1" ht="51">
      <c r="A39" s="642">
        <v>3</v>
      </c>
      <c r="B39" s="643" t="s">
        <v>1513</v>
      </c>
      <c r="C39" s="643"/>
      <c r="D39" s="643"/>
      <c r="E39" s="643"/>
      <c r="F39" s="643"/>
      <c r="G39" s="643"/>
      <c r="H39" s="643">
        <f>-K39</f>
        <v>-559033209.003425</v>
      </c>
      <c r="I39" s="643"/>
      <c r="J39" s="643"/>
      <c r="K39" s="643">
        <f>J16</f>
        <v>559033209.003425</v>
      </c>
    </row>
    <row r="40" spans="1:11" s="641" customFormat="1" ht="51">
      <c r="A40" s="642">
        <v>4</v>
      </c>
      <c r="B40" s="643" t="s">
        <v>1514</v>
      </c>
      <c r="C40" s="643"/>
      <c r="D40" s="643"/>
      <c r="E40" s="643"/>
      <c r="F40" s="643"/>
      <c r="G40" s="643"/>
      <c r="I40" s="643">
        <f>-K40</f>
        <v>-31176277.354746185</v>
      </c>
      <c r="J40" s="643"/>
      <c r="K40" s="643">
        <f>M16</f>
        <v>31176277.354746185</v>
      </c>
    </row>
    <row r="41" spans="1:11" s="641" customFormat="1" ht="49.5" customHeight="1">
      <c r="A41" s="642">
        <v>5</v>
      </c>
      <c r="B41" s="643" t="s">
        <v>1515</v>
      </c>
      <c r="C41" s="643"/>
      <c r="D41" s="643"/>
      <c r="E41" s="643"/>
      <c r="F41" s="643"/>
      <c r="G41" s="643"/>
      <c r="H41" s="643"/>
      <c r="I41" s="643"/>
      <c r="J41" s="643">
        <f>-K41</f>
        <v>-1795795409.972865</v>
      </c>
      <c r="K41" s="643">
        <f>G16</f>
        <v>1795795409.972865</v>
      </c>
    </row>
    <row r="42" spans="1:11" s="641" customFormat="1" ht="63.75">
      <c r="A42" s="642">
        <v>6</v>
      </c>
      <c r="B42" s="643" t="s">
        <v>1516</v>
      </c>
      <c r="C42" s="643"/>
      <c r="D42" s="643">
        <f>N25+N31</f>
        <v>705463574.0973469</v>
      </c>
      <c r="E42" s="643"/>
      <c r="F42" s="643"/>
      <c r="G42" s="643"/>
      <c r="H42" s="643"/>
      <c r="I42" s="643"/>
      <c r="J42" s="643">
        <f>N25+N31</f>
        <v>705463574.0973469</v>
      </c>
      <c r="K42" s="643"/>
    </row>
    <row r="43" spans="1:11" s="641" customFormat="1" ht="12.75">
      <c r="A43" s="644"/>
      <c r="B43" s="644" t="s">
        <v>1810</v>
      </c>
      <c r="C43" s="645">
        <f>SUM(C37:C42)</f>
        <v>-10130641894</v>
      </c>
      <c r="D43" s="645">
        <f>SUM(D37:D42)</f>
        <v>705463574.0973469</v>
      </c>
      <c r="E43" s="645"/>
      <c r="F43" s="645"/>
      <c r="G43" s="645">
        <f>SUM(G37:G42)</f>
        <v>-18878755916</v>
      </c>
      <c r="H43" s="645">
        <f>SUM(H37:H42)</f>
        <v>-559033209.003425</v>
      </c>
      <c r="I43" s="645">
        <f>SUM(I37:I42)</f>
        <v>-31176277.354746185</v>
      </c>
      <c r="J43" s="645">
        <f>SUM(J37:J42)</f>
        <v>-1090331835.8755183</v>
      </c>
      <c r="K43" s="645">
        <f>SUM(K37:K42)</f>
        <v>11134118918.331036</v>
      </c>
    </row>
    <row r="44" s="641" customFormat="1" ht="3.75" customHeight="1">
      <c r="A44" s="646"/>
    </row>
    <row r="45" s="592" customFormat="1" ht="18">
      <c r="A45" s="636" t="s">
        <v>1517</v>
      </c>
    </row>
    <row r="46" spans="1:8" s="646" customFormat="1" ht="60.75" customHeight="1">
      <c r="A46" s="602" t="s">
        <v>1481</v>
      </c>
      <c r="B46" s="602" t="s">
        <v>444</v>
      </c>
      <c r="C46" s="578" t="s">
        <v>1518</v>
      </c>
      <c r="D46" s="578" t="s">
        <v>1519</v>
      </c>
      <c r="E46" s="644"/>
      <c r="F46" s="644"/>
      <c r="G46" s="602" t="s">
        <v>1520</v>
      </c>
      <c r="H46" s="602" t="s">
        <v>1521</v>
      </c>
    </row>
    <row r="47" spans="1:8" s="592" customFormat="1" ht="28.5" customHeight="1">
      <c r="A47" s="644">
        <v>1</v>
      </c>
      <c r="B47" s="645" t="s">
        <v>1522</v>
      </c>
      <c r="C47" s="645">
        <f>M25+M31</f>
        <v>667538162.903872</v>
      </c>
      <c r="D47" s="645"/>
      <c r="E47" s="647"/>
      <c r="F47" s="647"/>
      <c r="G47" s="647"/>
      <c r="H47" s="647"/>
    </row>
    <row r="48" spans="1:8" s="592" customFormat="1" ht="63.75">
      <c r="A48" s="644">
        <v>2</v>
      </c>
      <c r="B48" s="645" t="s">
        <v>1523</v>
      </c>
      <c r="C48" s="645"/>
      <c r="D48" s="645">
        <f>M7</f>
        <v>2619676686.123473</v>
      </c>
      <c r="E48" s="647"/>
      <c r="F48" s="647"/>
      <c r="G48" s="647"/>
      <c r="H48" s="647"/>
    </row>
    <row r="49" spans="1:8" s="592" customFormat="1" ht="36.75" customHeight="1">
      <c r="A49" s="644">
        <v>3</v>
      </c>
      <c r="B49" s="645" t="s">
        <v>1266</v>
      </c>
      <c r="C49" s="645"/>
      <c r="D49" s="645"/>
      <c r="E49" s="644"/>
      <c r="F49" s="645"/>
      <c r="G49" s="645"/>
      <c r="H49" s="645">
        <f>'[3]LN duoc chia'!E13</f>
        <v>1058991525</v>
      </c>
    </row>
    <row r="50" s="577" customFormat="1" ht="15"/>
    <row r="51" s="577" customFormat="1" ht="15"/>
    <row r="52" s="577" customFormat="1" ht="15"/>
    <row r="53" s="577" customFormat="1" ht="15"/>
    <row r="54" s="577" customFormat="1" ht="15"/>
    <row r="55" s="577" customFormat="1" ht="15"/>
    <row r="56" s="577" customFormat="1" ht="15"/>
    <row r="57" s="577" customFormat="1" ht="15"/>
    <row r="58" s="577" customFormat="1" ht="15"/>
    <row r="59" s="577" customFormat="1" ht="15"/>
    <row r="60" s="577" customFormat="1" ht="15"/>
    <row r="61" s="577" customFormat="1" ht="15"/>
    <row r="62" s="577" customFormat="1" ht="15"/>
    <row r="63" s="577" customFormat="1" ht="15"/>
    <row r="64" s="577" customFormat="1" ht="15"/>
    <row r="65" s="577" customFormat="1" ht="15"/>
    <row r="66" s="577" customFormat="1" ht="15"/>
    <row r="67" s="577" customFormat="1" ht="15"/>
    <row r="68" s="577" customFormat="1" ht="15"/>
    <row r="69" s="577" customFormat="1" ht="15"/>
    <row r="70" s="577" customFormat="1" ht="15"/>
    <row r="71" s="577" customFormat="1" ht="15"/>
    <row r="72" s="577" customFormat="1" ht="15"/>
    <row r="73" s="577" customFormat="1" ht="15"/>
    <row r="74" s="577" customFormat="1" ht="15"/>
    <row r="75" s="577" customFormat="1" ht="15"/>
    <row r="76" s="577" customFormat="1" ht="15"/>
    <row r="77" s="577" customFormat="1" ht="15"/>
    <row r="78" s="577" customFormat="1" ht="15"/>
    <row r="79" s="577" customFormat="1" ht="15"/>
    <row r="80" s="577" customFormat="1" ht="15"/>
    <row r="81" s="577" customFormat="1" ht="15"/>
    <row r="82" s="577" customFormat="1" ht="15"/>
    <row r="83" s="577" customFormat="1" ht="15"/>
    <row r="84" s="577" customFormat="1" ht="15"/>
    <row r="85" s="577" customFormat="1" ht="15"/>
    <row r="86" s="577" customFormat="1" ht="15"/>
    <row r="87" s="577" customFormat="1" ht="15"/>
    <row r="88" s="577" customFormat="1" ht="15"/>
    <row r="89" s="577" customFormat="1" ht="15"/>
    <row r="90" s="577" customFormat="1" ht="15"/>
    <row r="91" s="577" customFormat="1" ht="15"/>
    <row r="92" s="577" customFormat="1" ht="15"/>
    <row r="93" s="577" customFormat="1" ht="15"/>
    <row r="94" s="577" customFormat="1" ht="15"/>
    <row r="95" s="577" customFormat="1" ht="15"/>
    <row r="96" s="577" customFormat="1" ht="15"/>
    <row r="97" s="577" customFormat="1" ht="15"/>
    <row r="98" s="577" customFormat="1" ht="15"/>
    <row r="99" s="577" customFormat="1" ht="15"/>
    <row r="100" s="577" customFormat="1" ht="15"/>
    <row r="101" s="577" customFormat="1" ht="15"/>
    <row r="102" s="577" customFormat="1" ht="15"/>
    <row r="103" s="577" customFormat="1" ht="15"/>
    <row r="104" s="577" customFormat="1" ht="15"/>
    <row r="105" s="577" customFormat="1" ht="15"/>
    <row r="106" s="577" customFormat="1" ht="15"/>
    <row r="107" s="577" customFormat="1" ht="15"/>
    <row r="108" s="577" customFormat="1" ht="15"/>
    <row r="109" s="577" customFormat="1" ht="15"/>
    <row r="110" s="577" customFormat="1" ht="15"/>
    <row r="111" s="577" customFormat="1" ht="15"/>
    <row r="112" s="577" customFormat="1" ht="15"/>
    <row r="113" s="577" customFormat="1" ht="15"/>
    <row r="114" s="577" customFormat="1" ht="15"/>
    <row r="115" s="577" customFormat="1" ht="15"/>
    <row r="116" s="577" customFormat="1" ht="15"/>
    <row r="117" s="577" customFormat="1" ht="15"/>
    <row r="118" s="577" customFormat="1" ht="15"/>
    <row r="119" s="577" customFormat="1" ht="15"/>
    <row r="120" s="577" customFormat="1" ht="15"/>
    <row r="121" s="577" customFormat="1" ht="15"/>
    <row r="122" s="577" customFormat="1" ht="15"/>
    <row r="123" s="577" customFormat="1" ht="15"/>
    <row r="124" s="577" customFormat="1" ht="15"/>
    <row r="125" s="577" customFormat="1" ht="15"/>
    <row r="126" s="577" customFormat="1" ht="15"/>
    <row r="127" s="577" customFormat="1" ht="15"/>
    <row r="128" s="577" customFormat="1" ht="15"/>
    <row r="129" s="577" customFormat="1" ht="15"/>
    <row r="130" s="577" customFormat="1" ht="15"/>
    <row r="131" s="577" customFormat="1" ht="15"/>
    <row r="132" s="577" customFormat="1" ht="15"/>
    <row r="133" s="577" customFormat="1" ht="15"/>
    <row r="134" s="577" customFormat="1" ht="15"/>
    <row r="135" s="577" customFormat="1" ht="15"/>
    <row r="136" s="577" customFormat="1" ht="15"/>
    <row r="137" s="577" customFormat="1" ht="15"/>
    <row r="138" s="577" customFormat="1" ht="15"/>
    <row r="139" s="577" customFormat="1" ht="15"/>
    <row r="140" s="577" customFormat="1" ht="15"/>
    <row r="141" s="577" customFormat="1" ht="15"/>
    <row r="142" s="577" customFormat="1" ht="15"/>
    <row r="143" s="577" customFormat="1" ht="15"/>
    <row r="144" s="577" customFormat="1" ht="15"/>
    <row r="145" s="577" customFormat="1" ht="15"/>
    <row r="146" s="577" customFormat="1" ht="15"/>
    <row r="147" s="577" customFormat="1" ht="15"/>
    <row r="148" s="577" customFormat="1" ht="15"/>
    <row r="149" s="577" customFormat="1" ht="15"/>
    <row r="150" s="577" customFormat="1" ht="15"/>
    <row r="151" s="577" customFormat="1" ht="15"/>
    <row r="152" s="577" customFormat="1" ht="15"/>
    <row r="153" s="577" customFormat="1" ht="15"/>
    <row r="154" s="577" customFormat="1" ht="15"/>
    <row r="155" s="577" customFormat="1" ht="15"/>
    <row r="156" s="577" customFormat="1" ht="15"/>
    <row r="157" s="577" customFormat="1" ht="15"/>
    <row r="158" s="577" customFormat="1" ht="15"/>
    <row r="159" s="577" customFormat="1" ht="15"/>
    <row r="160" s="577" customFormat="1" ht="15"/>
    <row r="161" s="577" customFormat="1" ht="15"/>
    <row r="162" s="577" customFormat="1" ht="15"/>
    <row r="163" s="577" customFormat="1" ht="15"/>
    <row r="164" s="577" customFormat="1" ht="15"/>
    <row r="165" s="577" customFormat="1" ht="15"/>
    <row r="166" s="577" customFormat="1" ht="15"/>
    <row r="167" s="577" customFormat="1" ht="15"/>
    <row r="168" s="577" customFormat="1" ht="15"/>
    <row r="169" s="577" customFormat="1" ht="15"/>
    <row r="170" s="577" customFormat="1" ht="15"/>
    <row r="171" s="577" customFormat="1" ht="15"/>
    <row r="172" s="577" customFormat="1" ht="15"/>
    <row r="173" s="577" customFormat="1" ht="15"/>
    <row r="174" s="577" customFormat="1" ht="15"/>
    <row r="175" s="577" customFormat="1" ht="15"/>
    <row r="176" s="577" customFormat="1" ht="15"/>
    <row r="177" s="577" customFormat="1" ht="15"/>
    <row r="178" s="577" customFormat="1" ht="15"/>
    <row r="179" s="577" customFormat="1" ht="15"/>
    <row r="180" s="577" customFormat="1" ht="15"/>
    <row r="181" s="577" customFormat="1" ht="15"/>
    <row r="182" s="577" customFormat="1" ht="15"/>
    <row r="183" s="577" customFormat="1" ht="15"/>
    <row r="184" s="577" customFormat="1" ht="15"/>
    <row r="185" s="577" customFormat="1" ht="15"/>
    <row r="186" s="577" customFormat="1" ht="15"/>
    <row r="187" s="577" customFormat="1" ht="15"/>
    <row r="188" s="577" customFormat="1" ht="15"/>
    <row r="189" s="577" customFormat="1" ht="15"/>
    <row r="190" s="577" customFormat="1" ht="15"/>
    <row r="191" s="577" customFormat="1" ht="15"/>
    <row r="192" s="577" customFormat="1" ht="15"/>
    <row r="193" s="577" customFormat="1" ht="15"/>
    <row r="194" s="577" customFormat="1" ht="15"/>
    <row r="195" s="577" customFormat="1" ht="15"/>
    <row r="196" s="577" customFormat="1" ht="15"/>
    <row r="197" s="577" customFormat="1" ht="15"/>
    <row r="198" s="577" customFormat="1" ht="15"/>
  </sheetData>
  <sheetProtection/>
  <mergeCells count="20">
    <mergeCell ref="A1:L1"/>
    <mergeCell ref="N22:N23"/>
    <mergeCell ref="K14:M14"/>
    <mergeCell ref="A13:A15"/>
    <mergeCell ref="B13:B15"/>
    <mergeCell ref="C14:G14"/>
    <mergeCell ref="H14:J14"/>
    <mergeCell ref="C13:M13"/>
    <mergeCell ref="C22:H22"/>
    <mergeCell ref="I22:L22"/>
    <mergeCell ref="B22:B23"/>
    <mergeCell ref="A22:A23"/>
    <mergeCell ref="K5:M5"/>
    <mergeCell ref="E5:H5"/>
    <mergeCell ref="I5:J5"/>
    <mergeCell ref="A5:A6"/>
    <mergeCell ref="B5:B6"/>
    <mergeCell ref="C5:C6"/>
    <mergeCell ref="D5:D6"/>
    <mergeCell ref="M22:M23"/>
  </mergeCells>
  <printOptions/>
  <pageMargins left="0.2" right="0.2" top="0.25" bottom="0.22" header="0.17" footer="0.18"/>
  <pageSetup horizontalDpi="600" verticalDpi="600" orientation="landscape" r:id="rId1"/>
  <rowBreaks count="2" manualBreakCount="2">
    <brk id="20" max="255" man="1"/>
    <brk id="34" max="255" man="1"/>
  </rowBreaks>
</worksheet>
</file>

<file path=xl/worksheets/sheet16.xml><?xml version="1.0" encoding="utf-8"?>
<worksheet xmlns="http://schemas.openxmlformats.org/spreadsheetml/2006/main" xmlns:r="http://schemas.openxmlformats.org/officeDocument/2006/relationships">
  <sheetPr>
    <tabColor rgb="FFC00000"/>
  </sheetPr>
  <dimension ref="A2:B13"/>
  <sheetViews>
    <sheetView zoomScalePageLayoutView="0" workbookViewId="0" topLeftCell="A1">
      <selection activeCell="B29" sqref="B29"/>
    </sheetView>
  </sheetViews>
  <sheetFormatPr defaultColWidth="9.00390625" defaultRowHeight="12.75"/>
  <cols>
    <col min="1" max="1" width="9.125" style="1284" customWidth="1"/>
    <col min="2" max="2" width="73.625" style="562" customWidth="1"/>
    <col min="3" max="16384" width="9.125" style="562" customWidth="1"/>
  </cols>
  <sheetData>
    <row r="2" spans="1:2" ht="12.75">
      <c r="A2" s="1284">
        <v>1</v>
      </c>
      <c r="B2" s="562" t="s">
        <v>861</v>
      </c>
    </row>
    <row r="3" spans="1:2" ht="12.75">
      <c r="A3" s="1284">
        <v>2</v>
      </c>
      <c r="B3" s="562" t="s">
        <v>862</v>
      </c>
    </row>
    <row r="4" spans="1:2" ht="12.75">
      <c r="A4" s="1284">
        <v>3</v>
      </c>
      <c r="B4" s="562" t="s">
        <v>863</v>
      </c>
    </row>
    <row r="5" spans="1:2" ht="25.5">
      <c r="A5" s="1284">
        <v>4</v>
      </c>
      <c r="B5" s="1400" t="s">
        <v>864</v>
      </c>
    </row>
    <row r="6" spans="1:2" ht="101.25" customHeight="1">
      <c r="A6" s="1401">
        <v>5</v>
      </c>
      <c r="B6" s="1400" t="s">
        <v>865</v>
      </c>
    </row>
    <row r="7" ht="12.75">
      <c r="B7" s="562" t="s">
        <v>866</v>
      </c>
    </row>
    <row r="9" spans="1:2" ht="12.75">
      <c r="A9" s="1284">
        <v>6</v>
      </c>
      <c r="B9" s="562" t="s">
        <v>867</v>
      </c>
    </row>
    <row r="11" spans="1:2" ht="12.75">
      <c r="A11" s="1284">
        <v>7</v>
      </c>
      <c r="B11" s="562" t="s">
        <v>868</v>
      </c>
    </row>
    <row r="12" spans="1:2" ht="12.75">
      <c r="A12" s="1284">
        <v>8</v>
      </c>
      <c r="B12" s="562" t="s">
        <v>869</v>
      </c>
    </row>
    <row r="13" ht="12.75">
      <c r="B13" s="562" t="s">
        <v>870</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P49"/>
  <sheetViews>
    <sheetView zoomScale="120" zoomScaleNormal="120" zoomScalePageLayoutView="0" workbookViewId="0" topLeftCell="A4">
      <selection activeCell="D20" sqref="D20"/>
    </sheetView>
  </sheetViews>
  <sheetFormatPr defaultColWidth="9.00390625" defaultRowHeight="12.75"/>
  <cols>
    <col min="1" max="1" width="2.875" style="749" customWidth="1"/>
    <col min="2" max="2" width="15.75390625" style="749" customWidth="1"/>
    <col min="3" max="3" width="12.25390625" style="749" customWidth="1"/>
    <col min="4" max="4" width="11.625" style="749" customWidth="1"/>
    <col min="5" max="5" width="11.875" style="749" hidden="1" customWidth="1"/>
    <col min="6" max="6" width="12.625" style="749" hidden="1" customWidth="1"/>
    <col min="7" max="7" width="12.25390625" style="749" customWidth="1"/>
    <col min="8" max="8" width="12.625" style="749" customWidth="1"/>
    <col min="9" max="9" width="11.625" style="749" customWidth="1"/>
    <col min="10" max="10" width="10.875" style="749" customWidth="1"/>
    <col min="11" max="11" width="11.25390625" style="749" customWidth="1"/>
    <col min="12" max="12" width="11.125" style="749" customWidth="1"/>
    <col min="13" max="13" width="11.375" style="749" customWidth="1"/>
    <col min="14" max="14" width="10.125" style="749" customWidth="1"/>
    <col min="15" max="15" width="11.75390625" style="749" bestFit="1" customWidth="1"/>
    <col min="16" max="16384" width="9.125" style="749" customWidth="1"/>
  </cols>
  <sheetData>
    <row r="1" spans="1:12" ht="20.25">
      <c r="A1" s="1688" t="s">
        <v>890</v>
      </c>
      <c r="B1" s="1688"/>
      <c r="C1" s="1688"/>
      <c r="D1" s="1688"/>
      <c r="E1" s="1688"/>
      <c r="F1" s="1688"/>
      <c r="G1" s="1688"/>
      <c r="H1" s="1688"/>
      <c r="I1" s="1688"/>
      <c r="J1" s="1688"/>
      <c r="K1" s="1688"/>
      <c r="L1" s="1688"/>
    </row>
    <row r="2" spans="1:12" ht="11.25" customHeight="1">
      <c r="A2" s="748"/>
      <c r="B2" s="748"/>
      <c r="C2" s="748"/>
      <c r="D2" s="748"/>
      <c r="E2" s="748"/>
      <c r="F2" s="748"/>
      <c r="G2" s="748"/>
      <c r="H2" s="748"/>
      <c r="I2" s="748"/>
      <c r="J2" s="748"/>
      <c r="K2" s="748"/>
      <c r="L2" s="748"/>
    </row>
    <row r="3" spans="1:9" ht="17.25">
      <c r="A3" s="750" t="s">
        <v>1480</v>
      </c>
      <c r="I3" s="736"/>
    </row>
    <row r="4" ht="6.75" customHeight="1"/>
    <row r="5" spans="1:13" s="752" customFormat="1" ht="40.5" customHeight="1">
      <c r="A5" s="1654" t="s">
        <v>1481</v>
      </c>
      <c r="B5" s="1654" t="s">
        <v>1482</v>
      </c>
      <c r="C5" s="1654" t="s">
        <v>892</v>
      </c>
      <c r="D5" s="1654" t="s">
        <v>893</v>
      </c>
      <c r="E5" s="1771" t="s">
        <v>894</v>
      </c>
      <c r="F5" s="1772"/>
      <c r="G5" s="1772"/>
      <c r="H5" s="1773"/>
      <c r="I5" s="1654" t="s">
        <v>1484</v>
      </c>
      <c r="J5" s="1654"/>
      <c r="K5" s="1654" t="s">
        <v>891</v>
      </c>
      <c r="L5" s="1654"/>
      <c r="M5" s="1654"/>
    </row>
    <row r="6" spans="1:13" s="752" customFormat="1" ht="18.75" customHeight="1">
      <c r="A6" s="1654"/>
      <c r="B6" s="1654"/>
      <c r="C6" s="1654"/>
      <c r="D6" s="1654"/>
      <c r="E6" s="751" t="s">
        <v>1485</v>
      </c>
      <c r="F6" s="751" t="s">
        <v>1486</v>
      </c>
      <c r="G6" s="751" t="s">
        <v>1487</v>
      </c>
      <c r="H6" s="753" t="s">
        <v>1488</v>
      </c>
      <c r="I6" s="751" t="s">
        <v>1489</v>
      </c>
      <c r="J6" s="753" t="s">
        <v>1488</v>
      </c>
      <c r="K6" s="751" t="s">
        <v>1490</v>
      </c>
      <c r="L6" s="751" t="s">
        <v>1491</v>
      </c>
      <c r="M6" s="751" t="s">
        <v>1492</v>
      </c>
    </row>
    <row r="7" spans="1:16" s="759" customFormat="1" ht="20.25" customHeight="1">
      <c r="A7" s="754" t="s">
        <v>460</v>
      </c>
      <c r="B7" s="755" t="s">
        <v>360</v>
      </c>
      <c r="C7" s="756">
        <f>SUM(C8:C10)</f>
        <v>22668755916</v>
      </c>
      <c r="D7" s="756">
        <f>SUM(D8:D10)</f>
        <v>22668755916</v>
      </c>
      <c r="E7" s="756"/>
      <c r="F7" s="756"/>
      <c r="G7" s="756">
        <f>SUM(G8:G10)</f>
        <v>10130641894</v>
      </c>
      <c r="H7" s="757"/>
      <c r="I7" s="756">
        <f>SUM(I8:I10)</f>
        <v>12538114022</v>
      </c>
      <c r="J7" s="756"/>
      <c r="K7" s="756">
        <f>SUM(K8:K10)</f>
        <v>-1453462650</v>
      </c>
      <c r="L7" s="756">
        <f>SUM(L8:L10)</f>
        <v>-280570527.20380735</v>
      </c>
      <c r="M7" s="756">
        <f>K7-L7</f>
        <v>-1172892122.7961926</v>
      </c>
      <c r="N7" s="758"/>
      <c r="O7" s="758"/>
      <c r="P7" s="758"/>
    </row>
    <row r="8" spans="1:13" s="702" customFormat="1" ht="20.25" customHeight="1">
      <c r="A8" s="760">
        <v>1</v>
      </c>
      <c r="B8" s="761" t="s">
        <v>1493</v>
      </c>
      <c r="C8" s="1413">
        <f>'Bang CD chi tiet cuoi ky (2)'!F91</f>
        <v>4216419903</v>
      </c>
      <c r="D8" s="1413">
        <f>'Bang CD chi tiet cuoi ky (2)'!F91</f>
        <v>4216419903</v>
      </c>
      <c r="E8" s="762">
        <v>1556419903</v>
      </c>
      <c r="F8" s="761">
        <f>E8-G8</f>
        <v>0</v>
      </c>
      <c r="G8" s="761">
        <f>1556419903</f>
        <v>1556419903</v>
      </c>
      <c r="H8" s="763">
        <f>G8/D8*100</f>
        <v>36.91330414915746</v>
      </c>
      <c r="I8" s="761">
        <f>D8-G8</f>
        <v>2660000000</v>
      </c>
      <c r="J8" s="763">
        <f>I8/D8*100</f>
        <v>63.08669585084253</v>
      </c>
      <c r="K8" s="1413">
        <f>'[8]Chi tiet ca nam'!D27</f>
        <v>-1537832089</v>
      </c>
      <c r="L8" s="761">
        <f>K8*H8/100</f>
        <v>-567664636.3159119</v>
      </c>
      <c r="M8" s="764">
        <f>K8-L8</f>
        <v>-970167452.6840881</v>
      </c>
    </row>
    <row r="9" spans="1:13" s="702" customFormat="1" ht="20.25" customHeight="1">
      <c r="A9" s="760">
        <v>2</v>
      </c>
      <c r="B9" s="761" t="s">
        <v>1494</v>
      </c>
      <c r="C9" s="1413">
        <f>'Bang CD chi tiet cuoi ky (2)'!G91</f>
        <v>9952336013</v>
      </c>
      <c r="D9" s="1413">
        <f>'Bang CD chi tiet cuoi ky (2)'!G91</f>
        <v>9952336013</v>
      </c>
      <c r="E9" s="762">
        <v>3815336013</v>
      </c>
      <c r="F9" s="761">
        <f>E9-G9</f>
        <v>24000000</v>
      </c>
      <c r="G9" s="761">
        <v>3791336013</v>
      </c>
      <c r="H9" s="763">
        <f>G9/D9*100</f>
        <v>38.09493578238977</v>
      </c>
      <c r="I9" s="761">
        <f>D9-G9</f>
        <v>6161000000</v>
      </c>
      <c r="J9" s="763">
        <f>I9/D9*100</f>
        <v>61.90506421761024</v>
      </c>
      <c r="K9" s="1413">
        <f>'[8]Chi tiet ca nam'!E27</f>
        <v>-1318454719</v>
      </c>
      <c r="L9" s="761">
        <f>K9*H9/100</f>
        <v>-502264478.5229375</v>
      </c>
      <c r="M9" s="764">
        <f>K9-L9</f>
        <v>-816190240.4770625</v>
      </c>
    </row>
    <row r="10" spans="1:13" s="702" customFormat="1" ht="20.25" customHeight="1">
      <c r="A10" s="760">
        <v>3</v>
      </c>
      <c r="B10" s="761" t="s">
        <v>1495</v>
      </c>
      <c r="C10" s="1413">
        <f>'Bang CD chi tiet cuoi ky (2)'!H91</f>
        <v>8500000000</v>
      </c>
      <c r="D10" s="1413">
        <f>'Bang CD chi tiet cuoi ky (2)'!H91</f>
        <v>8500000000</v>
      </c>
      <c r="E10" s="762">
        <v>4782900000</v>
      </c>
      <c r="F10" s="761">
        <f>E10-G10</f>
        <v>14022</v>
      </c>
      <c r="G10" s="761">
        <v>4782885978</v>
      </c>
      <c r="H10" s="763">
        <f>G10/D10*100</f>
        <v>56.2692468</v>
      </c>
      <c r="I10" s="761">
        <f>D10-G10</f>
        <v>3717114022</v>
      </c>
      <c r="J10" s="763">
        <f>I10/D10*100</f>
        <v>43.7307532</v>
      </c>
      <c r="K10" s="1413">
        <f>'[8]Chi tiet ca nam'!F27</f>
        <v>1402824158</v>
      </c>
      <c r="L10" s="761">
        <f>K10*H10/100</f>
        <v>789358587.635042</v>
      </c>
      <c r="M10" s="764">
        <f>K10-L10</f>
        <v>613465570.364958</v>
      </c>
    </row>
    <row r="11" spans="1:13" s="702" customFormat="1" ht="20.25" customHeight="1">
      <c r="A11" s="765"/>
      <c r="B11" s="765"/>
      <c r="C11" s="765"/>
      <c r="D11" s="765"/>
      <c r="E11" s="765"/>
      <c r="F11" s="765"/>
      <c r="G11" s="765"/>
      <c r="H11" s="766"/>
      <c r="I11" s="765"/>
      <c r="J11" s="766"/>
      <c r="K11" s="765"/>
      <c r="L11" s="765"/>
      <c r="M11" s="765"/>
    </row>
    <row r="12" spans="1:14" s="702" customFormat="1" ht="11.25" customHeight="1">
      <c r="A12" s="767"/>
      <c r="B12" s="767"/>
      <c r="C12" s="767"/>
      <c r="D12" s="767"/>
      <c r="E12" s="767"/>
      <c r="F12" s="767"/>
      <c r="G12" s="767"/>
      <c r="H12" s="768"/>
      <c r="I12" s="767"/>
      <c r="J12" s="768"/>
      <c r="K12" s="767"/>
      <c r="L12" s="767"/>
      <c r="M12" s="767"/>
      <c r="N12" s="769"/>
    </row>
    <row r="13" spans="1:14" s="772" customFormat="1" ht="20.25" customHeight="1">
      <c r="A13" s="1654" t="s">
        <v>1481</v>
      </c>
      <c r="B13" s="1654" t="s">
        <v>1482</v>
      </c>
      <c r="C13" s="1779" t="s">
        <v>895</v>
      </c>
      <c r="D13" s="1780"/>
      <c r="E13" s="1780"/>
      <c r="F13" s="1780"/>
      <c r="G13" s="1780"/>
      <c r="H13" s="1780"/>
      <c r="I13" s="1780"/>
      <c r="J13" s="1780"/>
      <c r="K13" s="1780"/>
      <c r="L13" s="1780"/>
      <c r="M13" s="1781"/>
      <c r="N13" s="771"/>
    </row>
    <row r="14" spans="1:15" s="772" customFormat="1" ht="20.25" customHeight="1">
      <c r="A14" s="1654"/>
      <c r="B14" s="1654"/>
      <c r="C14" s="1776" t="s">
        <v>974</v>
      </c>
      <c r="D14" s="1777"/>
      <c r="E14" s="1777"/>
      <c r="F14" s="1777"/>
      <c r="G14" s="1778"/>
      <c r="H14" s="1779" t="s">
        <v>973</v>
      </c>
      <c r="I14" s="1780"/>
      <c r="J14" s="1781"/>
      <c r="K14" s="1653" t="s">
        <v>975</v>
      </c>
      <c r="L14" s="1653"/>
      <c r="M14" s="1653"/>
      <c r="N14" s="771"/>
      <c r="O14" s="771"/>
    </row>
    <row r="15" spans="1:15" s="775" customFormat="1" ht="28.5" customHeight="1">
      <c r="A15" s="1654"/>
      <c r="B15" s="1654"/>
      <c r="C15" s="773" t="s">
        <v>1496</v>
      </c>
      <c r="D15" s="773" t="s">
        <v>1497</v>
      </c>
      <c r="E15" s="773"/>
      <c r="F15" s="773"/>
      <c r="G15" s="773" t="s">
        <v>1498</v>
      </c>
      <c r="H15" s="773" t="s">
        <v>1496</v>
      </c>
      <c r="I15" s="773" t="s">
        <v>1497</v>
      </c>
      <c r="J15" s="773" t="s">
        <v>1498</v>
      </c>
      <c r="K15" s="773" t="s">
        <v>1496</v>
      </c>
      <c r="L15" s="773" t="s">
        <v>1497</v>
      </c>
      <c r="M15" s="773" t="s">
        <v>1498</v>
      </c>
      <c r="N15" s="774"/>
      <c r="O15" s="774"/>
    </row>
    <row r="16" spans="1:15" s="702" customFormat="1" ht="20.25" customHeight="1">
      <c r="A16" s="754" t="s">
        <v>460</v>
      </c>
      <c r="B16" s="755" t="s">
        <v>360</v>
      </c>
      <c r="C16" s="756">
        <f>SUM(C17:C19)</f>
        <v>-1723699323</v>
      </c>
      <c r="D16" s="756">
        <f>SUM(D17:D19)</f>
        <v>-352990323.7025629</v>
      </c>
      <c r="E16" s="764"/>
      <c r="F16" s="764"/>
      <c r="G16" s="756">
        <f aca="true" t="shared" si="0" ref="G16:M16">SUM(G17:G19)</f>
        <v>-1370708999.2974372</v>
      </c>
      <c r="H16" s="756">
        <f t="shared" si="0"/>
        <v>1830842522</v>
      </c>
      <c r="I16" s="756">
        <f t="shared" si="0"/>
        <v>675824468.6379651</v>
      </c>
      <c r="J16" s="756">
        <f t="shared" si="0"/>
        <v>1155018053.3620348</v>
      </c>
      <c r="K16" s="756">
        <f t="shared" si="0"/>
        <v>95369639</v>
      </c>
      <c r="L16" s="756">
        <f t="shared" si="0"/>
        <v>35204084.910023496</v>
      </c>
      <c r="M16" s="756">
        <f t="shared" si="0"/>
        <v>60165554.089976504</v>
      </c>
      <c r="N16" s="769"/>
      <c r="O16" s="769"/>
    </row>
    <row r="17" spans="1:15" s="702" customFormat="1" ht="20.25" customHeight="1">
      <c r="A17" s="760">
        <v>1</v>
      </c>
      <c r="B17" s="761" t="s">
        <v>1493</v>
      </c>
      <c r="C17" s="1413">
        <f>'Bang CD chi tiet cuoi ky (2)'!F100</f>
        <v>-1704225105</v>
      </c>
      <c r="D17" s="761">
        <f>C17*H8/100</f>
        <v>-629085796.3949481</v>
      </c>
      <c r="E17" s="761"/>
      <c r="F17" s="761"/>
      <c r="G17" s="761">
        <f>C17-D17</f>
        <v>-1075139308.605052</v>
      </c>
      <c r="H17" s="761">
        <f>'Bang CD chi tiet cuoi ky (2)'!F97</f>
        <v>1830842522</v>
      </c>
      <c r="I17" s="761">
        <f>H17*H8/100</f>
        <v>675824468.6379651</v>
      </c>
      <c r="J17" s="761">
        <f>H17-I17</f>
        <v>1155018053.3620348</v>
      </c>
      <c r="K17" s="761">
        <f>'Bang CD chi tiet cuoi ky (2)'!F98</f>
        <v>95369639</v>
      </c>
      <c r="L17" s="761">
        <f>K17*H8/100</f>
        <v>35204084.910023496</v>
      </c>
      <c r="M17" s="761">
        <f>K17-L17</f>
        <v>60165554.089976504</v>
      </c>
      <c r="N17" s="769"/>
      <c r="O17" s="769"/>
    </row>
    <row r="18" spans="1:15" s="702" customFormat="1" ht="20.25" customHeight="1">
      <c r="A18" s="760">
        <v>2</v>
      </c>
      <c r="B18" s="761" t="s">
        <v>1494</v>
      </c>
      <c r="C18" s="1413">
        <f>'Bang CD chi tiet cuoi ky (2)'!G100</f>
        <v>-1339261169</v>
      </c>
      <c r="D18" s="761">
        <v>-466538704</v>
      </c>
      <c r="E18" s="761"/>
      <c r="F18" s="761"/>
      <c r="G18" s="761">
        <f>C18-D18</f>
        <v>-872722465</v>
      </c>
      <c r="H18" s="761">
        <f>'Bang CD chi tiet cuoi ky'!F97</f>
        <v>0</v>
      </c>
      <c r="I18" s="761">
        <f>H18*H9/100</f>
        <v>0</v>
      </c>
      <c r="J18" s="763"/>
      <c r="K18" s="761">
        <f>'Bang CD chi tiet cuoi ky'!F98</f>
        <v>0</v>
      </c>
      <c r="L18" s="761">
        <f>K18*H9/100</f>
        <v>0</v>
      </c>
      <c r="M18" s="761">
        <f>K18-L18</f>
        <v>0</v>
      </c>
      <c r="N18" s="769"/>
      <c r="O18" s="769"/>
    </row>
    <row r="19" spans="1:15" s="702" customFormat="1" ht="20.25" customHeight="1">
      <c r="A19" s="760">
        <v>3</v>
      </c>
      <c r="B19" s="761" t="s">
        <v>1495</v>
      </c>
      <c r="C19" s="1413">
        <f>'Bang CD chi tiet cuoi ky (2)'!H100</f>
        <v>1319786951</v>
      </c>
      <c r="D19" s="761">
        <f>C19*H10/100</f>
        <v>742634176.6923851</v>
      </c>
      <c r="E19" s="761"/>
      <c r="F19" s="761"/>
      <c r="G19" s="761">
        <f>C19-D19</f>
        <v>577152774.3076149</v>
      </c>
      <c r="H19" s="761">
        <f>'Bang CD chi tiet cuoi ky'!G97</f>
        <v>0</v>
      </c>
      <c r="I19" s="761">
        <f>H19*H10/100</f>
        <v>0</v>
      </c>
      <c r="J19" s="763"/>
      <c r="K19" s="761">
        <f>'Bang CD chi tiet cuoi ky'!G98</f>
        <v>0</v>
      </c>
      <c r="L19" s="761">
        <f>K19*H10/100</f>
        <v>0</v>
      </c>
      <c r="M19" s="761">
        <f>K19-L19</f>
        <v>0</v>
      </c>
      <c r="N19" s="769"/>
      <c r="O19" s="769"/>
    </row>
    <row r="20" spans="1:15" s="702" customFormat="1" ht="20.25" customHeight="1">
      <c r="A20" s="776"/>
      <c r="B20" s="776"/>
      <c r="C20" s="776"/>
      <c r="D20" s="776"/>
      <c r="E20" s="776"/>
      <c r="F20" s="776"/>
      <c r="G20" s="776"/>
      <c r="H20" s="776"/>
      <c r="I20" s="776"/>
      <c r="J20" s="777"/>
      <c r="K20" s="776"/>
      <c r="L20" s="777"/>
      <c r="M20" s="776"/>
      <c r="N20" s="769"/>
      <c r="O20" s="769"/>
    </row>
    <row r="21" spans="1:14" s="781" customFormat="1" ht="20.25" customHeight="1">
      <c r="A21" s="778" t="s">
        <v>1366</v>
      </c>
      <c r="B21" s="779" t="s">
        <v>359</v>
      </c>
      <c r="C21" s="779" t="s">
        <v>1610</v>
      </c>
      <c r="D21" s="779"/>
      <c r="E21" s="779"/>
      <c r="F21" s="779"/>
      <c r="G21" s="779"/>
      <c r="H21" s="780"/>
      <c r="I21" s="779"/>
      <c r="J21" s="779"/>
      <c r="K21" s="779"/>
      <c r="L21" s="779"/>
      <c r="M21" s="779"/>
      <c r="N21" s="779"/>
    </row>
    <row r="22" spans="1:14" s="758" customFormat="1" ht="12.75" customHeight="1">
      <c r="A22" s="1653" t="s">
        <v>1481</v>
      </c>
      <c r="B22" s="1653" t="s">
        <v>1482</v>
      </c>
      <c r="C22" s="1779" t="s">
        <v>879</v>
      </c>
      <c r="D22" s="1780"/>
      <c r="E22" s="1780"/>
      <c r="F22" s="1780"/>
      <c r="G22" s="1780"/>
      <c r="H22" s="1781"/>
      <c r="I22" s="1779" t="s">
        <v>878</v>
      </c>
      <c r="J22" s="1780"/>
      <c r="K22" s="1780"/>
      <c r="L22" s="1781"/>
      <c r="M22" s="1774" t="s">
        <v>677</v>
      </c>
      <c r="N22" s="1774" t="s">
        <v>678</v>
      </c>
    </row>
    <row r="23" spans="1:14" s="783" customFormat="1" ht="12.75" customHeight="1">
      <c r="A23" s="1653"/>
      <c r="B23" s="1653"/>
      <c r="C23" s="773" t="s">
        <v>571</v>
      </c>
      <c r="D23" s="770" t="s">
        <v>361</v>
      </c>
      <c r="E23" s="782"/>
      <c r="F23" s="782"/>
      <c r="G23" s="773" t="s">
        <v>1496</v>
      </c>
      <c r="H23" s="782" t="s">
        <v>1499</v>
      </c>
      <c r="I23" s="773" t="s">
        <v>571</v>
      </c>
      <c r="J23" s="773" t="s">
        <v>361</v>
      </c>
      <c r="K23" s="773" t="s">
        <v>1496</v>
      </c>
      <c r="L23" s="782" t="s">
        <v>1500</v>
      </c>
      <c r="M23" s="1775"/>
      <c r="N23" s="1775"/>
    </row>
    <row r="24" spans="1:14" s="758" customFormat="1" ht="13.5" customHeight="1">
      <c r="A24" s="784" t="s">
        <v>460</v>
      </c>
      <c r="B24" s="756" t="s">
        <v>1501</v>
      </c>
      <c r="C24" s="756">
        <v>2700000000</v>
      </c>
      <c r="D24" s="785">
        <v>4389170010</v>
      </c>
      <c r="E24" s="756"/>
      <c r="F24" s="756"/>
      <c r="G24" s="756">
        <f>D24+C24</f>
        <v>7089170010</v>
      </c>
      <c r="H24" s="756"/>
      <c r="I24" s="756">
        <v>2700000000</v>
      </c>
      <c r="J24" s="756">
        <v>4389170010</v>
      </c>
      <c r="K24" s="756">
        <f>J24+I24</f>
        <v>7089170010</v>
      </c>
      <c r="L24" s="757">
        <f>L25+L29</f>
        <v>100</v>
      </c>
      <c r="M24" s="756"/>
      <c r="N24" s="756"/>
    </row>
    <row r="25" spans="1:15" s="758" customFormat="1" ht="13.5" customHeight="1">
      <c r="A25" s="786"/>
      <c r="B25" s="787" t="s">
        <v>1502</v>
      </c>
      <c r="C25" s="788"/>
      <c r="D25" s="789"/>
      <c r="E25" s="787"/>
      <c r="F25" s="787"/>
      <c r="G25" s="787"/>
      <c r="H25" s="787"/>
      <c r="I25" s="787">
        <f>SUM(I26:I28)</f>
        <v>503700000</v>
      </c>
      <c r="J25" s="787">
        <f>SUM(J26:J28)</f>
        <v>0</v>
      </c>
      <c r="K25" s="787">
        <f>SUM(K26:K28)</f>
        <v>503700000</v>
      </c>
      <c r="L25" s="790">
        <f>SUM(L26:L28)</f>
        <v>7.105204125299289</v>
      </c>
      <c r="M25" s="787"/>
      <c r="N25" s="787"/>
      <c r="O25" s="758">
        <f>M25*0.86</f>
        <v>0</v>
      </c>
    </row>
    <row r="26" spans="1:15" s="702" customFormat="1" ht="13.5" customHeight="1">
      <c r="A26" s="760"/>
      <c r="B26" s="761" t="s">
        <v>1503</v>
      </c>
      <c r="C26" s="761"/>
      <c r="D26" s="791"/>
      <c r="E26" s="761"/>
      <c r="F26" s="761"/>
      <c r="G26" s="761"/>
      <c r="H26" s="761"/>
      <c r="I26" s="761">
        <v>503700000</v>
      </c>
      <c r="J26" s="763"/>
      <c r="K26" s="761">
        <f>J26+I26</f>
        <v>503700000</v>
      </c>
      <c r="L26" s="763">
        <f>K26/$K$24*100</f>
        <v>7.105204125299289</v>
      </c>
      <c r="M26" s="761"/>
      <c r="N26" s="761"/>
      <c r="O26" s="702">
        <f>M25-O25</f>
        <v>0</v>
      </c>
    </row>
    <row r="27" spans="1:14" s="702" customFormat="1" ht="13.5" customHeight="1">
      <c r="A27" s="760"/>
      <c r="B27" s="761" t="s">
        <v>1504</v>
      </c>
      <c r="C27" s="761"/>
      <c r="D27" s="791"/>
      <c r="E27" s="761"/>
      <c r="F27" s="761"/>
      <c r="G27" s="761"/>
      <c r="H27" s="761"/>
      <c r="I27" s="761"/>
      <c r="J27" s="761"/>
      <c r="K27" s="761">
        <f>J27+I27</f>
        <v>0</v>
      </c>
      <c r="L27" s="763">
        <f>K27/$K$24*100</f>
        <v>0</v>
      </c>
      <c r="M27" s="761"/>
      <c r="N27" s="761"/>
    </row>
    <row r="28" spans="1:14" s="702" customFormat="1" ht="13.5" customHeight="1">
      <c r="A28" s="761"/>
      <c r="B28" s="761" t="s">
        <v>1505</v>
      </c>
      <c r="C28" s="761"/>
      <c r="D28" s="791"/>
      <c r="E28" s="761"/>
      <c r="F28" s="761"/>
      <c r="G28" s="761"/>
      <c r="H28" s="761"/>
      <c r="I28" s="761"/>
      <c r="J28" s="761"/>
      <c r="K28" s="761">
        <f>J28+I28</f>
        <v>0</v>
      </c>
      <c r="L28" s="763">
        <f>K28/$K$24*100</f>
        <v>0</v>
      </c>
      <c r="M28" s="761"/>
      <c r="N28" s="761"/>
    </row>
    <row r="29" spans="1:14" s="758" customFormat="1" ht="15" customHeight="1">
      <c r="A29" s="787"/>
      <c r="B29" s="787" t="s">
        <v>1506</v>
      </c>
      <c r="C29" s="787"/>
      <c r="D29" s="789"/>
      <c r="E29" s="787"/>
      <c r="F29" s="787"/>
      <c r="G29" s="787"/>
      <c r="H29" s="787"/>
      <c r="I29" s="787">
        <f>I24-I25</f>
        <v>2196300000</v>
      </c>
      <c r="J29" s="787">
        <f>J24-J25</f>
        <v>4389170010</v>
      </c>
      <c r="K29" s="787">
        <f>K24-K25</f>
        <v>6585470010</v>
      </c>
      <c r="L29" s="790">
        <f>K29/$K$24*100</f>
        <v>92.8947958747007</v>
      </c>
      <c r="M29" s="787"/>
      <c r="N29" s="787"/>
    </row>
    <row r="30" spans="1:14" s="758" customFormat="1" ht="17.25" customHeight="1">
      <c r="A30" s="792" t="s">
        <v>1366</v>
      </c>
      <c r="B30" s="793" t="s">
        <v>1615</v>
      </c>
      <c r="C30" s="793">
        <f>C31+C32</f>
        <v>4805300000</v>
      </c>
      <c r="D30" s="794"/>
      <c r="E30" s="793"/>
      <c r="F30" s="793"/>
      <c r="G30" s="793">
        <f>C30+D30</f>
        <v>4805300000</v>
      </c>
      <c r="H30" s="795">
        <f>H31+H32</f>
        <v>100</v>
      </c>
      <c r="I30" s="793">
        <v>4805300000</v>
      </c>
      <c r="J30" s="793">
        <f>J31+J32</f>
        <v>0</v>
      </c>
      <c r="K30" s="793">
        <f>K31+K32</f>
        <v>7508300000</v>
      </c>
      <c r="L30" s="796">
        <f>L31+L32</f>
        <v>100</v>
      </c>
      <c r="M30" s="793"/>
      <c r="N30" s="797"/>
    </row>
    <row r="31" spans="1:15" s="758" customFormat="1" ht="17.25" customHeight="1">
      <c r="A31" s="792"/>
      <c r="B31" s="793" t="s">
        <v>1502</v>
      </c>
      <c r="C31" s="793">
        <v>1500000000</v>
      </c>
      <c r="D31" s="794"/>
      <c r="E31" s="793"/>
      <c r="F31" s="793"/>
      <c r="G31" s="793">
        <f>C31+D31</f>
        <v>1500000000</v>
      </c>
      <c r="H31" s="795">
        <f>G31/G30*100</f>
        <v>31.21553284914573</v>
      </c>
      <c r="I31" s="793">
        <v>1500000000</v>
      </c>
      <c r="J31" s="793"/>
      <c r="K31" s="761">
        <f>J31+I31</f>
        <v>1500000000</v>
      </c>
      <c r="L31" s="795">
        <f>100*K31/K30</f>
        <v>19.977891133811916</v>
      </c>
      <c r="M31" s="793"/>
      <c r="N31" s="793"/>
      <c r="O31" s="758">
        <f>M30*L31/100</f>
        <v>0</v>
      </c>
    </row>
    <row r="32" spans="1:14" s="758" customFormat="1" ht="17.25" customHeight="1">
      <c r="A32" s="793"/>
      <c r="B32" s="793" t="s">
        <v>1506</v>
      </c>
      <c r="C32" s="793">
        <v>3305300000</v>
      </c>
      <c r="D32" s="794"/>
      <c r="E32" s="793"/>
      <c r="F32" s="793"/>
      <c r="G32" s="793">
        <f>C32+D32</f>
        <v>3305300000</v>
      </c>
      <c r="H32" s="795">
        <f>G32/G30*100</f>
        <v>68.78446715085427</v>
      </c>
      <c r="I32" s="793">
        <v>6008300000</v>
      </c>
      <c r="J32" s="793"/>
      <c r="K32" s="765">
        <f>J32+I32</f>
        <v>6008300000</v>
      </c>
      <c r="L32" s="795">
        <f>100*K32/K30</f>
        <v>80.02210886618809</v>
      </c>
      <c r="M32" s="793"/>
      <c r="N32" s="797"/>
    </row>
    <row r="33" spans="1:14" s="758" customFormat="1" ht="17.25" customHeight="1">
      <c r="A33" s="798"/>
      <c r="B33" s="799" t="s">
        <v>1616</v>
      </c>
      <c r="C33" s="800">
        <f>C24+C30</f>
        <v>7505300000</v>
      </c>
      <c r="D33" s="800">
        <f>D24+D30</f>
        <v>4389170010</v>
      </c>
      <c r="E33" s="800">
        <f>E24+E30</f>
        <v>0</v>
      </c>
      <c r="F33" s="800">
        <f>F24+F30</f>
        <v>0</v>
      </c>
      <c r="G33" s="800">
        <f>G24+G30</f>
        <v>11894470010</v>
      </c>
      <c r="H33" s="800"/>
      <c r="I33" s="800">
        <f>I25+I31</f>
        <v>2003700000</v>
      </c>
      <c r="J33" s="800">
        <f>J25+J31</f>
        <v>0</v>
      </c>
      <c r="K33" s="800">
        <f>K25+K31</f>
        <v>2003700000</v>
      </c>
      <c r="L33" s="801"/>
      <c r="M33" s="800">
        <f>M25+M31</f>
        <v>0</v>
      </c>
      <c r="N33" s="800">
        <f>N25+N31</f>
        <v>0</v>
      </c>
    </row>
    <row r="34" spans="1:14" s="758" customFormat="1" ht="9.75" customHeight="1">
      <c r="A34" s="802"/>
      <c r="B34" s="803"/>
      <c r="C34" s="804"/>
      <c r="D34" s="804"/>
      <c r="E34" s="804"/>
      <c r="F34" s="804"/>
      <c r="G34" s="804"/>
      <c r="H34" s="804"/>
      <c r="I34" s="804"/>
      <c r="J34" s="805"/>
      <c r="K34" s="804"/>
      <c r="L34" s="805"/>
      <c r="M34" s="804"/>
      <c r="N34" s="804"/>
    </row>
    <row r="35" spans="1:14" s="736" customFormat="1" ht="18">
      <c r="A35" s="806" t="s">
        <v>1507</v>
      </c>
      <c r="B35" s="806"/>
      <c r="H35" s="807"/>
      <c r="J35" s="807"/>
      <c r="N35" s="808"/>
    </row>
    <row r="36" spans="1:11" s="775" customFormat="1" ht="22.5" customHeight="1">
      <c r="A36" s="773" t="s">
        <v>1481</v>
      </c>
      <c r="B36" s="773" t="s">
        <v>444</v>
      </c>
      <c r="C36" s="773" t="s">
        <v>1508</v>
      </c>
      <c r="D36" s="773" t="s">
        <v>1509</v>
      </c>
      <c r="E36" s="773"/>
      <c r="F36" s="773"/>
      <c r="G36" s="773" t="s">
        <v>976</v>
      </c>
      <c r="H36" s="773" t="s">
        <v>973</v>
      </c>
      <c r="I36" s="773" t="s">
        <v>975</v>
      </c>
      <c r="J36" s="773" t="s">
        <v>974</v>
      </c>
      <c r="K36" s="773" t="s">
        <v>1510</v>
      </c>
    </row>
    <row r="37" spans="1:11" s="811" customFormat="1" ht="42.75" customHeight="1">
      <c r="A37" s="809">
        <v>1</v>
      </c>
      <c r="B37" s="810" t="s">
        <v>1511</v>
      </c>
      <c r="C37" s="810">
        <f>-G7</f>
        <v>-10130641894</v>
      </c>
      <c r="D37" s="810"/>
      <c r="E37" s="810"/>
      <c r="F37" s="810"/>
      <c r="G37" s="810">
        <f>-G7</f>
        <v>-10130641894</v>
      </c>
      <c r="H37" s="810"/>
      <c r="I37" s="810"/>
      <c r="J37" s="810"/>
      <c r="K37" s="810"/>
    </row>
    <row r="38" spans="1:11" s="811" customFormat="1" ht="63.75">
      <c r="A38" s="812">
        <v>2</v>
      </c>
      <c r="B38" s="813" t="s">
        <v>1512</v>
      </c>
      <c r="C38" s="813"/>
      <c r="D38" s="813"/>
      <c r="E38" s="813"/>
      <c r="F38" s="813"/>
      <c r="G38" s="813">
        <f>-I7</f>
        <v>-12538114022</v>
      </c>
      <c r="H38" s="813"/>
      <c r="I38" s="813"/>
      <c r="J38" s="813"/>
      <c r="K38" s="813">
        <f>I7</f>
        <v>12538114022</v>
      </c>
    </row>
    <row r="39" spans="1:11" s="811" customFormat="1" ht="63.75">
      <c r="A39" s="812">
        <v>3</v>
      </c>
      <c r="B39" s="813" t="s">
        <v>1513</v>
      </c>
      <c r="C39" s="813"/>
      <c r="D39" s="813"/>
      <c r="E39" s="813"/>
      <c r="F39" s="813"/>
      <c r="G39" s="813"/>
      <c r="H39" s="813">
        <f>-K39</f>
        <v>-1155018053.3620348</v>
      </c>
      <c r="I39" s="813"/>
      <c r="J39" s="813"/>
      <c r="K39" s="813">
        <f>J16</f>
        <v>1155018053.3620348</v>
      </c>
    </row>
    <row r="40" spans="1:11" s="811" customFormat="1" ht="63.75">
      <c r="A40" s="812">
        <v>4</v>
      </c>
      <c r="B40" s="813" t="s">
        <v>1514</v>
      </c>
      <c r="C40" s="813"/>
      <c r="D40" s="813"/>
      <c r="E40" s="813"/>
      <c r="F40" s="813"/>
      <c r="G40" s="813"/>
      <c r="I40" s="813">
        <f>-K40</f>
        <v>-60165554.089976504</v>
      </c>
      <c r="J40" s="813"/>
      <c r="K40" s="813">
        <f>M16</f>
        <v>60165554.089976504</v>
      </c>
    </row>
    <row r="41" spans="1:11" s="811" customFormat="1" ht="49.5" customHeight="1">
      <c r="A41" s="812">
        <v>5</v>
      </c>
      <c r="B41" s="813" t="s">
        <v>1515</v>
      </c>
      <c r="C41" s="813"/>
      <c r="D41" s="813"/>
      <c r="E41" s="813"/>
      <c r="F41" s="813"/>
      <c r="G41" s="813"/>
      <c r="H41" s="813"/>
      <c r="I41" s="813"/>
      <c r="J41" s="813">
        <f>-K41</f>
        <v>1370708999.2974372</v>
      </c>
      <c r="K41" s="813">
        <f>G16</f>
        <v>-1370708999.2974372</v>
      </c>
    </row>
    <row r="42" spans="1:11" s="811" customFormat="1" ht="89.25">
      <c r="A42" s="812">
        <v>6</v>
      </c>
      <c r="B42" s="813" t="s">
        <v>1516</v>
      </c>
      <c r="C42" s="813"/>
      <c r="D42" s="813">
        <f>N31</f>
        <v>0</v>
      </c>
      <c r="E42" s="813"/>
      <c r="F42" s="813"/>
      <c r="G42" s="813"/>
      <c r="H42" s="813"/>
      <c r="I42" s="813"/>
      <c r="J42" s="813">
        <f>N31</f>
        <v>0</v>
      </c>
      <c r="K42" s="813"/>
    </row>
    <row r="43" spans="1:11" s="811" customFormat="1" ht="12.75">
      <c r="A43" s="814"/>
      <c r="B43" s="814" t="s">
        <v>1810</v>
      </c>
      <c r="C43" s="815">
        <f>SUM(C37:C42)</f>
        <v>-10130641894</v>
      </c>
      <c r="D43" s="815">
        <f>SUM(D37:D42)</f>
        <v>0</v>
      </c>
      <c r="E43" s="815"/>
      <c r="F43" s="815"/>
      <c r="G43" s="815">
        <f>SUM(G37:G42)</f>
        <v>-22668755916</v>
      </c>
      <c r="H43" s="815">
        <f>SUM(H37:H42)</f>
        <v>-1155018053.3620348</v>
      </c>
      <c r="I43" s="815">
        <f>SUM(I37:I42)</f>
        <v>-60165554.089976504</v>
      </c>
      <c r="J43" s="815">
        <f>SUM(J37:J42)</f>
        <v>1370708999.2974372</v>
      </c>
      <c r="K43" s="815">
        <f>SUM(K37:K42)</f>
        <v>12382588630.154573</v>
      </c>
    </row>
    <row r="44" s="811" customFormat="1" ht="3.75" customHeight="1">
      <c r="A44" s="816"/>
    </row>
    <row r="45" s="702" customFormat="1" ht="18">
      <c r="A45" s="806" t="s">
        <v>1517</v>
      </c>
    </row>
    <row r="46" spans="1:8" s="816" customFormat="1" ht="60.75" customHeight="1">
      <c r="A46" s="773" t="s">
        <v>1481</v>
      </c>
      <c r="B46" s="773" t="s">
        <v>444</v>
      </c>
      <c r="C46" s="751" t="s">
        <v>1518</v>
      </c>
      <c r="D46" s="751" t="s">
        <v>1519</v>
      </c>
      <c r="E46" s="814"/>
      <c r="F46" s="814"/>
      <c r="G46" s="773" t="s">
        <v>1520</v>
      </c>
      <c r="H46" s="773" t="s">
        <v>1521</v>
      </c>
    </row>
    <row r="47" spans="1:8" s="702" customFormat="1" ht="38.25">
      <c r="A47" s="814">
        <v>1</v>
      </c>
      <c r="B47" s="815" t="s">
        <v>1522</v>
      </c>
      <c r="C47" s="1218">
        <f>M31</f>
        <v>0</v>
      </c>
      <c r="D47" s="815"/>
      <c r="E47" s="817"/>
      <c r="F47" s="817"/>
      <c r="G47" s="817"/>
      <c r="H47" s="817"/>
    </row>
    <row r="48" spans="1:8" s="702" customFormat="1" ht="86.25" customHeight="1">
      <c r="A48" s="814">
        <v>2</v>
      </c>
      <c r="B48" s="815" t="s">
        <v>1523</v>
      </c>
      <c r="C48" s="815"/>
      <c r="D48" s="815">
        <f>M7</f>
        <v>-1172892122.7961926</v>
      </c>
      <c r="E48" s="817"/>
      <c r="F48" s="817"/>
      <c r="G48" s="817"/>
      <c r="H48" s="817"/>
    </row>
    <row r="49" spans="1:8" s="702" customFormat="1" ht="67.5" customHeight="1">
      <c r="A49" s="814">
        <v>3</v>
      </c>
      <c r="B49" s="815" t="s">
        <v>1266</v>
      </c>
      <c r="C49" s="815"/>
      <c r="D49" s="815"/>
      <c r="E49" s="814"/>
      <c r="F49" s="815"/>
      <c r="G49" s="815"/>
      <c r="H49" s="815">
        <f>'LN duoc chia'!E13</f>
        <v>0</v>
      </c>
    </row>
    <row r="50" s="736" customFormat="1" ht="15"/>
    <row r="51" s="736" customFormat="1" ht="15"/>
    <row r="52" s="736" customFormat="1" ht="15"/>
    <row r="53" s="736" customFormat="1" ht="15"/>
    <row r="54" s="736" customFormat="1" ht="15"/>
    <row r="55" s="736" customFormat="1" ht="15"/>
    <row r="56" s="736" customFormat="1" ht="15"/>
    <row r="57" s="736" customFormat="1" ht="15"/>
    <row r="58" s="736" customFormat="1" ht="15"/>
    <row r="59" s="736" customFormat="1" ht="15"/>
    <row r="60" s="736" customFormat="1" ht="15"/>
    <row r="61" s="736" customFormat="1" ht="15"/>
    <row r="62" s="736" customFormat="1" ht="15"/>
    <row r="63" s="736" customFormat="1" ht="15"/>
    <row r="64" s="736" customFormat="1" ht="15"/>
    <row r="65" s="736" customFormat="1" ht="15"/>
    <row r="66" s="736" customFormat="1" ht="15"/>
    <row r="67" s="736" customFormat="1" ht="15"/>
    <row r="68" s="736" customFormat="1" ht="15"/>
    <row r="69" s="736" customFormat="1" ht="15"/>
    <row r="70" s="736" customFormat="1" ht="15"/>
    <row r="71" s="736" customFormat="1" ht="15"/>
    <row r="72" s="736" customFormat="1" ht="15"/>
    <row r="73" s="736" customFormat="1" ht="15"/>
    <row r="74" s="736" customFormat="1" ht="15"/>
    <row r="75" s="736" customFormat="1" ht="15"/>
    <row r="76" s="736" customFormat="1" ht="15"/>
    <row r="77" s="736" customFormat="1" ht="15"/>
    <row r="78" s="736" customFormat="1" ht="15"/>
    <row r="79" s="736" customFormat="1" ht="15"/>
    <row r="80" s="736" customFormat="1" ht="15"/>
    <row r="81" s="736" customFormat="1" ht="15"/>
    <row r="82" s="736" customFormat="1" ht="15"/>
    <row r="83" s="736" customFormat="1" ht="15"/>
    <row r="84" s="736" customFormat="1" ht="15"/>
    <row r="85" s="736" customFormat="1" ht="15"/>
    <row r="86" s="736" customFormat="1" ht="15"/>
    <row r="87" s="736" customFormat="1" ht="15"/>
    <row r="88" s="736" customFormat="1" ht="15"/>
    <row r="89" s="736" customFormat="1" ht="15"/>
    <row r="90" s="736" customFormat="1" ht="15"/>
    <row r="91" s="736" customFormat="1" ht="15"/>
    <row r="92" s="736" customFormat="1" ht="15"/>
    <row r="93" s="736" customFormat="1" ht="15"/>
    <row r="94" s="736" customFormat="1" ht="15"/>
    <row r="95" s="736" customFormat="1" ht="15"/>
    <row r="96" s="736" customFormat="1" ht="15"/>
    <row r="97" s="736" customFormat="1" ht="15"/>
    <row r="98" s="736" customFormat="1" ht="15"/>
    <row r="99" s="736" customFormat="1" ht="15"/>
    <row r="100" s="736" customFormat="1" ht="15"/>
    <row r="101" s="736" customFormat="1" ht="15"/>
    <row r="102" s="736" customFormat="1" ht="15"/>
    <row r="103" s="736" customFormat="1" ht="15"/>
    <row r="104" s="736" customFormat="1" ht="15"/>
    <row r="105" s="736" customFormat="1" ht="15"/>
    <row r="106" s="736" customFormat="1" ht="15"/>
    <row r="107" s="736" customFormat="1" ht="15"/>
    <row r="108" s="736" customFormat="1" ht="15"/>
    <row r="109" s="736" customFormat="1" ht="15"/>
    <row r="110" s="736" customFormat="1" ht="15"/>
    <row r="111" s="736" customFormat="1" ht="15"/>
    <row r="112" s="736" customFormat="1" ht="15"/>
    <row r="113" s="736" customFormat="1" ht="15"/>
    <row r="114" s="736" customFormat="1" ht="15"/>
    <row r="115" s="736" customFormat="1" ht="15"/>
    <row r="116" s="736" customFormat="1" ht="15"/>
    <row r="117" s="736" customFormat="1" ht="15"/>
    <row r="118" s="736" customFormat="1" ht="15"/>
    <row r="119" s="736" customFormat="1" ht="15"/>
    <row r="120" s="736" customFormat="1" ht="15"/>
    <row r="121" s="736" customFormat="1" ht="15"/>
    <row r="122" s="736" customFormat="1" ht="15"/>
    <row r="123" s="736" customFormat="1" ht="15"/>
    <row r="124" s="736" customFormat="1" ht="15"/>
    <row r="125" s="736" customFormat="1" ht="15"/>
    <row r="126" s="736" customFormat="1" ht="15"/>
    <row r="127" s="736" customFormat="1" ht="15"/>
    <row r="128" s="736" customFormat="1" ht="15"/>
    <row r="129" s="736" customFormat="1" ht="15"/>
    <row r="130" s="736" customFormat="1" ht="15"/>
    <row r="131" s="736" customFormat="1" ht="15"/>
    <row r="132" s="736" customFormat="1" ht="15"/>
    <row r="133" s="736" customFormat="1" ht="15"/>
    <row r="134" s="736" customFormat="1" ht="15"/>
    <row r="135" s="736" customFormat="1" ht="15"/>
    <row r="136" s="736" customFormat="1" ht="15"/>
    <row r="137" s="736" customFormat="1" ht="15"/>
    <row r="138" s="736" customFormat="1" ht="15"/>
    <row r="139" s="736" customFormat="1" ht="15"/>
    <row r="140" s="736" customFormat="1" ht="15"/>
    <row r="141" s="736" customFormat="1" ht="15"/>
    <row r="142" s="736" customFormat="1" ht="15"/>
    <row r="143" s="736" customFormat="1" ht="15"/>
    <row r="144" s="736" customFormat="1" ht="15"/>
    <row r="145" s="736" customFormat="1" ht="15"/>
    <row r="146" s="736" customFormat="1" ht="15"/>
    <row r="147" s="736" customFormat="1" ht="15"/>
    <row r="148" s="736" customFormat="1" ht="15"/>
    <row r="149" s="736" customFormat="1" ht="15"/>
    <row r="150" s="736" customFormat="1" ht="15"/>
    <row r="151" s="736" customFormat="1" ht="15"/>
    <row r="152" s="736" customFormat="1" ht="15"/>
    <row r="153" s="736" customFormat="1" ht="15"/>
    <row r="154" s="736" customFormat="1" ht="15"/>
    <row r="155" s="736" customFormat="1" ht="15"/>
    <row r="156" s="736" customFormat="1" ht="15"/>
    <row r="157" s="736" customFormat="1" ht="15"/>
    <row r="158" s="736" customFormat="1" ht="15"/>
    <row r="159" s="736" customFormat="1" ht="15"/>
    <row r="160" s="736" customFormat="1" ht="15"/>
    <row r="161" s="736" customFormat="1" ht="15"/>
    <row r="162" s="736" customFormat="1" ht="15"/>
    <row r="163" s="736" customFormat="1" ht="15"/>
    <row r="164" s="736" customFormat="1" ht="15"/>
    <row r="165" s="736" customFormat="1" ht="15"/>
    <row r="166" s="736" customFormat="1" ht="15"/>
    <row r="167" s="736" customFormat="1" ht="15"/>
    <row r="168" s="736" customFormat="1" ht="15"/>
    <row r="169" s="736" customFormat="1" ht="15"/>
    <row r="170" s="736" customFormat="1" ht="15"/>
    <row r="171" s="736" customFormat="1" ht="15"/>
    <row r="172" s="736" customFormat="1" ht="15"/>
    <row r="173" s="736" customFormat="1" ht="15"/>
    <row r="174" s="736" customFormat="1" ht="15"/>
    <row r="175" s="736" customFormat="1" ht="15"/>
    <row r="176" s="736" customFormat="1" ht="15"/>
    <row r="177" s="736" customFormat="1" ht="15"/>
    <row r="178" s="736" customFormat="1" ht="15"/>
    <row r="179" s="736" customFormat="1" ht="15"/>
    <row r="180" s="736" customFormat="1" ht="15"/>
    <row r="181" s="736" customFormat="1" ht="15"/>
    <row r="182" s="736" customFormat="1" ht="15"/>
    <row r="183" s="736" customFormat="1" ht="15"/>
    <row r="184" s="736" customFormat="1" ht="15"/>
    <row r="185" s="736" customFormat="1" ht="15"/>
    <row r="186" s="736" customFormat="1" ht="15"/>
    <row r="187" s="736" customFormat="1" ht="15"/>
    <row r="188" s="736" customFormat="1" ht="15"/>
    <row r="189" s="736" customFormat="1" ht="15"/>
    <row r="190" s="736" customFormat="1" ht="15"/>
    <row r="191" s="736" customFormat="1" ht="15"/>
    <row r="192" s="736" customFormat="1" ht="15"/>
    <row r="193" s="736" customFormat="1" ht="15"/>
    <row r="194" s="736" customFormat="1" ht="15"/>
    <row r="195" s="736" customFormat="1" ht="15"/>
    <row r="196" s="736" customFormat="1" ht="15"/>
    <row r="197" s="736" customFormat="1" ht="15"/>
    <row r="198" s="736" customFormat="1" ht="15"/>
  </sheetData>
  <sheetProtection/>
  <mergeCells count="20">
    <mergeCell ref="A1:L1"/>
    <mergeCell ref="N22:N23"/>
    <mergeCell ref="K14:M14"/>
    <mergeCell ref="A13:A15"/>
    <mergeCell ref="B13:B15"/>
    <mergeCell ref="C14:G14"/>
    <mergeCell ref="H14:J14"/>
    <mergeCell ref="C13:M13"/>
    <mergeCell ref="C22:H22"/>
    <mergeCell ref="I22:L22"/>
    <mergeCell ref="B22:B23"/>
    <mergeCell ref="A22:A23"/>
    <mergeCell ref="K5:M5"/>
    <mergeCell ref="E5:H5"/>
    <mergeCell ref="I5:J5"/>
    <mergeCell ref="A5:A6"/>
    <mergeCell ref="B5:B6"/>
    <mergeCell ref="C5:C6"/>
    <mergeCell ref="D5:D6"/>
    <mergeCell ref="M22:M23"/>
  </mergeCells>
  <printOptions/>
  <pageMargins left="0.2" right="0.2" top="0.2" bottom="0.19" header="0.17" footer="0.17"/>
  <pageSetup horizontalDpi="600" verticalDpi="600" orientation="landscape" r:id="rId1"/>
  <rowBreaks count="1" manualBreakCount="1">
    <brk id="34" max="255" man="1"/>
  </rowBreaks>
</worksheet>
</file>

<file path=xl/worksheets/sheet18.xml><?xml version="1.0" encoding="utf-8"?>
<worksheet xmlns="http://schemas.openxmlformats.org/spreadsheetml/2006/main" xmlns:r="http://schemas.openxmlformats.org/officeDocument/2006/relationships">
  <sheetPr>
    <tabColor indexed="10"/>
  </sheetPr>
  <dimension ref="A1:L115"/>
  <sheetViews>
    <sheetView zoomScalePageLayoutView="0" workbookViewId="0" topLeftCell="A1">
      <selection activeCell="G13" sqref="G13"/>
    </sheetView>
  </sheetViews>
  <sheetFormatPr defaultColWidth="9.00390625" defaultRowHeight="12.75"/>
  <cols>
    <col min="1" max="1" width="42.25390625" style="498" customWidth="1"/>
    <col min="2" max="2" width="6.00390625" style="498" customWidth="1"/>
    <col min="3" max="4" width="13.875" style="498" customWidth="1"/>
    <col min="5" max="5" width="13.75390625" style="498" customWidth="1"/>
    <col min="6" max="9" width="13.875" style="498" customWidth="1"/>
    <col min="10" max="10" width="16.25390625" style="498" customWidth="1"/>
    <col min="11" max="11" width="15.75390625" style="498" customWidth="1"/>
    <col min="12" max="12" width="10.875" style="498" bestFit="1" customWidth="1"/>
    <col min="13" max="16384" width="9.125" style="498" customWidth="1"/>
  </cols>
  <sheetData>
    <row r="1" spans="1:10" ht="20.25">
      <c r="A1" s="1783" t="s">
        <v>1231</v>
      </c>
      <c r="B1" s="1783"/>
      <c r="C1" s="1783"/>
      <c r="D1" s="1783"/>
      <c r="E1" s="1783"/>
      <c r="F1" s="1783"/>
      <c r="G1" s="1783"/>
      <c r="H1" s="1783"/>
      <c r="I1" s="1783"/>
      <c r="J1" s="1783"/>
    </row>
    <row r="2" spans="1:10" ht="15.75">
      <c r="A2" s="1784" t="s">
        <v>1647</v>
      </c>
      <c r="B2" s="1784"/>
      <c r="C2" s="1784"/>
      <c r="D2" s="1784"/>
      <c r="E2" s="1784"/>
      <c r="F2" s="1784"/>
      <c r="G2" s="1784"/>
      <c r="H2" s="1784"/>
      <c r="I2" s="1784"/>
      <c r="J2" s="1784"/>
    </row>
    <row r="3" spans="1:10" ht="18" customHeight="1">
      <c r="A3" s="1785" t="s">
        <v>1232</v>
      </c>
      <c r="B3" s="1785"/>
      <c r="C3" s="1785"/>
      <c r="D3" s="1785"/>
      <c r="E3" s="1785"/>
      <c r="F3" s="1785"/>
      <c r="G3" s="1785"/>
      <c r="H3" s="1785"/>
      <c r="I3" s="1785"/>
      <c r="J3" s="1785"/>
    </row>
    <row r="4" ht="6" customHeight="1" thickBot="1"/>
    <row r="5" spans="1:10" s="509" customFormat="1" ht="34.5" customHeight="1" thickTop="1">
      <c r="A5" s="539" t="s">
        <v>1233</v>
      </c>
      <c r="B5" s="540" t="s">
        <v>1927</v>
      </c>
      <c r="C5" s="540" t="s">
        <v>1928</v>
      </c>
      <c r="D5" s="540" t="s">
        <v>1907</v>
      </c>
      <c r="E5" s="540" t="s">
        <v>1929</v>
      </c>
      <c r="F5" s="540" t="s">
        <v>1930</v>
      </c>
      <c r="G5" s="566" t="s">
        <v>881</v>
      </c>
      <c r="H5" s="566" t="s">
        <v>169</v>
      </c>
      <c r="I5" s="566" t="s">
        <v>1646</v>
      </c>
      <c r="J5" s="541" t="s">
        <v>1490</v>
      </c>
    </row>
    <row r="6" spans="1:10" s="544" customFormat="1" ht="15" customHeight="1">
      <c r="A6" s="542">
        <v>1</v>
      </c>
      <c r="B6" s="538">
        <v>2</v>
      </c>
      <c r="C6" s="538">
        <v>3</v>
      </c>
      <c r="D6" s="538">
        <v>4</v>
      </c>
      <c r="E6" s="538">
        <v>5</v>
      </c>
      <c r="F6" s="538">
        <v>6</v>
      </c>
      <c r="G6" s="567"/>
      <c r="H6" s="567"/>
      <c r="I6" s="567"/>
      <c r="J6" s="543">
        <v>7</v>
      </c>
    </row>
    <row r="7" spans="1:11" s="521" customFormat="1" ht="17.25" customHeight="1">
      <c r="A7" s="545" t="s">
        <v>1234</v>
      </c>
      <c r="B7" s="546" t="s">
        <v>242</v>
      </c>
      <c r="C7" s="1404">
        <v>702961068565</v>
      </c>
      <c r="D7" s="1404">
        <v>6914547536</v>
      </c>
      <c r="E7" s="1404">
        <v>10951787581</v>
      </c>
      <c r="F7" s="1404">
        <v>34078658150</v>
      </c>
      <c r="G7" s="1165"/>
      <c r="H7" s="1165"/>
      <c r="I7" s="1166">
        <f>SUM(C7:H7)</f>
        <v>754906061832</v>
      </c>
      <c r="J7" s="547">
        <f>SUM(C7:H7)</f>
        <v>754906061832</v>
      </c>
      <c r="K7" s="500"/>
    </row>
    <row r="8" spans="1:11" s="519" customFormat="1" ht="17.25" customHeight="1">
      <c r="A8" s="548" t="s">
        <v>1235</v>
      </c>
      <c r="B8" s="549" t="s">
        <v>1405</v>
      </c>
      <c r="C8" s="1221">
        <v>0</v>
      </c>
      <c r="D8" s="1221"/>
      <c r="E8" s="1221"/>
      <c r="F8" s="1221"/>
      <c r="G8" s="1172"/>
      <c r="H8" s="1172"/>
      <c r="I8" s="1173">
        <f>SUM(C8:H8)</f>
        <v>0</v>
      </c>
      <c r="J8" s="547">
        <f aca="true" t="shared" si="0" ref="J8:J26">SUM(C8:H8)</f>
        <v>0</v>
      </c>
      <c r="K8" s="500"/>
    </row>
    <row r="9" spans="1:11" s="519" customFormat="1" ht="17.25" customHeight="1">
      <c r="A9" s="548" t="s">
        <v>1236</v>
      </c>
      <c r="B9" s="518">
        <v>10</v>
      </c>
      <c r="C9" s="1221">
        <v>702961068565</v>
      </c>
      <c r="D9" s="1221">
        <v>6914547536</v>
      </c>
      <c r="E9" s="1221">
        <v>10951787581</v>
      </c>
      <c r="F9" s="1221">
        <v>34078658150</v>
      </c>
      <c r="G9" s="1171"/>
      <c r="H9" s="1171"/>
      <c r="I9" s="1176">
        <f>I7-I8</f>
        <v>754906061832</v>
      </c>
      <c r="J9" s="547">
        <f t="shared" si="0"/>
        <v>754906061832</v>
      </c>
      <c r="K9" s="500"/>
    </row>
    <row r="10" spans="1:11" s="519" customFormat="1" ht="17.25" customHeight="1">
      <c r="A10" s="548" t="s">
        <v>1237</v>
      </c>
      <c r="B10" s="518">
        <v>11</v>
      </c>
      <c r="C10" s="1221">
        <v>592766481940</v>
      </c>
      <c r="D10" s="1221">
        <v>6285066707</v>
      </c>
      <c r="E10" s="1221">
        <v>10377685402</v>
      </c>
      <c r="F10" s="1221">
        <v>30032659637</v>
      </c>
      <c r="G10" s="1172"/>
      <c r="H10" s="1172"/>
      <c r="I10" s="1177">
        <f>SUM(C10:H10)</f>
        <v>639461893686</v>
      </c>
      <c r="J10" s="547">
        <f t="shared" si="0"/>
        <v>639461893686</v>
      </c>
      <c r="K10" s="500"/>
    </row>
    <row r="11" spans="1:11" s="521" customFormat="1" ht="17.25" customHeight="1">
      <c r="A11" s="550" t="s">
        <v>1238</v>
      </c>
      <c r="B11" s="517">
        <v>20</v>
      </c>
      <c r="C11" s="1222">
        <v>110194586625</v>
      </c>
      <c r="D11" s="1222">
        <v>629480829</v>
      </c>
      <c r="E11" s="1222">
        <v>574102179</v>
      </c>
      <c r="F11" s="1222">
        <v>4045998513</v>
      </c>
      <c r="G11" s="1180"/>
      <c r="H11" s="1180"/>
      <c r="I11" s="1181">
        <f>I9-I10</f>
        <v>115444168146</v>
      </c>
      <c r="J11" s="547">
        <f t="shared" si="0"/>
        <v>115444168146</v>
      </c>
      <c r="K11" s="500"/>
    </row>
    <row r="12" spans="1:12" s="519" customFormat="1" ht="17.25" customHeight="1">
      <c r="A12" s="548" t="s">
        <v>1239</v>
      </c>
      <c r="B12" s="518">
        <v>21</v>
      </c>
      <c r="C12" s="1221">
        <v>4144156900</v>
      </c>
      <c r="D12" s="1221">
        <v>4583340</v>
      </c>
      <c r="E12" s="1221">
        <v>10862115</v>
      </c>
      <c r="F12" s="1221">
        <v>9131530</v>
      </c>
      <c r="G12" s="1172">
        <f>-'Cac BT HN lien quan den von'!H49</f>
        <v>0</v>
      </c>
      <c r="H12" s="1172"/>
      <c r="I12" s="1177">
        <f>SUM(C12:H12)</f>
        <v>4168733885</v>
      </c>
      <c r="J12" s="547">
        <f t="shared" si="0"/>
        <v>4168733885</v>
      </c>
      <c r="K12" s="500"/>
      <c r="L12" s="501"/>
    </row>
    <row r="13" spans="1:11" s="519" customFormat="1" ht="17.25" customHeight="1">
      <c r="A13" s="548" t="s">
        <v>1240</v>
      </c>
      <c r="B13" s="518">
        <v>22</v>
      </c>
      <c r="C13" s="1221">
        <v>61912234206</v>
      </c>
      <c r="D13" s="1221">
        <v>1136551764</v>
      </c>
      <c r="E13" s="1221">
        <v>751566679</v>
      </c>
      <c r="F13" s="1221">
        <v>72736355</v>
      </c>
      <c r="G13" s="1172"/>
      <c r="H13" s="1172"/>
      <c r="I13" s="1177">
        <f>SUM(C13:H13)</f>
        <v>63873089004</v>
      </c>
      <c r="J13" s="547">
        <f t="shared" si="0"/>
        <v>63873089004</v>
      </c>
      <c r="K13" s="500"/>
    </row>
    <row r="14" spans="1:11" s="519" customFormat="1" ht="17.25" customHeight="1">
      <c r="A14" s="548" t="s">
        <v>1241</v>
      </c>
      <c r="B14" s="518">
        <v>23</v>
      </c>
      <c r="C14" s="1221">
        <v>61554210807</v>
      </c>
      <c r="D14" s="1221">
        <v>1136551764</v>
      </c>
      <c r="E14" s="1221">
        <v>751566679</v>
      </c>
      <c r="F14" s="1221">
        <v>72736355</v>
      </c>
      <c r="G14" s="1172"/>
      <c r="H14" s="1172"/>
      <c r="I14" s="1177"/>
      <c r="J14" s="547">
        <f t="shared" si="0"/>
        <v>63515065605</v>
      </c>
      <c r="K14" s="500"/>
    </row>
    <row r="15" spans="1:11" s="519" customFormat="1" ht="17.25" customHeight="1">
      <c r="A15" s="548" t="s">
        <v>1242</v>
      </c>
      <c r="B15" s="518">
        <v>24</v>
      </c>
      <c r="C15" s="1221">
        <v>6236870222</v>
      </c>
      <c r="D15" s="1221">
        <v>107081899</v>
      </c>
      <c r="E15" s="1221">
        <v>521446087</v>
      </c>
      <c r="F15" s="1221">
        <v>1038750230</v>
      </c>
      <c r="G15" s="1172"/>
      <c r="H15" s="1172"/>
      <c r="I15" s="1177">
        <f>SUM(C15:H15)</f>
        <v>7904148438</v>
      </c>
      <c r="J15" s="547">
        <f t="shared" si="0"/>
        <v>7904148438</v>
      </c>
      <c r="K15" s="500"/>
    </row>
    <row r="16" spans="1:11" s="519" customFormat="1" ht="17.25" customHeight="1">
      <c r="A16" s="548" t="s">
        <v>1243</v>
      </c>
      <c r="B16" s="518">
        <v>25</v>
      </c>
      <c r="C16" s="1221">
        <v>41923539165</v>
      </c>
      <c r="D16" s="1221">
        <v>928262595</v>
      </c>
      <c r="E16" s="1221">
        <v>630406247</v>
      </c>
      <c r="F16" s="1221">
        <v>1396144925</v>
      </c>
      <c r="G16" s="1172"/>
      <c r="H16" s="1172"/>
      <c r="I16" s="1177">
        <f>SUM(C16:H16)</f>
        <v>44878352932</v>
      </c>
      <c r="J16" s="547">
        <f t="shared" si="0"/>
        <v>44878352932</v>
      </c>
      <c r="K16" s="500"/>
    </row>
    <row r="17" spans="1:11" s="521" customFormat="1" ht="17.25" customHeight="1">
      <c r="A17" s="551" t="s">
        <v>1244</v>
      </c>
      <c r="B17" s="517">
        <v>30</v>
      </c>
      <c r="C17" s="1222">
        <v>4266099932</v>
      </c>
      <c r="D17" s="1222">
        <v>-1537832089</v>
      </c>
      <c r="E17" s="1222">
        <v>-1318454719</v>
      </c>
      <c r="F17" s="1222">
        <v>1547498533</v>
      </c>
      <c r="G17" s="1180"/>
      <c r="H17" s="1180"/>
      <c r="I17" s="1181">
        <f>I11+I12-I13-I15-I16</f>
        <v>2957311657</v>
      </c>
      <c r="J17" s="547">
        <f t="shared" si="0"/>
        <v>2957311657</v>
      </c>
      <c r="K17" s="500"/>
    </row>
    <row r="18" spans="1:11" s="519" customFormat="1" ht="17.25" customHeight="1">
      <c r="A18" s="548" t="s">
        <v>1245</v>
      </c>
      <c r="B18" s="518">
        <v>31</v>
      </c>
      <c r="C18" s="1221">
        <v>5938907964</v>
      </c>
      <c r="D18" s="1221">
        <v>44893841</v>
      </c>
      <c r="E18" s="1221"/>
      <c r="F18" s="1221">
        <v>10000000</v>
      </c>
      <c r="G18" s="1172"/>
      <c r="H18" s="1172"/>
      <c r="I18" s="1177">
        <f>SUM(C18:H18)</f>
        <v>5993801805</v>
      </c>
      <c r="J18" s="547">
        <f t="shared" si="0"/>
        <v>5993801805</v>
      </c>
      <c r="K18" s="500"/>
    </row>
    <row r="19" spans="1:11" s="519" customFormat="1" ht="17.25" customHeight="1">
      <c r="A19" s="548" t="s">
        <v>1246</v>
      </c>
      <c r="B19" s="518">
        <v>32</v>
      </c>
      <c r="C19" s="1221">
        <v>4803406130</v>
      </c>
      <c r="D19" s="1221">
        <v>44893841</v>
      </c>
      <c r="E19" s="1221"/>
      <c r="F19" s="1221">
        <v>30099581</v>
      </c>
      <c r="G19" s="1172"/>
      <c r="H19" s="1172"/>
      <c r="I19" s="1177">
        <f>SUM(C19:H19)</f>
        <v>4878399552</v>
      </c>
      <c r="J19" s="547">
        <f t="shared" si="0"/>
        <v>4878399552</v>
      </c>
      <c r="K19" s="500"/>
    </row>
    <row r="20" spans="1:11" s="521" customFormat="1" ht="17.25" customHeight="1">
      <c r="A20" s="550" t="s">
        <v>1247</v>
      </c>
      <c r="B20" s="517">
        <v>40</v>
      </c>
      <c r="C20" s="1222">
        <v>1135501834</v>
      </c>
      <c r="D20" s="1222">
        <v>0</v>
      </c>
      <c r="E20" s="1222">
        <v>0</v>
      </c>
      <c r="F20" s="1222">
        <v>-20099581</v>
      </c>
      <c r="G20" s="1180"/>
      <c r="H20" s="1180"/>
      <c r="I20" s="1181">
        <f>I18-I19</f>
        <v>1115402253</v>
      </c>
      <c r="J20" s="547">
        <f t="shared" si="0"/>
        <v>1115402253</v>
      </c>
      <c r="K20" s="500"/>
    </row>
    <row r="21" spans="1:11" s="521" customFormat="1" ht="17.25" customHeight="1">
      <c r="A21" s="550" t="s">
        <v>1248</v>
      </c>
      <c r="B21" s="517"/>
      <c r="C21" s="1222">
        <v>0</v>
      </c>
      <c r="D21" s="1222"/>
      <c r="E21" s="1222"/>
      <c r="F21" s="1222"/>
      <c r="G21" s="1165"/>
      <c r="H21" s="1165">
        <f>'Cac BT HN lien quan den von'!M31</f>
        <v>0</v>
      </c>
      <c r="I21" s="1177">
        <f>SUM(C21:H21)</f>
        <v>0</v>
      </c>
      <c r="J21" s="547">
        <f t="shared" si="0"/>
        <v>0</v>
      </c>
      <c r="K21" s="500"/>
    </row>
    <row r="22" spans="1:11" s="521" customFormat="1" ht="17.25" customHeight="1">
      <c r="A22" s="550" t="s">
        <v>1249</v>
      </c>
      <c r="B22" s="517">
        <v>50</v>
      </c>
      <c r="C22" s="1222">
        <v>5401601766</v>
      </c>
      <c r="D22" s="1222">
        <v>-1537832089</v>
      </c>
      <c r="E22" s="1222">
        <v>-1318454719</v>
      </c>
      <c r="F22" s="1222">
        <v>1527398952</v>
      </c>
      <c r="G22" s="1180"/>
      <c r="H22" s="1180">
        <f>H17+H20+H21</f>
        <v>0</v>
      </c>
      <c r="I22" s="1181">
        <f>I17+I20+I21</f>
        <v>4072713910</v>
      </c>
      <c r="J22" s="547">
        <f t="shared" si="0"/>
        <v>4072713910</v>
      </c>
      <c r="K22" s="500"/>
    </row>
    <row r="23" spans="1:11" s="519" customFormat="1" ht="17.25" customHeight="1">
      <c r="A23" s="548" t="s">
        <v>1250</v>
      </c>
      <c r="B23" s="518">
        <v>51</v>
      </c>
      <c r="C23" s="1221">
        <v>1501194466</v>
      </c>
      <c r="D23" s="1221"/>
      <c r="E23" s="1221"/>
      <c r="F23" s="1221">
        <v>124574794</v>
      </c>
      <c r="G23" s="1172"/>
      <c r="H23" s="1172"/>
      <c r="I23" s="1177">
        <f>SUM(C23:H23)</f>
        <v>1625769260</v>
      </c>
      <c r="J23" s="547">
        <f>SUM(C23:H23)</f>
        <v>1625769260</v>
      </c>
      <c r="K23" s="500"/>
    </row>
    <row r="24" spans="1:11" s="519" customFormat="1" ht="17.25" customHeight="1">
      <c r="A24" s="548" t="s">
        <v>1251</v>
      </c>
      <c r="B24" s="518">
        <v>52</v>
      </c>
      <c r="C24" s="1221">
        <v>0</v>
      </c>
      <c r="D24" s="1221"/>
      <c r="E24" s="1221"/>
      <c r="F24" s="1221"/>
      <c r="G24" s="1184"/>
      <c r="H24" s="1184"/>
      <c r="I24" s="1177">
        <f>SUM(C24:H24)</f>
        <v>0</v>
      </c>
      <c r="J24" s="547">
        <f t="shared" si="0"/>
        <v>0</v>
      </c>
      <c r="K24" s="500"/>
    </row>
    <row r="25" spans="1:11" s="521" customFormat="1" ht="17.25" customHeight="1">
      <c r="A25" s="550" t="s">
        <v>1252</v>
      </c>
      <c r="B25" s="517">
        <v>60</v>
      </c>
      <c r="C25" s="1222">
        <v>3900407300</v>
      </c>
      <c r="D25" s="1222">
        <v>-1537832089</v>
      </c>
      <c r="E25" s="1222">
        <v>-1318454719</v>
      </c>
      <c r="F25" s="1222">
        <v>1402824158</v>
      </c>
      <c r="G25" s="1180"/>
      <c r="H25" s="1180">
        <f>H22-H23-H24</f>
        <v>0</v>
      </c>
      <c r="I25" s="1181">
        <f>I22-I23-I24</f>
        <v>2446944650</v>
      </c>
      <c r="J25" s="547">
        <f>SUM(C25:H25)-1</f>
        <v>2446944649</v>
      </c>
      <c r="K25" s="500"/>
    </row>
    <row r="26" spans="1:11" s="521" customFormat="1" ht="17.25" customHeight="1">
      <c r="A26" s="550" t="s">
        <v>1253</v>
      </c>
      <c r="B26" s="517"/>
      <c r="C26" s="1405">
        <v>0</v>
      </c>
      <c r="D26" s="1222">
        <v>-970167452.6840881</v>
      </c>
      <c r="E26" s="1222">
        <v>-816190240.4770625</v>
      </c>
      <c r="F26" s="1222">
        <v>613465570.364958</v>
      </c>
      <c r="G26" s="1185"/>
      <c r="H26" s="1185"/>
      <c r="I26" s="1177">
        <f>SUM(C26:H26)</f>
        <v>-1172892122.7961924</v>
      </c>
      <c r="J26" s="547">
        <f t="shared" si="0"/>
        <v>-1172892122.7961924</v>
      </c>
      <c r="K26" s="500"/>
    </row>
    <row r="27" spans="1:12" s="521" customFormat="1" ht="17.25" customHeight="1">
      <c r="A27" s="550" t="s">
        <v>1254</v>
      </c>
      <c r="B27" s="517"/>
      <c r="C27" s="1222">
        <v>3900407300</v>
      </c>
      <c r="D27" s="1222">
        <v>-567664636.3159119</v>
      </c>
      <c r="E27" s="1222">
        <v>-502264478.52293754</v>
      </c>
      <c r="F27" s="1222">
        <v>789358587.635042</v>
      </c>
      <c r="G27" s="1180"/>
      <c r="H27" s="1180">
        <f>H25-H26</f>
        <v>0</v>
      </c>
      <c r="I27" s="1181">
        <f>I25-I26</f>
        <v>3619836772.796192</v>
      </c>
      <c r="J27" s="547">
        <f>SUM(C27:H27)-1</f>
        <v>3619836771.796193</v>
      </c>
      <c r="K27" s="500"/>
      <c r="L27" s="500"/>
    </row>
    <row r="28" spans="1:12" s="521" customFormat="1" ht="17.25" customHeight="1">
      <c r="A28" s="1412" t="s">
        <v>888</v>
      </c>
      <c r="B28" s="527"/>
      <c r="C28" s="1225">
        <v>869370734</v>
      </c>
      <c r="D28" s="1225"/>
      <c r="E28" s="1225"/>
      <c r="F28" s="1225"/>
      <c r="G28" s="1411"/>
      <c r="H28" s="1411"/>
      <c r="I28" s="1181">
        <f>C28</f>
        <v>869370734</v>
      </c>
      <c r="J28" s="547">
        <f>SUM(C28:H28)-1</f>
        <v>869370733</v>
      </c>
      <c r="K28" s="500"/>
      <c r="L28" s="500"/>
    </row>
    <row r="29" spans="1:12" s="521" customFormat="1" ht="17.25" customHeight="1">
      <c r="A29" s="1412" t="s">
        <v>889</v>
      </c>
      <c r="B29" s="527"/>
      <c r="C29" s="1225">
        <v>3031036566</v>
      </c>
      <c r="D29" s="1225">
        <v>-567664636.3159119</v>
      </c>
      <c r="E29" s="1225">
        <v>-502264478.52293754</v>
      </c>
      <c r="F29" s="1225">
        <v>789358587.635042</v>
      </c>
      <c r="G29" s="1411"/>
      <c r="H29" s="1411"/>
      <c r="I29" s="1181">
        <f>I27-I28</f>
        <v>2750466038.796192</v>
      </c>
      <c r="J29" s="547">
        <f>SUM(C29:H29)-1</f>
        <v>2750466037.7961926</v>
      </c>
      <c r="K29" s="500"/>
      <c r="L29" s="500"/>
    </row>
    <row r="30" spans="1:11" s="521" customFormat="1" ht="17.25" customHeight="1" thickBot="1">
      <c r="A30" s="552" t="s">
        <v>1255</v>
      </c>
      <c r="B30" s="553">
        <v>70</v>
      </c>
      <c r="C30" s="554"/>
      <c r="D30" s="554"/>
      <c r="E30" s="554"/>
      <c r="F30" s="554"/>
      <c r="G30" s="568"/>
      <c r="H30" s="568"/>
      <c r="I30" s="568"/>
      <c r="J30" s="555">
        <f>J27/12500000</f>
        <v>289.58694174369543</v>
      </c>
      <c r="K30" s="500"/>
    </row>
    <row r="31" spans="2:10" s="519" customFormat="1" ht="13.5" thickTop="1">
      <c r="B31" s="512"/>
      <c r="C31" s="501"/>
      <c r="D31" s="501"/>
      <c r="J31" s="501"/>
    </row>
    <row r="32" spans="1:10" s="519" customFormat="1" ht="13.5">
      <c r="A32" s="556" t="s">
        <v>1256</v>
      </c>
      <c r="B32" s="556" t="s">
        <v>1257</v>
      </c>
      <c r="C32" s="556"/>
      <c r="D32" s="501"/>
      <c r="F32" s="556" t="s">
        <v>1258</v>
      </c>
      <c r="G32" s="556"/>
      <c r="H32" s="556"/>
      <c r="I32" s="556"/>
      <c r="J32" s="556"/>
    </row>
    <row r="33" spans="2:4" s="519" customFormat="1" ht="12.75">
      <c r="B33" s="512"/>
      <c r="C33" s="501"/>
      <c r="D33" s="501"/>
    </row>
    <row r="34" spans="2:4" s="519" customFormat="1" ht="12.75">
      <c r="B34" s="512"/>
      <c r="C34" s="501"/>
      <c r="D34" s="501"/>
    </row>
    <row r="35" spans="2:4" s="519" customFormat="1" ht="12.75">
      <c r="B35" s="512"/>
      <c r="C35" s="501"/>
      <c r="D35" s="501"/>
    </row>
    <row r="36" spans="1:4" s="519" customFormat="1" ht="15">
      <c r="A36" s="557" t="s">
        <v>1259</v>
      </c>
      <c r="B36" s="1782" t="s">
        <v>1260</v>
      </c>
      <c r="C36" s="1782"/>
      <c r="D36" s="501"/>
    </row>
    <row r="37" spans="2:4" s="519" customFormat="1" ht="12.75">
      <c r="B37" s="512"/>
      <c r="C37" s="501"/>
      <c r="D37" s="501"/>
    </row>
    <row r="38" spans="2:4" s="519" customFormat="1" ht="12.75">
      <c r="B38" s="512"/>
      <c r="C38" s="501"/>
      <c r="D38" s="501"/>
    </row>
    <row r="39" spans="2:4" ht="15">
      <c r="B39" s="506"/>
      <c r="C39" s="499"/>
      <c r="D39" s="499"/>
    </row>
    <row r="40" spans="2:4" ht="15">
      <c r="B40" s="506"/>
      <c r="C40" s="499"/>
      <c r="D40" s="499"/>
    </row>
    <row r="41" spans="2:4" ht="15">
      <c r="B41" s="506"/>
      <c r="C41" s="499"/>
      <c r="D41" s="499"/>
    </row>
    <row r="42" spans="2:4" ht="15">
      <c r="B42" s="506"/>
      <c r="C42" s="499"/>
      <c r="D42" s="499"/>
    </row>
    <row r="43" spans="2:4" ht="15">
      <c r="B43" s="506"/>
      <c r="C43" s="499"/>
      <c r="D43" s="499"/>
    </row>
    <row r="44" spans="2:4" ht="15">
      <c r="B44" s="506"/>
      <c r="C44" s="499"/>
      <c r="D44" s="499"/>
    </row>
    <row r="45" spans="2:4" ht="15">
      <c r="B45" s="506"/>
      <c r="C45" s="499"/>
      <c r="D45" s="499"/>
    </row>
    <row r="46" spans="2:4" ht="15">
      <c r="B46" s="506"/>
      <c r="C46" s="499"/>
      <c r="D46" s="499"/>
    </row>
    <row r="47" spans="2:4" ht="15">
      <c r="B47" s="506"/>
      <c r="C47" s="499"/>
      <c r="D47" s="499"/>
    </row>
    <row r="48" spans="2:4" ht="15">
      <c r="B48" s="506"/>
      <c r="C48" s="499"/>
      <c r="D48" s="499"/>
    </row>
    <row r="49" spans="2:4" ht="15">
      <c r="B49" s="506"/>
      <c r="C49" s="499"/>
      <c r="D49" s="499"/>
    </row>
    <row r="50" spans="2:4" ht="15">
      <c r="B50" s="506"/>
      <c r="C50" s="499"/>
      <c r="D50" s="499"/>
    </row>
    <row r="51" spans="2:4" ht="15">
      <c r="B51" s="506"/>
      <c r="C51" s="499"/>
      <c r="D51" s="499"/>
    </row>
    <row r="52" spans="2:4" ht="15">
      <c r="B52" s="506"/>
      <c r="C52" s="499"/>
      <c r="D52" s="499"/>
    </row>
    <row r="53" spans="2:4" ht="15">
      <c r="B53" s="506"/>
      <c r="C53" s="499"/>
      <c r="D53" s="499"/>
    </row>
    <row r="54" spans="2:4" ht="15">
      <c r="B54" s="506"/>
      <c r="C54" s="499"/>
      <c r="D54" s="499"/>
    </row>
    <row r="55" spans="2:4" ht="15">
      <c r="B55" s="506"/>
      <c r="C55" s="499"/>
      <c r="D55" s="499"/>
    </row>
    <row r="56" spans="2:4" ht="15">
      <c r="B56" s="506"/>
      <c r="C56" s="499"/>
      <c r="D56" s="499"/>
    </row>
    <row r="57" spans="3:4" ht="15">
      <c r="C57" s="499"/>
      <c r="D57" s="499"/>
    </row>
    <row r="58" spans="3:4" ht="15">
      <c r="C58" s="499"/>
      <c r="D58" s="499"/>
    </row>
    <row r="59" spans="3:4" ht="15">
      <c r="C59" s="499"/>
      <c r="D59" s="499"/>
    </row>
    <row r="60" spans="3:4" ht="15">
      <c r="C60" s="499"/>
      <c r="D60" s="499"/>
    </row>
    <row r="61" spans="3:4" ht="15">
      <c r="C61" s="499"/>
      <c r="D61" s="499"/>
    </row>
    <row r="62" spans="3:4" ht="15">
      <c r="C62" s="499"/>
      <c r="D62" s="499"/>
    </row>
    <row r="63" spans="3:4" ht="15">
      <c r="C63" s="499"/>
      <c r="D63" s="499"/>
    </row>
    <row r="64" spans="3:4" ht="15">
      <c r="C64" s="499"/>
      <c r="D64" s="499"/>
    </row>
    <row r="65" spans="3:4" ht="15">
      <c r="C65" s="499"/>
      <c r="D65" s="499"/>
    </row>
    <row r="66" spans="3:4" ht="15">
      <c r="C66" s="499"/>
      <c r="D66" s="499"/>
    </row>
    <row r="67" spans="3:4" ht="15">
      <c r="C67" s="499"/>
      <c r="D67" s="499"/>
    </row>
    <row r="68" spans="3:4" ht="15">
      <c r="C68" s="499"/>
      <c r="D68" s="499"/>
    </row>
    <row r="69" spans="3:4" ht="15">
      <c r="C69" s="499"/>
      <c r="D69" s="499"/>
    </row>
    <row r="70" spans="3:4" ht="15">
      <c r="C70" s="499"/>
      <c r="D70" s="499"/>
    </row>
    <row r="71" spans="3:4" ht="15">
      <c r="C71" s="499"/>
      <c r="D71" s="499"/>
    </row>
    <row r="72" spans="3:4" ht="15">
      <c r="C72" s="499"/>
      <c r="D72" s="499"/>
    </row>
    <row r="73" spans="3:4" ht="15">
      <c r="C73" s="499"/>
      <c r="D73" s="499"/>
    </row>
    <row r="74" spans="3:4" ht="15">
      <c r="C74" s="499"/>
      <c r="D74" s="499"/>
    </row>
    <row r="75" spans="3:4" ht="15">
      <c r="C75" s="499"/>
      <c r="D75" s="499"/>
    </row>
    <row r="76" spans="3:4" ht="15">
      <c r="C76" s="499"/>
      <c r="D76" s="499"/>
    </row>
    <row r="77" spans="3:4" ht="15">
      <c r="C77" s="499"/>
      <c r="D77" s="499"/>
    </row>
    <row r="78" spans="3:4" ht="15">
      <c r="C78" s="499"/>
      <c r="D78" s="499"/>
    </row>
    <row r="79" spans="3:4" ht="15">
      <c r="C79" s="499"/>
      <c r="D79" s="499"/>
    </row>
    <row r="80" spans="3:4" ht="15">
      <c r="C80" s="499"/>
      <c r="D80" s="499"/>
    </row>
    <row r="81" spans="3:4" ht="15">
      <c r="C81" s="499"/>
      <c r="D81" s="499"/>
    </row>
    <row r="82" spans="3:4" ht="15">
      <c r="C82" s="499"/>
      <c r="D82" s="499"/>
    </row>
    <row r="83" spans="3:4" ht="15">
      <c r="C83" s="499"/>
      <c r="D83" s="499"/>
    </row>
    <row r="84" spans="3:4" ht="15">
      <c r="C84" s="499"/>
      <c r="D84" s="499"/>
    </row>
    <row r="85" spans="3:4" ht="15">
      <c r="C85" s="499"/>
      <c r="D85" s="499"/>
    </row>
    <row r="86" spans="3:4" ht="15">
      <c r="C86" s="499"/>
      <c r="D86" s="499"/>
    </row>
    <row r="87" spans="3:4" ht="15">
      <c r="C87" s="499"/>
      <c r="D87" s="499"/>
    </row>
    <row r="88" spans="3:4" ht="15">
      <c r="C88" s="499"/>
      <c r="D88" s="499"/>
    </row>
    <row r="89" spans="3:4" ht="15">
      <c r="C89" s="499"/>
      <c r="D89" s="499"/>
    </row>
    <row r="90" spans="3:4" ht="15">
      <c r="C90" s="499"/>
      <c r="D90" s="499"/>
    </row>
    <row r="91" spans="3:4" ht="15">
      <c r="C91" s="499"/>
      <c r="D91" s="499"/>
    </row>
    <row r="92" spans="3:4" ht="15">
      <c r="C92" s="499"/>
      <c r="D92" s="499"/>
    </row>
    <row r="93" spans="3:4" ht="15">
      <c r="C93" s="499"/>
      <c r="D93" s="499"/>
    </row>
    <row r="94" spans="3:4" ht="15">
      <c r="C94" s="499"/>
      <c r="D94" s="499"/>
    </row>
    <row r="95" spans="3:4" ht="15">
      <c r="C95" s="499"/>
      <c r="D95" s="499"/>
    </row>
    <row r="96" spans="3:4" ht="15">
      <c r="C96" s="499"/>
      <c r="D96" s="499"/>
    </row>
    <row r="97" spans="3:4" ht="15">
      <c r="C97" s="499"/>
      <c r="D97" s="499"/>
    </row>
    <row r="98" spans="3:4" ht="15">
      <c r="C98" s="499"/>
      <c r="D98" s="499"/>
    </row>
    <row r="99" spans="3:4" ht="15">
      <c r="C99" s="499"/>
      <c r="D99" s="499"/>
    </row>
    <row r="100" spans="3:4" ht="15">
      <c r="C100" s="499"/>
      <c r="D100" s="499"/>
    </row>
    <row r="101" spans="3:4" ht="15">
      <c r="C101" s="499"/>
      <c r="D101" s="499"/>
    </row>
    <row r="102" spans="3:4" ht="15">
      <c r="C102" s="499"/>
      <c r="D102" s="499"/>
    </row>
    <row r="103" spans="3:4" ht="15">
      <c r="C103" s="499"/>
      <c r="D103" s="499"/>
    </row>
    <row r="104" spans="3:4" ht="15">
      <c r="C104" s="499"/>
      <c r="D104" s="499"/>
    </row>
    <row r="105" spans="3:4" ht="15">
      <c r="C105" s="499"/>
      <c r="D105" s="499"/>
    </row>
    <row r="106" spans="3:4" ht="15">
      <c r="C106" s="499"/>
      <c r="D106" s="499"/>
    </row>
    <row r="107" spans="3:4" ht="15">
      <c r="C107" s="499"/>
      <c r="D107" s="499"/>
    </row>
    <row r="108" spans="3:4" ht="15">
      <c r="C108" s="499"/>
      <c r="D108" s="499"/>
    </row>
    <row r="109" spans="3:4" ht="15">
      <c r="C109" s="499"/>
      <c r="D109" s="499"/>
    </row>
    <row r="110" spans="3:4" ht="15">
      <c r="C110" s="499"/>
      <c r="D110" s="499"/>
    </row>
    <row r="111" spans="3:4" ht="15">
      <c r="C111" s="499"/>
      <c r="D111" s="499"/>
    </row>
    <row r="112" spans="3:4" ht="15">
      <c r="C112" s="499"/>
      <c r="D112" s="499"/>
    </row>
    <row r="113" spans="3:4" ht="15">
      <c r="C113" s="499"/>
      <c r="D113" s="499"/>
    </row>
    <row r="114" spans="3:4" ht="15">
      <c r="C114" s="499"/>
      <c r="D114" s="499"/>
    </row>
    <row r="115" spans="3:4" ht="15">
      <c r="C115" s="499"/>
      <c r="D115" s="499"/>
    </row>
  </sheetData>
  <sheetProtection/>
  <mergeCells count="4">
    <mergeCell ref="B36:C36"/>
    <mergeCell ref="A1:J1"/>
    <mergeCell ref="A2:J2"/>
    <mergeCell ref="A3:J3"/>
  </mergeCells>
  <printOptions/>
  <pageMargins left="0.2" right="0.2" top="0.42" bottom="0.29" header="0.17" footer="0.17"/>
  <pageSetup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0"/>
  </sheetPr>
  <dimension ref="A1:M331"/>
  <sheetViews>
    <sheetView zoomScalePageLayoutView="0" workbookViewId="0" topLeftCell="A1">
      <pane xSplit="1" ySplit="8" topLeftCell="B90" activePane="bottomRight" state="frozen"/>
      <selection pane="topLeft" activeCell="A1" sqref="A1"/>
      <selection pane="topRight" activeCell="B1" sqref="B1"/>
      <selection pane="bottomLeft" activeCell="A9" sqref="A9"/>
      <selection pane="bottomRight" activeCell="G83" sqref="G83"/>
    </sheetView>
  </sheetViews>
  <sheetFormatPr defaultColWidth="9.00390625" defaultRowHeight="12.75"/>
  <cols>
    <col min="1" max="1" width="35.75390625" style="498" customWidth="1"/>
    <col min="2" max="2" width="4.875" style="498" customWidth="1"/>
    <col min="3" max="3" width="7.125" style="498" hidden="1" customWidth="1"/>
    <col min="4" max="4" width="19.00390625" style="498" customWidth="1"/>
    <col min="5" max="5" width="14.875" style="498" bestFit="1" customWidth="1"/>
    <col min="6" max="6" width="11.875" style="498" customWidth="1"/>
    <col min="7" max="7" width="13.375" style="498" customWidth="1"/>
    <col min="8" max="8" width="12.125" style="498" bestFit="1" customWidth="1"/>
    <col min="9" max="9" width="14.625" style="498" bestFit="1" customWidth="1"/>
    <col min="10" max="10" width="13.875" style="498" bestFit="1" customWidth="1"/>
    <col min="11" max="11" width="14.625" style="498" customWidth="1"/>
    <col min="12" max="12" width="17.00390625" style="498" hidden="1" customWidth="1"/>
    <col min="13" max="13" width="15.25390625" style="498" customWidth="1"/>
    <col min="14" max="16384" width="9.125" style="498" customWidth="1"/>
  </cols>
  <sheetData>
    <row r="1" spans="1:9" ht="15">
      <c r="A1" s="498" t="s">
        <v>1918</v>
      </c>
      <c r="G1" s="1787" t="s">
        <v>1919</v>
      </c>
      <c r="H1" s="1787"/>
      <c r="I1" s="1787"/>
    </row>
    <row r="2" spans="1:9" ht="15">
      <c r="A2" s="498" t="s">
        <v>1920</v>
      </c>
      <c r="G2" s="1787" t="s">
        <v>1921</v>
      </c>
      <c r="H2" s="1787"/>
      <c r="I2" s="1787"/>
    </row>
    <row r="3" spans="7:9" ht="15">
      <c r="G3" s="1787" t="s">
        <v>1922</v>
      </c>
      <c r="H3" s="1787"/>
      <c r="I3" s="1787"/>
    </row>
    <row r="4" spans="1:9" ht="20.25">
      <c r="A4" s="1783" t="s">
        <v>1923</v>
      </c>
      <c r="B4" s="1783"/>
      <c r="C4" s="1783"/>
      <c r="D4" s="1783"/>
      <c r="E4" s="1783"/>
      <c r="F4" s="1783"/>
      <c r="G4" s="1783"/>
      <c r="H4" s="1783"/>
      <c r="I4" s="1783"/>
    </row>
    <row r="5" spans="1:9" ht="15.75">
      <c r="A5" s="1786" t="s">
        <v>882</v>
      </c>
      <c r="B5" s="1786"/>
      <c r="C5" s="1786"/>
      <c r="D5" s="1786"/>
      <c r="E5" s="1786"/>
      <c r="F5" s="1786"/>
      <c r="G5" s="1786"/>
      <c r="H5" s="1786"/>
      <c r="I5" s="1786"/>
    </row>
    <row r="6" spans="1:9" ht="15">
      <c r="A6" s="507"/>
      <c r="B6" s="507"/>
      <c r="C6" s="507"/>
      <c r="D6" s="507"/>
      <c r="E6" s="507"/>
      <c r="F6" s="507"/>
      <c r="G6" s="507"/>
      <c r="H6" s="507"/>
      <c r="I6" s="507" t="s">
        <v>1924</v>
      </c>
    </row>
    <row r="7" spans="1:11" s="509" customFormat="1" ht="25.5">
      <c r="A7" s="497" t="s">
        <v>1925</v>
      </c>
      <c r="B7" s="497" t="s">
        <v>1926</v>
      </c>
      <c r="C7" s="497" t="s">
        <v>1927</v>
      </c>
      <c r="D7" s="497" t="s">
        <v>520</v>
      </c>
      <c r="E7" s="497" t="s">
        <v>1928</v>
      </c>
      <c r="F7" s="497" t="s">
        <v>1907</v>
      </c>
      <c r="G7" s="497" t="s">
        <v>1929</v>
      </c>
      <c r="H7" s="497" t="s">
        <v>1930</v>
      </c>
      <c r="I7" s="497" t="s">
        <v>1490</v>
      </c>
      <c r="J7" s="497" t="s">
        <v>1931</v>
      </c>
      <c r="K7" s="497" t="s">
        <v>1932</v>
      </c>
    </row>
    <row r="8" spans="1:11" s="512" customFormat="1" ht="12.75">
      <c r="A8" s="510">
        <v>1</v>
      </c>
      <c r="B8" s="510">
        <v>2</v>
      </c>
      <c r="C8" s="510">
        <v>3</v>
      </c>
      <c r="D8" s="510"/>
      <c r="E8" s="511">
        <v>4</v>
      </c>
      <c r="F8" s="511">
        <v>5</v>
      </c>
      <c r="G8" s="511">
        <v>6</v>
      </c>
      <c r="H8" s="511">
        <v>7</v>
      </c>
      <c r="I8" s="511">
        <v>8</v>
      </c>
      <c r="J8" s="510">
        <v>9</v>
      </c>
      <c r="K8" s="510">
        <v>10</v>
      </c>
    </row>
    <row r="9" spans="1:12" s="516" customFormat="1" ht="12">
      <c r="A9" s="513" t="s">
        <v>1933</v>
      </c>
      <c r="B9" s="514">
        <v>100</v>
      </c>
      <c r="C9" s="513"/>
      <c r="D9" s="1422">
        <v>1138028316925</v>
      </c>
      <c r="E9" s="1220">
        <v>1075793361194</v>
      </c>
      <c r="F9" s="1220">
        <v>8934304577</v>
      </c>
      <c r="G9" s="1220">
        <v>14441012696</v>
      </c>
      <c r="H9" s="1220">
        <v>20576670743</v>
      </c>
      <c r="I9" s="1065">
        <f>I11+I14+I17+I24+I27</f>
        <v>1119745349210</v>
      </c>
      <c r="J9" s="1065">
        <f>J11+J14+J17+J24+J27</f>
        <v>9667583444</v>
      </c>
      <c r="K9" s="1065">
        <f aca="true" t="shared" si="0" ref="K9:K72">I9-J9</f>
        <v>1110077765766</v>
      </c>
      <c r="L9" s="515">
        <f>K9-'[2]Bang CDKT'!E9</f>
        <v>496355948963</v>
      </c>
    </row>
    <row r="10" spans="1:12" s="519" customFormat="1" ht="14.25">
      <c r="A10" s="517" t="s">
        <v>1934</v>
      </c>
      <c r="B10" s="518"/>
      <c r="C10" s="518"/>
      <c r="D10" s="1423">
        <v>0</v>
      </c>
      <c r="E10" s="1221"/>
      <c r="F10" s="1221"/>
      <c r="G10" s="1221"/>
      <c r="H10" s="1221"/>
      <c r="I10" s="761"/>
      <c r="J10" s="1071"/>
      <c r="K10" s="1065">
        <f t="shared" si="0"/>
        <v>0</v>
      </c>
      <c r="L10" s="515">
        <f>K10-'[2]Bang CDKT'!E10</f>
        <v>0</v>
      </c>
    </row>
    <row r="11" spans="1:13" s="521" customFormat="1" ht="12.75">
      <c r="A11" s="520" t="s">
        <v>1935</v>
      </c>
      <c r="B11" s="517">
        <v>110</v>
      </c>
      <c r="C11" s="517"/>
      <c r="D11" s="1424">
        <v>52010387322</v>
      </c>
      <c r="E11" s="1222">
        <v>30400049925</v>
      </c>
      <c r="F11" s="1222">
        <v>665671303</v>
      </c>
      <c r="G11" s="1222">
        <v>2766695103</v>
      </c>
      <c r="H11" s="1222">
        <v>167540017</v>
      </c>
      <c r="I11" s="787">
        <f>I12+I13</f>
        <v>33999956348</v>
      </c>
      <c r="J11" s="787">
        <f>J12+J13</f>
        <v>0</v>
      </c>
      <c r="K11" s="1065">
        <f t="shared" si="0"/>
        <v>33999956348</v>
      </c>
      <c r="L11" s="515">
        <f>K11-'[2]Bang CDKT'!E11</f>
        <v>-4407052160</v>
      </c>
      <c r="M11" s="500"/>
    </row>
    <row r="12" spans="1:13" s="519" customFormat="1" ht="14.25">
      <c r="A12" s="522" t="s">
        <v>1936</v>
      </c>
      <c r="B12" s="518">
        <v>111</v>
      </c>
      <c r="C12" s="518" t="s">
        <v>1937</v>
      </c>
      <c r="D12" s="1423">
        <v>52010387322</v>
      </c>
      <c r="E12" s="1221">
        <v>30400049925</v>
      </c>
      <c r="F12" s="1221">
        <v>665671303</v>
      </c>
      <c r="G12" s="1221">
        <v>2766695103</v>
      </c>
      <c r="H12" s="1221">
        <v>167540017</v>
      </c>
      <c r="I12" s="761">
        <f>SUM(E12:H12)</f>
        <v>33999956348</v>
      </c>
      <c r="J12" s="1071"/>
      <c r="K12" s="1075">
        <f t="shared" si="0"/>
        <v>33999956348</v>
      </c>
      <c r="L12" s="515">
        <f>K12-'[2]Bang CDKT'!E12</f>
        <v>-4407052160</v>
      </c>
      <c r="M12" s="500"/>
    </row>
    <row r="13" spans="1:13" s="519" customFormat="1" ht="14.25">
      <c r="A13" s="522" t="s">
        <v>1938</v>
      </c>
      <c r="B13" s="518">
        <v>112</v>
      </c>
      <c r="C13" s="518"/>
      <c r="D13" s="1423">
        <v>0</v>
      </c>
      <c r="E13" s="1221"/>
      <c r="F13" s="1221"/>
      <c r="G13" s="1221"/>
      <c r="H13" s="1221"/>
      <c r="I13" s="761"/>
      <c r="J13" s="1071"/>
      <c r="K13" s="1065">
        <f t="shared" si="0"/>
        <v>0</v>
      </c>
      <c r="L13" s="515">
        <f>K13-'[2]Bang CDKT'!E13</f>
        <v>0</v>
      </c>
      <c r="M13" s="500"/>
    </row>
    <row r="14" spans="1:13" s="521" customFormat="1" ht="14.25">
      <c r="A14" s="520" t="s">
        <v>1939</v>
      </c>
      <c r="B14" s="517">
        <v>120</v>
      </c>
      <c r="C14" s="517" t="s">
        <v>1940</v>
      </c>
      <c r="D14" s="1424">
        <v>0</v>
      </c>
      <c r="E14" s="1222"/>
      <c r="F14" s="1222"/>
      <c r="G14" s="1222"/>
      <c r="H14" s="1222"/>
      <c r="I14" s="787"/>
      <c r="J14" s="1071"/>
      <c r="K14" s="1065">
        <f t="shared" si="0"/>
        <v>0</v>
      </c>
      <c r="L14" s="515">
        <f>K14-'[2]Bang CDKT'!E14</f>
        <v>0</v>
      </c>
      <c r="M14" s="500"/>
    </row>
    <row r="15" spans="1:13" s="519" customFormat="1" ht="14.25">
      <c r="A15" s="522" t="s">
        <v>1941</v>
      </c>
      <c r="B15" s="518">
        <v>121</v>
      </c>
      <c r="C15" s="518"/>
      <c r="D15" s="1423">
        <v>0</v>
      </c>
      <c r="E15" s="1221"/>
      <c r="F15" s="1221"/>
      <c r="G15" s="1221"/>
      <c r="H15" s="1221"/>
      <c r="I15" s="761"/>
      <c r="J15" s="1071"/>
      <c r="K15" s="1065">
        <f t="shared" si="0"/>
        <v>0</v>
      </c>
      <c r="L15" s="515">
        <f>K15-'[2]Bang CDKT'!E15</f>
        <v>0</v>
      </c>
      <c r="M15" s="500"/>
    </row>
    <row r="16" spans="1:13" s="519" customFormat="1" ht="14.25">
      <c r="A16" s="522" t="s">
        <v>1942</v>
      </c>
      <c r="B16" s="518">
        <v>129</v>
      </c>
      <c r="C16" s="518"/>
      <c r="D16" s="1423">
        <v>0</v>
      </c>
      <c r="E16" s="1221"/>
      <c r="F16" s="1221"/>
      <c r="G16" s="1221"/>
      <c r="H16" s="1221"/>
      <c r="I16" s="761"/>
      <c r="J16" s="1071"/>
      <c r="K16" s="1065">
        <f t="shared" si="0"/>
        <v>0</v>
      </c>
      <c r="L16" s="515">
        <f>K16-'[2]Bang CDKT'!E16</f>
        <v>0</v>
      </c>
      <c r="M16" s="500"/>
    </row>
    <row r="17" spans="1:13" s="521" customFormat="1" ht="12.75">
      <c r="A17" s="520" t="s">
        <v>1943</v>
      </c>
      <c r="B17" s="517">
        <v>130</v>
      </c>
      <c r="C17" s="517"/>
      <c r="D17" s="1424">
        <v>391319592297</v>
      </c>
      <c r="E17" s="1222">
        <v>597058201755</v>
      </c>
      <c r="F17" s="1222">
        <v>1783813439</v>
      </c>
      <c r="G17" s="1222">
        <v>4030075727</v>
      </c>
      <c r="H17" s="1222">
        <v>9191184143</v>
      </c>
      <c r="I17" s="787">
        <f>SUM(I18:I23)</f>
        <v>612063275064</v>
      </c>
      <c r="J17" s="787">
        <f>SUM(J18:J23)</f>
        <v>9667583444</v>
      </c>
      <c r="K17" s="1065">
        <f t="shared" si="0"/>
        <v>602395691620</v>
      </c>
      <c r="L17" s="515">
        <f>K17-'[2]Bang CDKT'!E17</f>
        <v>349270067368</v>
      </c>
      <c r="M17" s="500"/>
    </row>
    <row r="18" spans="1:13" s="519" customFormat="1" ht="12.75">
      <c r="A18" s="522" t="s">
        <v>1944</v>
      </c>
      <c r="B18" s="518">
        <v>131</v>
      </c>
      <c r="C18" s="518"/>
      <c r="D18" s="1423">
        <v>350592659895</v>
      </c>
      <c r="E18" s="1221">
        <v>364612353625</v>
      </c>
      <c r="F18" s="1221">
        <v>1750433235</v>
      </c>
      <c r="G18" s="1223">
        <v>2670760685</v>
      </c>
      <c r="H18" s="1221">
        <v>9046043922</v>
      </c>
      <c r="I18" s="761">
        <f aca="true" t="shared" si="1" ref="I18:I23">SUM(E18:H18)</f>
        <v>378079591467</v>
      </c>
      <c r="J18" s="787">
        <f>'TH CN noi bo'!C12+'TH CN noi bo'!J21</f>
        <v>3250556721</v>
      </c>
      <c r="K18" s="1075">
        <f t="shared" si="0"/>
        <v>374829034746</v>
      </c>
      <c r="L18" s="515">
        <f>K18-'[2]Bang CDKT'!E18</f>
        <v>222030953746</v>
      </c>
      <c r="M18" s="500"/>
    </row>
    <row r="19" spans="1:13" s="519" customFormat="1" ht="14.25">
      <c r="A19" s="522" t="s">
        <v>1945</v>
      </c>
      <c r="B19" s="518">
        <v>132</v>
      </c>
      <c r="C19" s="518"/>
      <c r="D19" s="1423">
        <v>15296204144</v>
      </c>
      <c r="E19" s="1221">
        <v>14793325896</v>
      </c>
      <c r="F19" s="1221"/>
      <c r="G19" s="1223">
        <v>803480957</v>
      </c>
      <c r="H19" s="1221">
        <v>49000000</v>
      </c>
      <c r="I19" s="761">
        <f t="shared" si="1"/>
        <v>15645806853</v>
      </c>
      <c r="J19" s="1071"/>
      <c r="K19" s="1075">
        <f t="shared" si="0"/>
        <v>15645806853</v>
      </c>
      <c r="L19" s="515">
        <f>K19-'[2]Bang CDKT'!E19</f>
        <v>14030675511</v>
      </c>
      <c r="M19" s="500"/>
    </row>
    <row r="20" spans="1:13" s="519" customFormat="1" ht="14.25">
      <c r="A20" s="522" t="s">
        <v>1946</v>
      </c>
      <c r="B20" s="518">
        <v>133</v>
      </c>
      <c r="C20" s="518"/>
      <c r="D20" s="1423">
        <v>24202259</v>
      </c>
      <c r="E20" s="1221"/>
      <c r="F20" s="1221"/>
      <c r="G20" s="1221"/>
      <c r="H20" s="1221"/>
      <c r="I20" s="761">
        <f t="shared" si="1"/>
        <v>0</v>
      </c>
      <c r="J20" s="1071"/>
      <c r="K20" s="1075">
        <f t="shared" si="0"/>
        <v>0</v>
      </c>
      <c r="L20" s="515">
        <f>K20-'[2]Bang CDKT'!E20</f>
        <v>-6168034</v>
      </c>
      <c r="M20" s="500"/>
    </row>
    <row r="21" spans="1:13" s="519" customFormat="1" ht="14.25">
      <c r="A21" s="522" t="s">
        <v>1947</v>
      </c>
      <c r="B21" s="518">
        <v>134</v>
      </c>
      <c r="C21" s="518"/>
      <c r="D21" s="1423">
        <v>0</v>
      </c>
      <c r="E21" s="1221"/>
      <c r="F21" s="1221"/>
      <c r="G21" s="1221"/>
      <c r="H21" s="1221"/>
      <c r="I21" s="761">
        <f t="shared" si="1"/>
        <v>0</v>
      </c>
      <c r="J21" s="1071"/>
      <c r="K21" s="1075">
        <f t="shared" si="0"/>
        <v>0</v>
      </c>
      <c r="L21" s="515">
        <f>K21-'[2]Bang CDKT'!E21</f>
        <v>0</v>
      </c>
      <c r="M21" s="500"/>
    </row>
    <row r="22" spans="1:13" s="519" customFormat="1" ht="14.25">
      <c r="A22" s="522" t="s">
        <v>1948</v>
      </c>
      <c r="B22" s="518">
        <v>138</v>
      </c>
      <c r="C22" s="518" t="s">
        <v>1949</v>
      </c>
      <c r="D22" s="1423">
        <v>25466934237</v>
      </c>
      <c r="E22" s="1221">
        <v>217652522234</v>
      </c>
      <c r="F22" s="1221">
        <v>33380204</v>
      </c>
      <c r="G22" s="1223">
        <v>555834085</v>
      </c>
      <c r="H22" s="1221">
        <v>156548459</v>
      </c>
      <c r="I22" s="761">
        <f t="shared" si="1"/>
        <v>218398284982</v>
      </c>
      <c r="J22" s="1076">
        <f>'TH CN noi bo'!D12+'TH CN noi bo'!I21</f>
        <v>6417026723</v>
      </c>
      <c r="K22" s="1075">
        <f t="shared" si="0"/>
        <v>211981258259</v>
      </c>
      <c r="L22" s="515">
        <f>K22-'[2]Bang CDKT'!E22</f>
        <v>113275014383</v>
      </c>
      <c r="M22" s="500"/>
    </row>
    <row r="23" spans="1:13" s="519" customFormat="1" ht="14.25">
      <c r="A23" s="522" t="s">
        <v>1950</v>
      </c>
      <c r="B23" s="518">
        <v>139</v>
      </c>
      <c r="C23" s="518"/>
      <c r="D23" s="1423">
        <v>-60408238</v>
      </c>
      <c r="E23" s="1221"/>
      <c r="F23" s="1221"/>
      <c r="G23" s="1221"/>
      <c r="H23" s="1221">
        <v>-60408238</v>
      </c>
      <c r="I23" s="761">
        <f t="shared" si="1"/>
        <v>-60408238</v>
      </c>
      <c r="J23" s="1071"/>
      <c r="K23" s="1075">
        <f t="shared" si="0"/>
        <v>-60408238</v>
      </c>
      <c r="L23" s="515">
        <f>K23-'[2]Bang CDKT'!E23</f>
        <v>-60408238</v>
      </c>
      <c r="M23" s="500">
        <v>30378238</v>
      </c>
    </row>
    <row r="24" spans="1:13" s="521" customFormat="1" ht="12.75">
      <c r="A24" s="520" t="s">
        <v>1951</v>
      </c>
      <c r="B24" s="517">
        <v>140</v>
      </c>
      <c r="C24" s="517"/>
      <c r="D24" s="1424">
        <v>533943356853</v>
      </c>
      <c r="E24" s="1222">
        <v>229498057768</v>
      </c>
      <c r="F24" s="1222">
        <v>4961031873</v>
      </c>
      <c r="G24" s="1222">
        <v>6842096808</v>
      </c>
      <c r="H24" s="1222">
        <v>9585247500</v>
      </c>
      <c r="I24" s="787">
        <f>I25+I26</f>
        <v>250886433949</v>
      </c>
      <c r="J24" s="787">
        <f>J25+J26</f>
        <v>0</v>
      </c>
      <c r="K24" s="1065">
        <f t="shared" si="0"/>
        <v>250886433949</v>
      </c>
      <c r="L24" s="515">
        <f>K24-'[2]Bang CDKT'!E24</f>
        <v>4492248176</v>
      </c>
      <c r="M24" s="500"/>
    </row>
    <row r="25" spans="1:13" s="519" customFormat="1" ht="14.25">
      <c r="A25" s="522" t="s">
        <v>1952</v>
      </c>
      <c r="B25" s="518">
        <v>141</v>
      </c>
      <c r="C25" s="518" t="s">
        <v>1953</v>
      </c>
      <c r="D25" s="1423">
        <v>533943356853</v>
      </c>
      <c r="E25" s="1221">
        <v>229498057768</v>
      </c>
      <c r="F25" s="1221">
        <v>4961031873</v>
      </c>
      <c r="G25" s="1221">
        <v>6842096808</v>
      </c>
      <c r="H25" s="1221">
        <v>9585247500</v>
      </c>
      <c r="I25" s="761">
        <f>SUM(E25:H25)</f>
        <v>250886433949</v>
      </c>
      <c r="J25" s="1071"/>
      <c r="K25" s="1075">
        <f t="shared" si="0"/>
        <v>250886433949</v>
      </c>
      <c r="L25" s="515">
        <f>K25-'[2]Bang CDKT'!E25</f>
        <v>4492248176</v>
      </c>
      <c r="M25" s="500"/>
    </row>
    <row r="26" spans="1:13" s="519" customFormat="1" ht="14.25">
      <c r="A26" s="522" t="s">
        <v>1954</v>
      </c>
      <c r="B26" s="518">
        <v>149</v>
      </c>
      <c r="C26" s="518"/>
      <c r="D26" s="1423">
        <v>0</v>
      </c>
      <c r="E26" s="1221"/>
      <c r="F26" s="1221"/>
      <c r="G26" s="1221"/>
      <c r="H26" s="1221"/>
      <c r="I26" s="761"/>
      <c r="J26" s="1071"/>
      <c r="K26" s="1075">
        <f t="shared" si="0"/>
        <v>0</v>
      </c>
      <c r="L26" s="515">
        <f>K26-'[2]Bang CDKT'!E26</f>
        <v>0</v>
      </c>
      <c r="M26" s="500"/>
    </row>
    <row r="27" spans="1:13" s="521" customFormat="1" ht="14.25">
      <c r="A27" s="520" t="s">
        <v>1955</v>
      </c>
      <c r="B27" s="517">
        <v>150</v>
      </c>
      <c r="C27" s="517"/>
      <c r="D27" s="1424">
        <v>160754980453</v>
      </c>
      <c r="E27" s="1222">
        <v>218837051746</v>
      </c>
      <c r="F27" s="1222">
        <v>1523787962</v>
      </c>
      <c r="G27" s="1222">
        <v>802145058</v>
      </c>
      <c r="H27" s="1222">
        <v>1632699083</v>
      </c>
      <c r="I27" s="787">
        <f>SUM(I28:I31)</f>
        <v>222795683849</v>
      </c>
      <c r="J27" s="1071"/>
      <c r="K27" s="1065">
        <f t="shared" si="0"/>
        <v>222795683849</v>
      </c>
      <c r="L27" s="515">
        <f>K27-'[2]Bang CDKT'!E27</f>
        <v>147000685579</v>
      </c>
      <c r="M27" s="500"/>
    </row>
    <row r="28" spans="1:13" s="519" customFormat="1" ht="14.25">
      <c r="A28" s="522" t="s">
        <v>1956</v>
      </c>
      <c r="B28" s="518">
        <v>151</v>
      </c>
      <c r="C28" s="518"/>
      <c r="D28" s="1423">
        <v>64849415027</v>
      </c>
      <c r="E28" s="1221">
        <v>77580715854</v>
      </c>
      <c r="F28" s="1221">
        <v>563477008</v>
      </c>
      <c r="G28" s="1221">
        <v>299092471</v>
      </c>
      <c r="H28" s="1221"/>
      <c r="I28" s="761">
        <f>SUM(E28:H28)</f>
        <v>78443285333</v>
      </c>
      <c r="J28" s="1071"/>
      <c r="K28" s="1075">
        <f t="shared" si="0"/>
        <v>78443285333</v>
      </c>
      <c r="L28" s="515">
        <f>K28-'[2]Bang CDKT'!E28</f>
        <v>71858079735</v>
      </c>
      <c r="M28" s="500"/>
    </row>
    <row r="29" spans="1:13" s="519" customFormat="1" ht="14.25">
      <c r="A29" s="522" t="s">
        <v>1957</v>
      </c>
      <c r="B29" s="518">
        <v>152</v>
      </c>
      <c r="C29" s="518"/>
      <c r="D29" s="1423">
        <v>4103425495</v>
      </c>
      <c r="E29" s="1221"/>
      <c r="F29" s="1221"/>
      <c r="G29" s="1221">
        <v>39193713</v>
      </c>
      <c r="H29" s="1221"/>
      <c r="I29" s="761">
        <f>SUM(E29:H29)</f>
        <v>39193713</v>
      </c>
      <c r="J29" s="1071"/>
      <c r="K29" s="1075">
        <f t="shared" si="0"/>
        <v>39193713</v>
      </c>
      <c r="L29" s="515">
        <f>K29-'[2]Bang CDKT'!E29</f>
        <v>20208279</v>
      </c>
      <c r="M29" s="500"/>
    </row>
    <row r="30" spans="1:13" s="519" customFormat="1" ht="14.25">
      <c r="A30" s="522" t="s">
        <v>1958</v>
      </c>
      <c r="B30" s="518">
        <v>154</v>
      </c>
      <c r="C30" s="518"/>
      <c r="D30" s="1423">
        <v>0</v>
      </c>
      <c r="E30" s="1221"/>
      <c r="F30" s="1221"/>
      <c r="G30" s="1221"/>
      <c r="H30" s="1221">
        <v>0</v>
      </c>
      <c r="I30" s="761">
        <f>SUM(E30:H30)</f>
        <v>0</v>
      </c>
      <c r="J30" s="1071"/>
      <c r="K30" s="1075">
        <f t="shared" si="0"/>
        <v>0</v>
      </c>
      <c r="L30" s="515">
        <f>K30-'[2]Bang CDKT'!E30</f>
        <v>0</v>
      </c>
      <c r="M30" s="500"/>
    </row>
    <row r="31" spans="1:13" s="519" customFormat="1" ht="14.25">
      <c r="A31" s="522" t="s">
        <v>1959</v>
      </c>
      <c r="B31" s="518">
        <v>158</v>
      </c>
      <c r="C31" s="518"/>
      <c r="D31" s="1423">
        <v>91802139931</v>
      </c>
      <c r="E31" s="1221">
        <v>141256335892</v>
      </c>
      <c r="F31" s="1221">
        <v>960310954</v>
      </c>
      <c r="G31" s="1221">
        <v>463858874</v>
      </c>
      <c r="H31" s="1221">
        <v>1632699083</v>
      </c>
      <c r="I31" s="761">
        <f>SUM(E31:H31)</f>
        <v>144313204803</v>
      </c>
      <c r="J31" s="1071"/>
      <c r="K31" s="1075">
        <f t="shared" si="0"/>
        <v>144313204803</v>
      </c>
      <c r="L31" s="515">
        <f>K31-'[2]Bang CDKT'!E31</f>
        <v>75122397565</v>
      </c>
      <c r="M31" s="500"/>
    </row>
    <row r="32" spans="1:13" s="525" customFormat="1" ht="14.25">
      <c r="A32" s="523" t="s">
        <v>1960</v>
      </c>
      <c r="B32" s="524">
        <v>200</v>
      </c>
      <c r="C32" s="524"/>
      <c r="D32" s="1425">
        <v>1082262163193</v>
      </c>
      <c r="E32" s="1224">
        <v>1128366231288</v>
      </c>
      <c r="F32" s="1224">
        <v>15397353906</v>
      </c>
      <c r="G32" s="1224">
        <v>9474053977</v>
      </c>
      <c r="H32" s="1224">
        <v>10032657336</v>
      </c>
      <c r="I32" s="1079">
        <f>I34+I40+I51+I54+I59+I63</f>
        <v>1163270296507</v>
      </c>
      <c r="J32" s="1079">
        <f>J34+J40+J51+J54+J59</f>
        <v>21021231695</v>
      </c>
      <c r="K32" s="1065">
        <f t="shared" si="0"/>
        <v>1142249064812</v>
      </c>
      <c r="L32" s="515">
        <f>K32-'[2]Bang CDKT'!E32</f>
        <v>472530441283</v>
      </c>
      <c r="M32" s="500"/>
    </row>
    <row r="33" spans="1:13" s="519" customFormat="1" ht="14.25">
      <c r="A33" s="517" t="s">
        <v>1961</v>
      </c>
      <c r="B33" s="518"/>
      <c r="C33" s="518"/>
      <c r="D33" s="1423">
        <v>0</v>
      </c>
      <c r="E33" s="1221"/>
      <c r="F33" s="1221"/>
      <c r="G33" s="1221"/>
      <c r="H33" s="1221"/>
      <c r="I33" s="761"/>
      <c r="J33" s="1071"/>
      <c r="K33" s="1065">
        <f t="shared" si="0"/>
        <v>0</v>
      </c>
      <c r="L33" s="515">
        <f>K33-'[2]Bang CDKT'!E33</f>
        <v>0</v>
      </c>
      <c r="M33" s="500"/>
    </row>
    <row r="34" spans="1:13" s="521" customFormat="1" ht="12.75">
      <c r="A34" s="520" t="s">
        <v>1962</v>
      </c>
      <c r="B34" s="517">
        <v>210</v>
      </c>
      <c r="C34" s="517"/>
      <c r="D34" s="1424">
        <v>621335434</v>
      </c>
      <c r="E34" s="1222">
        <v>10890589801</v>
      </c>
      <c r="F34" s="1222">
        <v>409097738</v>
      </c>
      <c r="G34" s="1222">
        <v>0</v>
      </c>
      <c r="H34" s="1222">
        <v>0</v>
      </c>
      <c r="I34" s="787">
        <f>SUM(I35:I39)</f>
        <v>11299687539</v>
      </c>
      <c r="J34" s="787">
        <f>SUM(J35:J39)</f>
        <v>10890589801</v>
      </c>
      <c r="K34" s="1065">
        <f t="shared" si="0"/>
        <v>409097738</v>
      </c>
      <c r="L34" s="515">
        <f>K34-'[2]Bang CDKT'!E34</f>
        <v>355871765</v>
      </c>
      <c r="M34" s="500"/>
    </row>
    <row r="35" spans="1:13" s="519" customFormat="1" ht="14.25">
      <c r="A35" s="522" t="s">
        <v>1963</v>
      </c>
      <c r="B35" s="518">
        <v>211</v>
      </c>
      <c r="C35" s="518"/>
      <c r="D35" s="1423">
        <v>0</v>
      </c>
      <c r="E35" s="1221">
        <v>9509439676</v>
      </c>
      <c r="F35" s="1221"/>
      <c r="G35" s="1221"/>
      <c r="H35" s="1221"/>
      <c r="I35" s="761">
        <f>SUM(E35:H35)</f>
        <v>9509439676</v>
      </c>
      <c r="J35" s="1071">
        <f>'TH CN noi bo'!C11</f>
        <v>9509439676</v>
      </c>
      <c r="K35" s="1075">
        <f t="shared" si="0"/>
        <v>0</v>
      </c>
      <c r="L35" s="515">
        <f>K35-'[2]Bang CDKT'!E35</f>
        <v>0</v>
      </c>
      <c r="M35" s="500"/>
    </row>
    <row r="36" spans="1:13" s="519" customFormat="1" ht="14.25">
      <c r="A36" s="522" t="s">
        <v>1964</v>
      </c>
      <c r="B36" s="518">
        <v>212</v>
      </c>
      <c r="C36" s="518"/>
      <c r="D36" s="1423">
        <v>0</v>
      </c>
      <c r="E36" s="1221"/>
      <c r="F36" s="1221"/>
      <c r="G36" s="1221"/>
      <c r="H36" s="1221"/>
      <c r="I36" s="761">
        <f>SUM(E36:H36)</f>
        <v>0</v>
      </c>
      <c r="J36" s="1071"/>
      <c r="K36" s="1075">
        <f t="shared" si="0"/>
        <v>0</v>
      </c>
      <c r="L36" s="515">
        <f>K36-'[2]Bang CDKT'!E36</f>
        <v>0</v>
      </c>
      <c r="M36" s="500"/>
    </row>
    <row r="37" spans="1:13" s="519" customFormat="1" ht="14.25">
      <c r="A37" s="522" t="s">
        <v>1965</v>
      </c>
      <c r="B37" s="518">
        <v>213</v>
      </c>
      <c r="C37" s="518" t="s">
        <v>1966</v>
      </c>
      <c r="D37" s="1423">
        <v>0</v>
      </c>
      <c r="E37" s="1221"/>
      <c r="F37" s="1221"/>
      <c r="G37" s="1221"/>
      <c r="H37" s="1221"/>
      <c r="I37" s="761">
        <f>SUM(E37:H37)</f>
        <v>0</v>
      </c>
      <c r="J37" s="1071"/>
      <c r="K37" s="1075">
        <f t="shared" si="0"/>
        <v>0</v>
      </c>
      <c r="L37" s="515">
        <f>K37-'[2]Bang CDKT'!E37</f>
        <v>0</v>
      </c>
      <c r="M37" s="500"/>
    </row>
    <row r="38" spans="1:13" s="519" customFormat="1" ht="14.25">
      <c r="A38" s="522" t="s">
        <v>1967</v>
      </c>
      <c r="B38" s="518">
        <v>218</v>
      </c>
      <c r="C38" s="518" t="s">
        <v>1968</v>
      </c>
      <c r="D38" s="1423">
        <v>621335434</v>
      </c>
      <c r="E38" s="1221">
        <v>1381150125</v>
      </c>
      <c r="F38" s="1221">
        <v>409097738</v>
      </c>
      <c r="G38" s="1221"/>
      <c r="H38" s="1221"/>
      <c r="I38" s="761">
        <f>SUM(E38:H38)</f>
        <v>1790247863</v>
      </c>
      <c r="J38" s="1071">
        <f>'TH CN noi bo'!D11</f>
        <v>1381150125</v>
      </c>
      <c r="K38" s="1075">
        <f t="shared" si="0"/>
        <v>409097738</v>
      </c>
      <c r="L38" s="515">
        <f>K38-'[2]Bang CDKT'!E38</f>
        <v>355871765</v>
      </c>
      <c r="M38" s="500"/>
    </row>
    <row r="39" spans="1:13" s="519" customFormat="1" ht="14.25">
      <c r="A39" s="522" t="s">
        <v>1969</v>
      </c>
      <c r="B39" s="518">
        <v>219</v>
      </c>
      <c r="C39" s="518"/>
      <c r="D39" s="1423">
        <v>0</v>
      </c>
      <c r="E39" s="1221"/>
      <c r="F39" s="1221"/>
      <c r="G39" s="1221"/>
      <c r="H39" s="1221"/>
      <c r="I39" s="761">
        <f>SUM(E39:H39)</f>
        <v>0</v>
      </c>
      <c r="J39" s="1071"/>
      <c r="K39" s="1081">
        <f t="shared" si="0"/>
        <v>0</v>
      </c>
      <c r="L39" s="515">
        <f>K39-'[2]Bang CDKT'!E39</f>
        <v>0</v>
      </c>
      <c r="M39" s="500"/>
    </row>
    <row r="40" spans="1:13" s="521" customFormat="1" ht="12.75">
      <c r="A40" s="526" t="s">
        <v>1970</v>
      </c>
      <c r="B40" s="527">
        <v>220</v>
      </c>
      <c r="C40" s="527"/>
      <c r="D40" s="1426">
        <v>1071130774693</v>
      </c>
      <c r="E40" s="1225">
        <v>1088936018042</v>
      </c>
      <c r="F40" s="1225">
        <v>13186776292</v>
      </c>
      <c r="G40" s="1225">
        <v>9474053977</v>
      </c>
      <c r="H40" s="1225">
        <v>9204811576</v>
      </c>
      <c r="I40" s="793">
        <f>I41+I44+I47+I50</f>
        <v>1120801659887</v>
      </c>
      <c r="J40" s="793">
        <f>J41+J44+J47+J50</f>
        <v>0</v>
      </c>
      <c r="K40" s="1065">
        <f t="shared" si="0"/>
        <v>1120801659887</v>
      </c>
      <c r="L40" s="515">
        <f>K40-'[2]Bang CDKT'!E40</f>
        <v>462872190190</v>
      </c>
      <c r="M40" s="500"/>
    </row>
    <row r="41" spans="1:13" s="521" customFormat="1" ht="14.25">
      <c r="A41" s="526" t="s">
        <v>1971</v>
      </c>
      <c r="B41" s="527">
        <v>221</v>
      </c>
      <c r="C41" s="527" t="s">
        <v>1972</v>
      </c>
      <c r="D41" s="1426">
        <v>769272404003</v>
      </c>
      <c r="E41" s="1225">
        <v>720778168832</v>
      </c>
      <c r="F41" s="1225">
        <v>11127387395</v>
      </c>
      <c r="G41" s="1225">
        <v>8476998114</v>
      </c>
      <c r="H41" s="1225">
        <v>9204407701</v>
      </c>
      <c r="I41" s="793">
        <f>I42+I43</f>
        <v>749586962042</v>
      </c>
      <c r="J41" s="1071"/>
      <c r="K41" s="1065">
        <f t="shared" si="0"/>
        <v>749586962042</v>
      </c>
      <c r="L41" s="515">
        <f>K41-'[2]Bang CDKT'!E41</f>
        <v>267996962198</v>
      </c>
      <c r="M41" s="500"/>
    </row>
    <row r="42" spans="1:13" s="519" customFormat="1" ht="14.25">
      <c r="A42" s="528" t="s">
        <v>1973</v>
      </c>
      <c r="B42" s="529">
        <v>222</v>
      </c>
      <c r="C42" s="529"/>
      <c r="D42" s="1427">
        <v>1305994038723</v>
      </c>
      <c r="E42" s="1226">
        <v>1270299763746</v>
      </c>
      <c r="F42" s="1226">
        <v>20452518313</v>
      </c>
      <c r="G42" s="1226">
        <v>18486847395</v>
      </c>
      <c r="H42" s="1226">
        <v>14699807623</v>
      </c>
      <c r="I42" s="765">
        <f>SUM(E42:H42)</f>
        <v>1323938937077</v>
      </c>
      <c r="J42" s="1071"/>
      <c r="K42" s="1075">
        <f t="shared" si="0"/>
        <v>1323938937077</v>
      </c>
      <c r="L42" s="515">
        <f>K42-'[2]Bang CDKT'!E42</f>
        <v>528298194035</v>
      </c>
      <c r="M42" s="500"/>
    </row>
    <row r="43" spans="1:13" s="519" customFormat="1" ht="14.25">
      <c r="A43" s="528" t="s">
        <v>1974</v>
      </c>
      <c r="B43" s="529">
        <v>223</v>
      </c>
      <c r="C43" s="529"/>
      <c r="D43" s="1427">
        <v>-536721634720</v>
      </c>
      <c r="E43" s="1226">
        <v>-549521594914</v>
      </c>
      <c r="F43" s="1226">
        <v>-9325130918</v>
      </c>
      <c r="G43" s="1226">
        <v>-10009849281</v>
      </c>
      <c r="H43" s="1226">
        <v>-5495399922</v>
      </c>
      <c r="I43" s="765">
        <f>SUM(E43:H43)</f>
        <v>-574351975035</v>
      </c>
      <c r="J43" s="1071"/>
      <c r="K43" s="1075">
        <f t="shared" si="0"/>
        <v>-574351975035</v>
      </c>
      <c r="L43" s="515">
        <f>K43-'[2]Bang CDKT'!E43</f>
        <v>-260301231837</v>
      </c>
      <c r="M43" s="500"/>
    </row>
    <row r="44" spans="1:13" s="521" customFormat="1" ht="14.25">
      <c r="A44" s="526" t="s">
        <v>885</v>
      </c>
      <c r="B44" s="527">
        <v>224</v>
      </c>
      <c r="C44" s="527" t="s">
        <v>1976</v>
      </c>
      <c r="D44" s="1426">
        <v>4567355494</v>
      </c>
      <c r="E44" s="1225">
        <v>2025850163</v>
      </c>
      <c r="F44" s="1225">
        <v>1936093979</v>
      </c>
      <c r="G44" s="1225">
        <v>0</v>
      </c>
      <c r="H44" s="1225">
        <v>0</v>
      </c>
      <c r="I44" s="793">
        <f>I45+I46</f>
        <v>3961944142</v>
      </c>
      <c r="J44" s="1071"/>
      <c r="K44" s="1065">
        <f t="shared" si="0"/>
        <v>3961944142</v>
      </c>
      <c r="L44" s="515">
        <f>K44-'[2]Bang CDKT'!E44</f>
        <v>-2675128935</v>
      </c>
      <c r="M44" s="500"/>
    </row>
    <row r="45" spans="1:13" s="519" customFormat="1" ht="14.25">
      <c r="A45" s="528" t="s">
        <v>1973</v>
      </c>
      <c r="B45" s="529">
        <v>225</v>
      </c>
      <c r="C45" s="529"/>
      <c r="D45" s="1427">
        <v>9281612342</v>
      </c>
      <c r="E45" s="1226">
        <v>3959250800</v>
      </c>
      <c r="F45" s="1226">
        <v>2220904400</v>
      </c>
      <c r="G45" s="1226"/>
      <c r="H45" s="1226"/>
      <c r="I45" s="765">
        <f>SUM(E45:H45)</f>
        <v>6180155200</v>
      </c>
      <c r="J45" s="1071"/>
      <c r="K45" s="1075">
        <f t="shared" si="0"/>
        <v>6180155200</v>
      </c>
      <c r="L45" s="515">
        <f>K45-'[2]Bang CDKT'!E45</f>
        <v>-6085001769</v>
      </c>
      <c r="M45" s="500"/>
    </row>
    <row r="46" spans="1:13" s="519" customFormat="1" ht="14.25">
      <c r="A46" s="528" t="s">
        <v>1974</v>
      </c>
      <c r="B46" s="529">
        <v>226</v>
      </c>
      <c r="C46" s="529"/>
      <c r="D46" s="1427">
        <v>-4714256848</v>
      </c>
      <c r="E46" s="1226">
        <v>-1933400637</v>
      </c>
      <c r="F46" s="1226">
        <v>-284810421</v>
      </c>
      <c r="G46" s="1226"/>
      <c r="H46" s="1226"/>
      <c r="I46" s="765">
        <f>SUM(E46:H46)</f>
        <v>-2218211058</v>
      </c>
      <c r="J46" s="1071"/>
      <c r="K46" s="1075">
        <f t="shared" si="0"/>
        <v>-2218211058</v>
      </c>
      <c r="L46" s="515">
        <f>K46-'[2]Bang CDKT'!E46</f>
        <v>3409872834</v>
      </c>
      <c r="M46" s="500"/>
    </row>
    <row r="47" spans="1:13" s="521" customFormat="1" ht="14.25">
      <c r="A47" s="526" t="s">
        <v>884</v>
      </c>
      <c r="B47" s="527">
        <v>227</v>
      </c>
      <c r="C47" s="527" t="s">
        <v>1978</v>
      </c>
      <c r="D47" s="1426">
        <v>5123332960</v>
      </c>
      <c r="E47" s="1225">
        <v>4290344904</v>
      </c>
      <c r="F47" s="1225">
        <v>8675677</v>
      </c>
      <c r="G47" s="1225">
        <v>617434170</v>
      </c>
      <c r="H47" s="1225">
        <v>403875</v>
      </c>
      <c r="I47" s="793">
        <f>I48+I49</f>
        <v>4916858626</v>
      </c>
      <c r="J47" s="1071"/>
      <c r="K47" s="1065">
        <f t="shared" si="0"/>
        <v>4916858626</v>
      </c>
      <c r="L47" s="515">
        <f>K47-'[2]Bang CDKT'!E47</f>
        <v>-12025022373</v>
      </c>
      <c r="M47" s="500"/>
    </row>
    <row r="48" spans="1:13" s="519" customFormat="1" ht="14.25">
      <c r="A48" s="528" t="s">
        <v>1973</v>
      </c>
      <c r="B48" s="529">
        <v>228</v>
      </c>
      <c r="C48" s="529"/>
      <c r="D48" s="1427">
        <v>13055628878</v>
      </c>
      <c r="E48" s="1226">
        <v>11275655652</v>
      </c>
      <c r="F48" s="1226">
        <v>275637929</v>
      </c>
      <c r="G48" s="1226">
        <v>1428447570</v>
      </c>
      <c r="H48" s="1226">
        <v>75887727</v>
      </c>
      <c r="I48" s="765">
        <f>SUM(E48:H48)</f>
        <v>13055628878</v>
      </c>
      <c r="J48" s="1071"/>
      <c r="K48" s="1075">
        <f t="shared" si="0"/>
        <v>13055628878</v>
      </c>
      <c r="L48" s="515">
        <f>K48-'[2]Bang CDKT'!E48</f>
        <v>-21156328936</v>
      </c>
      <c r="M48" s="500"/>
    </row>
    <row r="49" spans="1:13" s="519" customFormat="1" ht="14.25">
      <c r="A49" s="528" t="s">
        <v>1974</v>
      </c>
      <c r="B49" s="529">
        <v>229</v>
      </c>
      <c r="C49" s="529"/>
      <c r="D49" s="1427">
        <v>-7932295918</v>
      </c>
      <c r="E49" s="1226">
        <v>-6985310748</v>
      </c>
      <c r="F49" s="1226">
        <v>-266962252</v>
      </c>
      <c r="G49" s="1226">
        <v>-811013400</v>
      </c>
      <c r="H49" s="1226">
        <v>-75483852</v>
      </c>
      <c r="I49" s="765">
        <f>SUM(E49:H49)</f>
        <v>-8138770252</v>
      </c>
      <c r="J49" s="1071"/>
      <c r="K49" s="1075">
        <f t="shared" si="0"/>
        <v>-8138770252</v>
      </c>
      <c r="L49" s="515">
        <f>K49-'[2]Bang CDKT'!E49</f>
        <v>9131306563</v>
      </c>
      <c r="M49" s="500"/>
    </row>
    <row r="50" spans="1:13" s="521" customFormat="1" ht="14.25">
      <c r="A50" s="526" t="s">
        <v>1979</v>
      </c>
      <c r="B50" s="527">
        <v>230</v>
      </c>
      <c r="C50" s="527" t="s">
        <v>1980</v>
      </c>
      <c r="D50" s="1426">
        <v>292167682236</v>
      </c>
      <c r="E50" s="1225">
        <v>361841654143</v>
      </c>
      <c r="F50" s="1225">
        <v>114619241</v>
      </c>
      <c r="G50" s="1225">
        <v>379621693</v>
      </c>
      <c r="H50" s="1225"/>
      <c r="I50" s="793">
        <f>SUM(E50:H50)</f>
        <v>362335895077</v>
      </c>
      <c r="J50" s="1071"/>
      <c r="K50" s="1065">
        <f t="shared" si="0"/>
        <v>362335895077</v>
      </c>
      <c r="L50" s="515">
        <f>K50-'[2]Bang CDKT'!E50</f>
        <v>209575379300</v>
      </c>
      <c r="M50" s="500"/>
    </row>
    <row r="51" spans="1:13" s="521" customFormat="1" ht="14.25">
      <c r="A51" s="526" t="s">
        <v>1981</v>
      </c>
      <c r="B51" s="527">
        <v>240</v>
      </c>
      <c r="C51" s="527" t="s">
        <v>1982</v>
      </c>
      <c r="D51" s="1426">
        <v>0</v>
      </c>
      <c r="E51" s="1225"/>
      <c r="F51" s="1225"/>
      <c r="G51" s="1225"/>
      <c r="H51" s="1225"/>
      <c r="I51" s="793"/>
      <c r="J51" s="1071"/>
      <c r="K51" s="1065">
        <f t="shared" si="0"/>
        <v>0</v>
      </c>
      <c r="L51" s="515">
        <f>K51-'[2]Bang CDKT'!E51</f>
        <v>0</v>
      </c>
      <c r="M51" s="500"/>
    </row>
    <row r="52" spans="1:13" s="519" customFormat="1" ht="14.25">
      <c r="A52" s="528" t="s">
        <v>1973</v>
      </c>
      <c r="B52" s="529">
        <v>241</v>
      </c>
      <c r="C52" s="529"/>
      <c r="D52" s="1427">
        <v>0</v>
      </c>
      <c r="E52" s="1226"/>
      <c r="F52" s="1226"/>
      <c r="G52" s="1226"/>
      <c r="H52" s="1226"/>
      <c r="I52" s="765"/>
      <c r="J52" s="1071"/>
      <c r="K52" s="1065">
        <f t="shared" si="0"/>
        <v>0</v>
      </c>
      <c r="L52" s="515">
        <f>K52-'[2]Bang CDKT'!E52</f>
        <v>0</v>
      </c>
      <c r="M52" s="500"/>
    </row>
    <row r="53" spans="1:13" s="519" customFormat="1" ht="14.25">
      <c r="A53" s="528" t="s">
        <v>1974</v>
      </c>
      <c r="B53" s="529">
        <v>242</v>
      </c>
      <c r="C53" s="529"/>
      <c r="D53" s="1427">
        <v>0</v>
      </c>
      <c r="E53" s="1226"/>
      <c r="F53" s="1226"/>
      <c r="G53" s="1226"/>
      <c r="H53" s="1226"/>
      <c r="I53" s="765"/>
      <c r="J53" s="1071"/>
      <c r="K53" s="1065">
        <f t="shared" si="0"/>
        <v>0</v>
      </c>
      <c r="L53" s="515">
        <f>K53-'[2]Bang CDKT'!E53</f>
        <v>0</v>
      </c>
      <c r="M53" s="500"/>
    </row>
    <row r="54" spans="1:13" s="521" customFormat="1" ht="12.75">
      <c r="A54" s="526" t="s">
        <v>1983</v>
      </c>
      <c r="B54" s="527">
        <v>250</v>
      </c>
      <c r="C54" s="527"/>
      <c r="D54" s="1426">
        <v>6495721926</v>
      </c>
      <c r="E54" s="1225">
        <v>15826363820</v>
      </c>
      <c r="F54" s="1225">
        <v>0</v>
      </c>
      <c r="G54" s="1225">
        <v>0</v>
      </c>
      <c r="H54" s="1225">
        <v>0</v>
      </c>
      <c r="I54" s="793">
        <f>SUM(I55:I58)</f>
        <v>15826363820</v>
      </c>
      <c r="J54" s="793">
        <f>SUM(J55:J58)</f>
        <v>10130641894</v>
      </c>
      <c r="K54" s="1065">
        <f t="shared" si="0"/>
        <v>5695721926</v>
      </c>
      <c r="L54" s="515">
        <f>K54-'[2]Bang CDKT'!E54</f>
        <v>-3314731409</v>
      </c>
      <c r="M54" s="500"/>
    </row>
    <row r="55" spans="1:13" s="519" customFormat="1" ht="14.25">
      <c r="A55" s="528" t="s">
        <v>1984</v>
      </c>
      <c r="B55" s="529">
        <v>251</v>
      </c>
      <c r="C55" s="529"/>
      <c r="D55" s="1427">
        <v>0</v>
      </c>
      <c r="E55" s="1226">
        <v>10130641894</v>
      </c>
      <c r="F55" s="1226"/>
      <c r="G55" s="1226"/>
      <c r="H55" s="1226"/>
      <c r="I55" s="765">
        <f>SUM(E55:H55)</f>
        <v>10130641894</v>
      </c>
      <c r="J55" s="1076">
        <f>-'Cac BT HN lien quan den von'!C43</f>
        <v>10130641894</v>
      </c>
      <c r="K55" s="1075">
        <f t="shared" si="0"/>
        <v>0</v>
      </c>
      <c r="L55" s="515">
        <f>K55-'[2]Bang CDKT'!E55</f>
        <v>0</v>
      </c>
      <c r="M55" s="500"/>
    </row>
    <row r="56" spans="1:13" s="519" customFormat="1" ht="14.25">
      <c r="A56" s="528" t="s">
        <v>1985</v>
      </c>
      <c r="B56" s="529">
        <v>252</v>
      </c>
      <c r="C56" s="529"/>
      <c r="D56" s="1427"/>
      <c r="E56" s="1226">
        <v>1000000000</v>
      </c>
      <c r="F56" s="1226"/>
      <c r="G56" s="1226"/>
      <c r="H56" s="1226"/>
      <c r="I56" s="765">
        <f>SUM(E56:H56)</f>
        <v>1000000000</v>
      </c>
      <c r="J56" s="1076">
        <f>-'Cac BT HN lien quan den von'!D43</f>
        <v>0</v>
      </c>
      <c r="K56" s="1075"/>
      <c r="L56" s="515">
        <f>K56-'[2]Bang CDKT'!E56</f>
        <v>-5598097499</v>
      </c>
      <c r="M56" s="500"/>
    </row>
    <row r="57" spans="1:13" s="519" customFormat="1" ht="14.25">
      <c r="A57" s="528" t="s">
        <v>1986</v>
      </c>
      <c r="B57" s="529">
        <v>258</v>
      </c>
      <c r="C57" s="529" t="s">
        <v>1987</v>
      </c>
      <c r="D57" s="1427">
        <v>6495721926</v>
      </c>
      <c r="E57" s="1226">
        <v>4695721926</v>
      </c>
      <c r="F57" s="1226"/>
      <c r="G57" s="1226"/>
      <c r="H57" s="1226"/>
      <c r="I57" s="765">
        <f>SUM(E57:H57)</f>
        <v>4695721926</v>
      </c>
      <c r="J57" s="1071"/>
      <c r="K57" s="1075">
        <f>I57-J57+I56</f>
        <v>5695721926</v>
      </c>
      <c r="L57" s="515">
        <f>K57-'[2]Bang CDKT'!E57</f>
        <v>2283366090</v>
      </c>
      <c r="M57" s="500"/>
    </row>
    <row r="58" spans="1:13" s="519" customFormat="1" ht="14.25">
      <c r="A58" s="528" t="s">
        <v>1988</v>
      </c>
      <c r="B58" s="529">
        <v>259</v>
      </c>
      <c r="C58" s="529"/>
      <c r="D58" s="1427">
        <v>0</v>
      </c>
      <c r="E58" s="1226"/>
      <c r="F58" s="1226"/>
      <c r="G58" s="1226"/>
      <c r="H58" s="1226"/>
      <c r="I58" s="765">
        <f>SUM(E58:H58)</f>
        <v>0</v>
      </c>
      <c r="J58" s="1071"/>
      <c r="K58" s="1075">
        <f t="shared" si="0"/>
        <v>0</v>
      </c>
      <c r="L58" s="515">
        <f>K58-'[2]Bang CDKT'!E58</f>
        <v>0</v>
      </c>
      <c r="M58" s="500"/>
    </row>
    <row r="59" spans="1:13" s="521" customFormat="1" ht="14.25">
      <c r="A59" s="526" t="s">
        <v>1989</v>
      </c>
      <c r="B59" s="527">
        <v>260</v>
      </c>
      <c r="C59" s="527"/>
      <c r="D59" s="1426">
        <v>2766876983</v>
      </c>
      <c r="E59" s="1225">
        <v>11614721468</v>
      </c>
      <c r="F59" s="1225">
        <v>1801479876</v>
      </c>
      <c r="G59" s="1225">
        <v>0</v>
      </c>
      <c r="H59" s="1225">
        <v>827845760</v>
      </c>
      <c r="I59" s="793">
        <f>SUM(I60:I62)</f>
        <v>14244047104</v>
      </c>
      <c r="J59" s="1071"/>
      <c r="K59" s="1065">
        <f t="shared" si="0"/>
        <v>14244047104</v>
      </c>
      <c r="L59" s="515">
        <f>K59-'[2]Bang CDKT'!E59</f>
        <v>11518572580</v>
      </c>
      <c r="M59" s="500"/>
    </row>
    <row r="60" spans="1:13" s="519" customFormat="1" ht="14.25">
      <c r="A60" s="528" t="s">
        <v>1990</v>
      </c>
      <c r="B60" s="529">
        <v>261</v>
      </c>
      <c r="C60" s="529" t="s">
        <v>1991</v>
      </c>
      <c r="D60" s="1427">
        <v>2116676255</v>
      </c>
      <c r="E60" s="1226">
        <v>11142726631</v>
      </c>
      <c r="F60" s="1226">
        <v>1512216376</v>
      </c>
      <c r="G60" s="1226"/>
      <c r="H60" s="1226">
        <v>827845760</v>
      </c>
      <c r="I60" s="765">
        <f>SUM(E60:H60)</f>
        <v>13482788767</v>
      </c>
      <c r="J60" s="1071"/>
      <c r="K60" s="1075">
        <f t="shared" si="0"/>
        <v>13482788767</v>
      </c>
      <c r="L60" s="515">
        <f>K60-'[2]Bang CDKT'!E60</f>
        <v>10757314243</v>
      </c>
      <c r="M60" s="500"/>
    </row>
    <row r="61" spans="1:13" s="519" customFormat="1" ht="14.25">
      <c r="A61" s="528" t="s">
        <v>1992</v>
      </c>
      <c r="B61" s="529">
        <v>262</v>
      </c>
      <c r="C61" s="529" t="s">
        <v>1993</v>
      </c>
      <c r="D61" s="1427">
        <v>0</v>
      </c>
      <c r="E61" s="1226"/>
      <c r="F61" s="1226"/>
      <c r="G61" s="1226"/>
      <c r="H61" s="1226"/>
      <c r="I61" s="765">
        <f>SUM(E61:H61)</f>
        <v>0</v>
      </c>
      <c r="J61" s="1071"/>
      <c r="K61" s="1075">
        <f t="shared" si="0"/>
        <v>0</v>
      </c>
      <c r="L61" s="515">
        <f>K61-'[2]Bang CDKT'!E61</f>
        <v>0</v>
      </c>
      <c r="M61" s="500"/>
    </row>
    <row r="62" spans="1:13" s="519" customFormat="1" ht="14.25">
      <c r="A62" s="528" t="s">
        <v>1994</v>
      </c>
      <c r="B62" s="529">
        <v>268</v>
      </c>
      <c r="C62" s="529"/>
      <c r="D62" s="1427">
        <v>650200728</v>
      </c>
      <c r="E62" s="1226">
        <v>471994837</v>
      </c>
      <c r="F62" s="1226">
        <v>289263500</v>
      </c>
      <c r="G62" s="1226"/>
      <c r="H62" s="1226"/>
      <c r="I62" s="765">
        <f>SUM(E62:H62)</f>
        <v>761258337</v>
      </c>
      <c r="J62" s="1071"/>
      <c r="K62" s="1075">
        <f t="shared" si="0"/>
        <v>761258337</v>
      </c>
      <c r="L62" s="515">
        <f>K62-'[2]Bang CDKT'!E62</f>
        <v>761258337</v>
      </c>
      <c r="M62" s="500"/>
    </row>
    <row r="63" spans="1:13" s="519" customFormat="1" ht="12.75">
      <c r="A63" s="519" t="s">
        <v>883</v>
      </c>
      <c r="C63" s="532"/>
      <c r="D63" s="1427">
        <v>1247454157</v>
      </c>
      <c r="E63" s="1225">
        <v>1098538157</v>
      </c>
      <c r="F63" s="1225"/>
      <c r="G63" s="1225"/>
      <c r="H63" s="1225"/>
      <c r="I63" s="765">
        <f>SUM(E63:H63)</f>
        <v>1098538157</v>
      </c>
      <c r="K63" s="1075">
        <f t="shared" si="0"/>
        <v>1098538157</v>
      </c>
      <c r="L63" s="515">
        <f>K64-'[2]Bang CDKT'!E63</f>
        <v>968886390246</v>
      </c>
      <c r="M63" s="500"/>
    </row>
    <row r="64" spans="1:13" s="519" customFormat="1" ht="14.25">
      <c r="A64" s="530" t="s">
        <v>1995</v>
      </c>
      <c r="B64" s="531">
        <v>270</v>
      </c>
      <c r="C64" s="534"/>
      <c r="D64" s="1428">
        <v>2220290480118</v>
      </c>
      <c r="E64" s="1406">
        <v>2204159592482</v>
      </c>
      <c r="F64" s="1406">
        <v>24331658483</v>
      </c>
      <c r="G64" s="1406">
        <v>23915066673</v>
      </c>
      <c r="H64" s="1406">
        <v>30609328079</v>
      </c>
      <c r="I64" s="1091">
        <f>I32+I9</f>
        <v>2283015645717</v>
      </c>
      <c r="J64" s="1091">
        <f>J32+J9</f>
        <v>30688815139</v>
      </c>
      <c r="K64" s="1093">
        <f>I64-J64</f>
        <v>2252326830578</v>
      </c>
      <c r="L64" s="515" t="e">
        <f>#REF!-'[2]Bang CDKT'!E64</f>
        <v>#REF!</v>
      </c>
      <c r="M64" s="500"/>
    </row>
    <row r="65" spans="1:13" s="519" customFormat="1" ht="14.25">
      <c r="A65" s="535" t="s">
        <v>1996</v>
      </c>
      <c r="B65" s="529"/>
      <c r="C65" s="529"/>
      <c r="D65" s="534"/>
      <c r="E65" s="1228"/>
      <c r="F65" s="1228"/>
      <c r="G65" s="1228"/>
      <c r="H65" s="1228"/>
      <c r="I65" s="765"/>
      <c r="J65" s="1071"/>
      <c r="K65" s="1065">
        <f t="shared" si="0"/>
        <v>0</v>
      </c>
      <c r="L65" s="515">
        <f>K65-'[2]Bang CDKT'!E65</f>
        <v>0</v>
      </c>
      <c r="M65" s="500"/>
    </row>
    <row r="66" spans="1:13" s="519" customFormat="1" ht="14.25">
      <c r="A66" s="536" t="s">
        <v>1997</v>
      </c>
      <c r="B66" s="527">
        <v>300</v>
      </c>
      <c r="C66" s="529"/>
      <c r="D66" s="1427">
        <v>1979968897895</v>
      </c>
      <c r="E66" s="1225">
        <v>1994030396698</v>
      </c>
      <c r="F66" s="1225">
        <v>19893251524</v>
      </c>
      <c r="G66" s="1225">
        <v>15301991829</v>
      </c>
      <c r="H66" s="1225">
        <v>20789541128</v>
      </c>
      <c r="I66" s="1225">
        <f>I67+I79</f>
        <v>2050015181179</v>
      </c>
      <c r="J66" s="793">
        <f>J67+J79</f>
        <v>20558173245</v>
      </c>
      <c r="K66" s="1065">
        <f t="shared" si="0"/>
        <v>2029457007934</v>
      </c>
      <c r="L66" s="515">
        <f>K66-'[2]Bang CDKT'!E66</f>
        <v>945658712762</v>
      </c>
      <c r="M66" s="500"/>
    </row>
    <row r="67" spans="1:13" s="521" customFormat="1" ht="12.75">
      <c r="A67" s="526" t="s">
        <v>1998</v>
      </c>
      <c r="B67" s="527">
        <v>310</v>
      </c>
      <c r="C67" s="527"/>
      <c r="D67" s="1426">
        <v>1021269776773</v>
      </c>
      <c r="E67" s="1225">
        <v>1069430068934</v>
      </c>
      <c r="F67" s="1225">
        <v>7589655492</v>
      </c>
      <c r="G67" s="1225">
        <v>11697002900</v>
      </c>
      <c r="H67" s="1225">
        <v>18294205986</v>
      </c>
      <c r="I67" s="793">
        <f>SUM(I68:I78)</f>
        <v>1107010933312</v>
      </c>
      <c r="J67" s="793">
        <f>SUM(J68:J77)</f>
        <v>9667583444</v>
      </c>
      <c r="K67" s="1065">
        <f t="shared" si="0"/>
        <v>1097343349868</v>
      </c>
      <c r="L67" s="515">
        <f>K67-'[2]Bang CDKT'!E67</f>
        <v>598001474016</v>
      </c>
      <c r="M67" s="500"/>
    </row>
    <row r="68" spans="1:13" s="519" customFormat="1" ht="14.25">
      <c r="A68" s="528" t="s">
        <v>1999</v>
      </c>
      <c r="B68" s="529">
        <v>311</v>
      </c>
      <c r="C68" s="529" t="s">
        <v>2000</v>
      </c>
      <c r="D68" s="1427">
        <v>578246282874</v>
      </c>
      <c r="E68" s="1226">
        <v>561901537105</v>
      </c>
      <c r="F68" s="1226">
        <v>637000000</v>
      </c>
      <c r="G68" s="1226">
        <v>5564183406</v>
      </c>
      <c r="H68" s="1226">
        <v>4658814723</v>
      </c>
      <c r="I68" s="765">
        <f>SUM(E68:H68)</f>
        <v>572761535234</v>
      </c>
      <c r="J68" s="1071"/>
      <c r="K68" s="1075">
        <f t="shared" si="0"/>
        <v>572761535234</v>
      </c>
      <c r="L68" s="515">
        <f>K68-'[2]Bang CDKT'!E68</f>
        <v>346179229967</v>
      </c>
      <c r="M68" s="500"/>
    </row>
    <row r="69" spans="1:13" s="519" customFormat="1" ht="14.25">
      <c r="A69" s="528" t="s">
        <v>2001</v>
      </c>
      <c r="B69" s="529">
        <v>312</v>
      </c>
      <c r="C69" s="529"/>
      <c r="D69" s="1427">
        <v>215805789029</v>
      </c>
      <c r="E69" s="1226">
        <v>272729918181</v>
      </c>
      <c r="F69" s="1226">
        <v>3360656800</v>
      </c>
      <c r="G69" s="1226">
        <v>3328912869</v>
      </c>
      <c r="H69" s="1226">
        <v>3805149946</v>
      </c>
      <c r="I69" s="765">
        <f aca="true" t="shared" si="2" ref="I69:I78">SUM(E69:H69)</f>
        <v>283224637796</v>
      </c>
      <c r="J69" s="1076">
        <f>'TH CN noi bo'!F12+'TH CN noi bo'!C23</f>
        <v>3205320164</v>
      </c>
      <c r="K69" s="1075">
        <f t="shared" si="0"/>
        <v>280019317632</v>
      </c>
      <c r="L69" s="515">
        <f>K69-'[2]Bang CDKT'!E69</f>
        <v>226976939841</v>
      </c>
      <c r="M69" s="500"/>
    </row>
    <row r="70" spans="1:13" s="519" customFormat="1" ht="14.25">
      <c r="A70" s="528" t="s">
        <v>925</v>
      </c>
      <c r="B70" s="529">
        <v>313</v>
      </c>
      <c r="C70" s="529"/>
      <c r="D70" s="1427">
        <v>8388519561</v>
      </c>
      <c r="E70" s="1226">
        <v>11262939797</v>
      </c>
      <c r="F70" s="1226">
        <v>798315974</v>
      </c>
      <c r="G70" s="1226">
        <v>297323809</v>
      </c>
      <c r="H70" s="1226">
        <v>5608389648</v>
      </c>
      <c r="I70" s="765">
        <f t="shared" si="2"/>
        <v>17966969228</v>
      </c>
      <c r="J70" s="1076">
        <f>'TH CN noi bo'!G12+'TH CN noi bo'!E23</f>
        <v>5071978337</v>
      </c>
      <c r="K70" s="1075">
        <f t="shared" si="0"/>
        <v>12894990891</v>
      </c>
      <c r="L70" s="515">
        <f>K70-'[2]Bang CDKT'!E70</f>
        <v>-26577938759</v>
      </c>
      <c r="M70" s="500"/>
    </row>
    <row r="71" spans="1:13" s="519" customFormat="1" ht="14.25">
      <c r="A71" s="528" t="s">
        <v>926</v>
      </c>
      <c r="B71" s="529">
        <v>314</v>
      </c>
      <c r="C71" s="529" t="s">
        <v>927</v>
      </c>
      <c r="D71" s="1427">
        <v>14067385493</v>
      </c>
      <c r="E71" s="1226">
        <v>32252787247</v>
      </c>
      <c r="F71" s="1226">
        <v>1652986612</v>
      </c>
      <c r="G71" s="1226">
        <v>954357041</v>
      </c>
      <c r="H71" s="1226">
        <v>364700856</v>
      </c>
      <c r="I71" s="765">
        <f t="shared" si="2"/>
        <v>35224831756</v>
      </c>
      <c r="J71" s="1071"/>
      <c r="K71" s="1075">
        <f t="shared" si="0"/>
        <v>35224831756</v>
      </c>
      <c r="L71" s="515">
        <f>K71-'[2]Bang CDKT'!E71</f>
        <v>30218959024</v>
      </c>
      <c r="M71" s="500"/>
    </row>
    <row r="72" spans="1:13" s="519" customFormat="1" ht="14.25">
      <c r="A72" s="528" t="s">
        <v>928</v>
      </c>
      <c r="B72" s="529">
        <v>315</v>
      </c>
      <c r="C72" s="529"/>
      <c r="D72" s="1427">
        <v>18253052433</v>
      </c>
      <c r="E72" s="1226">
        <v>17092661062</v>
      </c>
      <c r="F72" s="1226">
        <v>370188413</v>
      </c>
      <c r="G72" s="1226">
        <v>1111093810</v>
      </c>
      <c r="H72" s="1226">
        <v>1541145823</v>
      </c>
      <c r="I72" s="765">
        <f t="shared" si="2"/>
        <v>20115089108</v>
      </c>
      <c r="J72" s="1071"/>
      <c r="K72" s="1075">
        <f t="shared" si="0"/>
        <v>20115089108</v>
      </c>
      <c r="L72" s="515">
        <f>K72-'[2]Bang CDKT'!E72</f>
        <v>-3878347864</v>
      </c>
      <c r="M72" s="500"/>
    </row>
    <row r="73" spans="1:13" s="519" customFormat="1" ht="14.25">
      <c r="A73" s="522" t="s">
        <v>929</v>
      </c>
      <c r="B73" s="518">
        <v>316</v>
      </c>
      <c r="C73" s="518" t="s">
        <v>930</v>
      </c>
      <c r="D73" s="1423">
        <v>3717147920</v>
      </c>
      <c r="E73" s="1221">
        <v>2248152359</v>
      </c>
      <c r="F73" s="1221"/>
      <c r="G73" s="1221"/>
      <c r="H73" s="1221"/>
      <c r="I73" s="765">
        <f t="shared" si="2"/>
        <v>2248152359</v>
      </c>
      <c r="J73" s="1071"/>
      <c r="K73" s="1075">
        <f aca="true" t="shared" si="3" ref="K73:K106">I73-J73</f>
        <v>2248152359</v>
      </c>
      <c r="L73" s="515">
        <f>K73-'[2]Bang CDKT'!E73</f>
        <v>-648285646</v>
      </c>
      <c r="M73" s="500"/>
    </row>
    <row r="74" spans="1:13" s="519" customFormat="1" ht="14.25">
      <c r="A74" s="522" t="s">
        <v>931</v>
      </c>
      <c r="B74" s="518">
        <v>317</v>
      </c>
      <c r="C74" s="518"/>
      <c r="D74" s="1423">
        <v>0</v>
      </c>
      <c r="E74" s="1221"/>
      <c r="F74" s="1221"/>
      <c r="G74" s="1221"/>
      <c r="H74" s="1221"/>
      <c r="I74" s="765">
        <f t="shared" si="2"/>
        <v>0</v>
      </c>
      <c r="J74" s="1071"/>
      <c r="K74" s="1075">
        <f t="shared" si="3"/>
        <v>0</v>
      </c>
      <c r="L74" s="515">
        <f>K74-'[2]Bang CDKT'!E74</f>
        <v>0</v>
      </c>
      <c r="M74" s="500"/>
    </row>
    <row r="75" spans="1:13" s="519" customFormat="1" ht="14.25">
      <c r="A75" s="522" t="s">
        <v>932</v>
      </c>
      <c r="B75" s="518">
        <v>318</v>
      </c>
      <c r="C75" s="518"/>
      <c r="D75" s="1423">
        <v>0</v>
      </c>
      <c r="E75" s="1221"/>
      <c r="F75" s="1221"/>
      <c r="G75" s="1221"/>
      <c r="H75" s="1221"/>
      <c r="I75" s="765">
        <f t="shared" si="2"/>
        <v>0</v>
      </c>
      <c r="J75" s="1071"/>
      <c r="K75" s="1075">
        <f t="shared" si="3"/>
        <v>0</v>
      </c>
      <c r="L75" s="515">
        <f>K75-'[2]Bang CDKT'!E75</f>
        <v>0</v>
      </c>
      <c r="M75" s="500"/>
    </row>
    <row r="76" spans="1:13" s="519" customFormat="1" ht="14.25">
      <c r="A76" s="522" t="s">
        <v>933</v>
      </c>
      <c r="B76" s="518">
        <v>319</v>
      </c>
      <c r="C76" s="518" t="s">
        <v>934</v>
      </c>
      <c r="D76" s="1423">
        <v>181066733820</v>
      </c>
      <c r="E76" s="1221">
        <v>171716396304</v>
      </c>
      <c r="F76" s="1221">
        <v>778640839</v>
      </c>
      <c r="G76" s="1221">
        <v>530305965</v>
      </c>
      <c r="H76" s="1221">
        <v>2316004990</v>
      </c>
      <c r="I76" s="765">
        <f t="shared" si="2"/>
        <v>175341348098</v>
      </c>
      <c r="J76" s="1076">
        <f>'TH CN noi bo'!D23+'TH CN noi bo'!F23</f>
        <v>1390284943</v>
      </c>
      <c r="K76" s="1075">
        <f t="shared" si="3"/>
        <v>173951063155</v>
      </c>
      <c r="L76" s="515">
        <f>K76-'[2]Bang CDKT'!E76</f>
        <v>25602547720</v>
      </c>
      <c r="M76" s="500"/>
    </row>
    <row r="77" spans="1:13" s="519" customFormat="1" ht="14.25">
      <c r="A77" s="522" t="s">
        <v>935</v>
      </c>
      <c r="B77" s="518">
        <v>320</v>
      </c>
      <c r="C77" s="518"/>
      <c r="D77" s="1427">
        <v>0</v>
      </c>
      <c r="E77" s="1226"/>
      <c r="F77" s="1227"/>
      <c r="G77" s="1227"/>
      <c r="H77" s="1227"/>
      <c r="I77" s="765">
        <f t="shared" si="2"/>
        <v>0</v>
      </c>
      <c r="J77" s="1076">
        <f>'TH CN noi bo'!D24+'TH CN noi bo'!F24</f>
        <v>0</v>
      </c>
      <c r="K77" s="1075">
        <f>I77-J77</f>
        <v>0</v>
      </c>
      <c r="L77" s="515">
        <f>K77-'[2]Bang CDKT'!E77</f>
        <v>0</v>
      </c>
      <c r="M77" s="500"/>
    </row>
    <row r="78" spans="1:13" s="519" customFormat="1" ht="14.25">
      <c r="A78" s="522" t="s">
        <v>2007</v>
      </c>
      <c r="B78" s="518"/>
      <c r="C78" s="518"/>
      <c r="D78" s="1429">
        <v>1724865643</v>
      </c>
      <c r="E78" s="519">
        <v>225676879</v>
      </c>
      <c r="F78" s="519">
        <v>-8133146</v>
      </c>
      <c r="G78" s="519">
        <v>-89174000</v>
      </c>
      <c r="I78" s="765">
        <f t="shared" si="2"/>
        <v>128369733</v>
      </c>
      <c r="J78" s="1076">
        <f>'TH CN noi bo'!D25+'TH CN noi bo'!F25</f>
        <v>0</v>
      </c>
      <c r="K78" s="1075">
        <f>I78-J78</f>
        <v>128369733</v>
      </c>
      <c r="L78" s="515"/>
      <c r="M78" s="500"/>
    </row>
    <row r="79" spans="1:13" s="521" customFormat="1" ht="12.75">
      <c r="A79" s="520" t="s">
        <v>936</v>
      </c>
      <c r="B79" s="517">
        <v>330</v>
      </c>
      <c r="C79" s="517"/>
      <c r="D79" s="1424">
        <v>958699121122</v>
      </c>
      <c r="E79" s="1222">
        <v>924600327764</v>
      </c>
      <c r="F79" s="1222">
        <v>12303596032</v>
      </c>
      <c r="G79" s="1222">
        <v>3604988929</v>
      </c>
      <c r="H79" s="1222">
        <v>2495335142</v>
      </c>
      <c r="I79" s="793">
        <f>SUM(I80:I88)</f>
        <v>943004247867</v>
      </c>
      <c r="J79" s="793">
        <f>SUM(J80:J86)</f>
        <v>10890589801</v>
      </c>
      <c r="K79" s="1065">
        <f t="shared" si="3"/>
        <v>932113658066</v>
      </c>
      <c r="L79" s="515">
        <f>K79-'[2]Bang CDKT'!E78</f>
        <v>347657238746</v>
      </c>
      <c r="M79" s="500"/>
    </row>
    <row r="80" spans="1:13" s="519" customFormat="1" ht="14.25">
      <c r="A80" s="522" t="s">
        <v>937</v>
      </c>
      <c r="B80" s="518">
        <v>331</v>
      </c>
      <c r="C80" s="518"/>
      <c r="D80" s="1423">
        <v>0</v>
      </c>
      <c r="E80" s="1221"/>
      <c r="F80" s="1221">
        <v>9451803087</v>
      </c>
      <c r="G80" s="1221"/>
      <c r="H80" s="1221"/>
      <c r="I80" s="765">
        <f aca="true" t="shared" si="4" ref="I80:I87">SUM(E80:H80)</f>
        <v>9451803087</v>
      </c>
      <c r="J80" s="1071">
        <f>'TH CN noi bo'!C22</f>
        <v>9451803087</v>
      </c>
      <c r="K80" s="1075">
        <f t="shared" si="3"/>
        <v>0</v>
      </c>
      <c r="L80" s="515">
        <f>K80-'[2]Bang CDKT'!E79</f>
        <v>0</v>
      </c>
      <c r="M80" s="500"/>
    </row>
    <row r="81" spans="1:13" s="519" customFormat="1" ht="14.25">
      <c r="A81" s="522" t="s">
        <v>938</v>
      </c>
      <c r="B81" s="518">
        <v>332</v>
      </c>
      <c r="C81" s="518" t="s">
        <v>939</v>
      </c>
      <c r="D81" s="1423">
        <v>0</v>
      </c>
      <c r="E81" s="1221"/>
      <c r="F81" s="1221"/>
      <c r="G81" s="1221"/>
      <c r="H81" s="1221"/>
      <c r="I81" s="765">
        <f t="shared" si="4"/>
        <v>0</v>
      </c>
      <c r="J81" s="1071"/>
      <c r="K81" s="1075">
        <f t="shared" si="3"/>
        <v>0</v>
      </c>
      <c r="L81" s="515">
        <f>K81-'[2]Bang CDKT'!E80</f>
        <v>0</v>
      </c>
      <c r="M81" s="500"/>
    </row>
    <row r="82" spans="1:13" s="519" customFormat="1" ht="14.25">
      <c r="A82" s="522" t="s">
        <v>940</v>
      </c>
      <c r="B82" s="518">
        <v>333</v>
      </c>
      <c r="C82" s="518"/>
      <c r="D82" s="1423">
        <v>40543558100</v>
      </c>
      <c r="E82" s="1221">
        <v>35487594706</v>
      </c>
      <c r="F82" s="1221">
        <v>1346529833</v>
      </c>
      <c r="G82" s="1221"/>
      <c r="H82" s="1221">
        <v>2437524485</v>
      </c>
      <c r="I82" s="765">
        <f t="shared" si="4"/>
        <v>39271649024</v>
      </c>
      <c r="J82" s="1071">
        <f>'TH CN noi bo'!D22</f>
        <v>1438786714</v>
      </c>
      <c r="K82" s="1075">
        <f t="shared" si="3"/>
        <v>37832862310</v>
      </c>
      <c r="L82" s="515">
        <f>K82-'[2]Bang CDKT'!E81</f>
        <v>37832862310</v>
      </c>
      <c r="M82" s="500"/>
    </row>
    <row r="83" spans="1:13" s="519" customFormat="1" ht="14.25">
      <c r="A83" s="522" t="s">
        <v>941</v>
      </c>
      <c r="B83" s="518">
        <v>334</v>
      </c>
      <c r="C83" s="518" t="s">
        <v>942</v>
      </c>
      <c r="D83" s="1423">
        <v>883257165368</v>
      </c>
      <c r="E83" s="1221">
        <v>855294496072</v>
      </c>
      <c r="F83" s="1221">
        <v>1472594840</v>
      </c>
      <c r="G83" s="1221">
        <v>3580282929</v>
      </c>
      <c r="H83" s="1221"/>
      <c r="I83" s="765">
        <f t="shared" si="4"/>
        <v>860347373841</v>
      </c>
      <c r="J83" s="1071"/>
      <c r="K83" s="1075">
        <f t="shared" si="3"/>
        <v>860347373841</v>
      </c>
      <c r="L83" s="515">
        <f>K83-'[2]Bang CDKT'!E82</f>
        <v>277743576446</v>
      </c>
      <c r="M83" s="500"/>
    </row>
    <row r="84" spans="1:13" s="519" customFormat="1" ht="14.25">
      <c r="A84" s="522" t="s">
        <v>943</v>
      </c>
      <c r="B84" s="518">
        <v>335</v>
      </c>
      <c r="C84" s="518" t="s">
        <v>1993</v>
      </c>
      <c r="D84" s="1423">
        <v>0</v>
      </c>
      <c r="E84" s="1221"/>
      <c r="F84" s="1221"/>
      <c r="G84" s="1221"/>
      <c r="H84" s="1221"/>
      <c r="I84" s="765">
        <f t="shared" si="4"/>
        <v>0</v>
      </c>
      <c r="J84" s="1071"/>
      <c r="K84" s="1075">
        <f t="shared" si="3"/>
        <v>0</v>
      </c>
      <c r="L84" s="515">
        <f>K84-'[2]Bang CDKT'!E83</f>
        <v>0</v>
      </c>
      <c r="M84" s="500"/>
    </row>
    <row r="85" spans="1:13" s="519" customFormat="1" ht="14.25">
      <c r="A85" s="522" t="s">
        <v>944</v>
      </c>
      <c r="B85" s="518">
        <v>336</v>
      </c>
      <c r="C85" s="518"/>
      <c r="D85" s="1423">
        <v>5093295803</v>
      </c>
      <c r="E85" s="1221">
        <v>5544229702</v>
      </c>
      <c r="F85" s="1221">
        <v>32668272</v>
      </c>
      <c r="G85" s="1221">
        <v>24706000</v>
      </c>
      <c r="H85" s="1221">
        <v>57810657</v>
      </c>
      <c r="I85" s="765">
        <f t="shared" si="4"/>
        <v>5659414631</v>
      </c>
      <c r="J85" s="1071"/>
      <c r="K85" s="1075">
        <f t="shared" si="3"/>
        <v>5659414631</v>
      </c>
      <c r="L85" s="515">
        <f>K85-'[2]Bang CDKT'!E84</f>
        <v>3806792706</v>
      </c>
      <c r="M85" s="500"/>
    </row>
    <row r="86" spans="1:13" s="519" customFormat="1" ht="14.25">
      <c r="A86" s="522" t="s">
        <v>945</v>
      </c>
      <c r="B86" s="518">
        <v>337</v>
      </c>
      <c r="C86" s="518"/>
      <c r="D86" s="1423">
        <v>0</v>
      </c>
      <c r="E86" s="1221"/>
      <c r="F86" s="1221"/>
      <c r="G86" s="1221"/>
      <c r="H86" s="1221"/>
      <c r="I86" s="765">
        <f t="shared" si="4"/>
        <v>0</v>
      </c>
      <c r="J86" s="1071"/>
      <c r="K86" s="1075">
        <f t="shared" si="3"/>
        <v>0</v>
      </c>
      <c r="L86" s="515">
        <f>K86-'[2]Bang CDKT'!E85</f>
        <v>0</v>
      </c>
      <c r="M86" s="500"/>
    </row>
    <row r="87" spans="1:13" s="519" customFormat="1" ht="14.25">
      <c r="A87" s="522" t="s">
        <v>2004</v>
      </c>
      <c r="B87" s="518"/>
      <c r="C87" s="518"/>
      <c r="D87" s="1423">
        <v>29805101851</v>
      </c>
      <c r="E87" s="1221">
        <v>28274007284</v>
      </c>
      <c r="F87" s="1221"/>
      <c r="G87" s="1221"/>
      <c r="H87" s="1221"/>
      <c r="I87" s="765">
        <f t="shared" si="4"/>
        <v>28274007284</v>
      </c>
      <c r="J87" s="1231"/>
      <c r="K87" s="1075">
        <f t="shared" si="3"/>
        <v>28274007284</v>
      </c>
      <c r="L87" s="515"/>
      <c r="M87" s="500"/>
    </row>
    <row r="88" spans="1:13" s="519" customFormat="1" ht="14.25">
      <c r="A88" s="522" t="s">
        <v>2008</v>
      </c>
      <c r="B88" s="518"/>
      <c r="C88" s="518"/>
      <c r="D88" s="1423"/>
      <c r="E88" s="1221"/>
      <c r="F88" s="1221"/>
      <c r="G88" s="1221"/>
      <c r="H88" s="1221"/>
      <c r="I88" s="765"/>
      <c r="J88" s="1231"/>
      <c r="K88" s="1075"/>
      <c r="L88" s="515"/>
      <c r="M88" s="500"/>
    </row>
    <row r="89" spans="1:13" s="521" customFormat="1" ht="12.75">
      <c r="A89" s="520" t="s">
        <v>946</v>
      </c>
      <c r="B89" s="517">
        <v>400</v>
      </c>
      <c r="C89" s="517"/>
      <c r="D89" s="1424">
        <v>226404603742.6829</v>
      </c>
      <c r="E89" s="1222">
        <v>210129195784</v>
      </c>
      <c r="F89" s="1222">
        <v>4438406959</v>
      </c>
      <c r="G89" s="1222">
        <v>8613074844</v>
      </c>
      <c r="H89" s="1222">
        <v>9819786951</v>
      </c>
      <c r="I89" s="793">
        <f>I90+I102</f>
        <v>233000464538</v>
      </c>
      <c r="J89" s="793">
        <f>J90+J102</f>
        <v>22513230524.154575</v>
      </c>
      <c r="K89" s="1065">
        <f t="shared" si="3"/>
        <v>210487234013.84543</v>
      </c>
      <c r="L89" s="515">
        <f>K89-'[2]Bang CDKT'!E86</f>
        <v>20058078261.96054</v>
      </c>
      <c r="M89" s="500"/>
    </row>
    <row r="90" spans="1:13" s="521" customFormat="1" ht="12.75">
      <c r="A90" s="520" t="s">
        <v>947</v>
      </c>
      <c r="B90" s="517">
        <v>410</v>
      </c>
      <c r="C90" s="517" t="s">
        <v>948</v>
      </c>
      <c r="D90" s="1424">
        <v>226404603742.6829</v>
      </c>
      <c r="E90" s="1222">
        <v>210129195784</v>
      </c>
      <c r="F90" s="1222">
        <v>4438406959</v>
      </c>
      <c r="G90" s="1222">
        <v>8613074844</v>
      </c>
      <c r="H90" s="1222">
        <v>9819786951</v>
      </c>
      <c r="I90" s="793">
        <f>SUM(I91:I101)</f>
        <v>233000464538</v>
      </c>
      <c r="J90" s="793">
        <f>SUM(J91:J101)</f>
        <v>22513230524.154575</v>
      </c>
      <c r="K90" s="1065">
        <f t="shared" si="3"/>
        <v>210487234013.84543</v>
      </c>
      <c r="L90" s="515">
        <f>K90-'[2]Bang CDKT'!E87</f>
        <v>20931039985.96054</v>
      </c>
      <c r="M90" s="500"/>
    </row>
    <row r="91" spans="1:13" s="519" customFormat="1" ht="14.25">
      <c r="A91" s="528" t="s">
        <v>949</v>
      </c>
      <c r="B91" s="529">
        <v>411</v>
      </c>
      <c r="C91" s="529"/>
      <c r="D91" s="1427">
        <v>184511090000</v>
      </c>
      <c r="E91" s="1226">
        <v>184511090000</v>
      </c>
      <c r="F91" s="1226">
        <v>4216419903</v>
      </c>
      <c r="G91" s="1226">
        <v>9952336013</v>
      </c>
      <c r="H91" s="1226">
        <v>8500000000</v>
      </c>
      <c r="I91" s="765">
        <f aca="true" t="shared" si="5" ref="I91:I101">SUM(E91:H91)</f>
        <v>207179845916</v>
      </c>
      <c r="J91" s="1076">
        <f>-'Cac BT HN lien quan den von'!G43</f>
        <v>22668755916</v>
      </c>
      <c r="K91" s="1075">
        <f t="shared" si="3"/>
        <v>184511090000</v>
      </c>
      <c r="L91" s="515">
        <f>K91-'[2]Bang CDKT'!E88</f>
        <v>59511090000</v>
      </c>
      <c r="M91" s="500"/>
    </row>
    <row r="92" spans="1:13" s="519" customFormat="1" ht="14.25">
      <c r="A92" s="528" t="s">
        <v>950</v>
      </c>
      <c r="B92" s="529">
        <v>412</v>
      </c>
      <c r="C92" s="529"/>
      <c r="D92" s="1427">
        <v>2918390480</v>
      </c>
      <c r="E92" s="1226">
        <v>2918390480</v>
      </c>
      <c r="F92" s="1226"/>
      <c r="G92" s="1226"/>
      <c r="H92" s="1226"/>
      <c r="I92" s="765">
        <f t="shared" si="5"/>
        <v>2918390480</v>
      </c>
      <c r="J92" s="1071"/>
      <c r="K92" s="1075">
        <f t="shared" si="3"/>
        <v>2918390480</v>
      </c>
      <c r="L92" s="515">
        <f>K92-'[2]Bang CDKT'!E89</f>
        <v>-24145749520</v>
      </c>
      <c r="M92" s="500"/>
    </row>
    <row r="93" spans="1:13" s="519" customFormat="1" ht="14.25">
      <c r="A93" s="528" t="s">
        <v>951</v>
      </c>
      <c r="B93" s="529">
        <v>413</v>
      </c>
      <c r="C93" s="529"/>
      <c r="D93" s="1427">
        <v>0</v>
      </c>
      <c r="E93" s="1226"/>
      <c r="F93" s="1226"/>
      <c r="G93" s="1226"/>
      <c r="H93" s="1226"/>
      <c r="I93" s="765">
        <f t="shared" si="5"/>
        <v>0</v>
      </c>
      <c r="J93" s="1071"/>
      <c r="K93" s="1075">
        <f t="shared" si="3"/>
        <v>0</v>
      </c>
      <c r="L93" s="515">
        <f>K93-'[2]Bang CDKT'!E90</f>
        <v>0</v>
      </c>
      <c r="M93" s="500"/>
    </row>
    <row r="94" spans="1:13" s="519" customFormat="1" ht="14.25">
      <c r="A94" s="528" t="s">
        <v>952</v>
      </c>
      <c r="B94" s="529">
        <v>414</v>
      </c>
      <c r="C94" s="529"/>
      <c r="D94" s="1427">
        <v>-1894390964</v>
      </c>
      <c r="E94" s="1226">
        <v>-1894390964</v>
      </c>
      <c r="F94" s="1226"/>
      <c r="G94" s="1226"/>
      <c r="H94" s="1226"/>
      <c r="I94" s="765">
        <f t="shared" si="5"/>
        <v>-1894390964</v>
      </c>
      <c r="J94" s="1071"/>
      <c r="K94" s="1075">
        <f t="shared" si="3"/>
        <v>-1894390964</v>
      </c>
      <c r="L94" s="515">
        <f>K94-'[2]Bang CDKT'!E91</f>
        <v>222869520</v>
      </c>
      <c r="M94" s="500"/>
    </row>
    <row r="95" spans="1:13" s="519" customFormat="1" ht="14.25">
      <c r="A95" s="528" t="s">
        <v>953</v>
      </c>
      <c r="B95" s="529">
        <v>415</v>
      </c>
      <c r="C95" s="529"/>
      <c r="D95" s="1427">
        <v>0</v>
      </c>
      <c r="E95" s="1226"/>
      <c r="F95" s="1226"/>
      <c r="G95" s="1226"/>
      <c r="H95" s="1226"/>
      <c r="I95" s="765">
        <f t="shared" si="5"/>
        <v>0</v>
      </c>
      <c r="J95" s="1071"/>
      <c r="K95" s="1075">
        <f t="shared" si="3"/>
        <v>0</v>
      </c>
      <c r="L95" s="515">
        <f>K95-'[2]Bang CDKT'!E92</f>
        <v>0</v>
      </c>
      <c r="M95" s="500"/>
    </row>
    <row r="96" spans="1:13" s="519" customFormat="1" ht="14.25">
      <c r="A96" s="528" t="s">
        <v>954</v>
      </c>
      <c r="B96" s="529">
        <v>416</v>
      </c>
      <c r="C96" s="529"/>
      <c r="D96" s="1427">
        <v>0</v>
      </c>
      <c r="E96" s="1226"/>
      <c r="F96" s="1226"/>
      <c r="G96" s="1226"/>
      <c r="H96" s="1226"/>
      <c r="I96" s="765">
        <f t="shared" si="5"/>
        <v>0</v>
      </c>
      <c r="J96" s="1071"/>
      <c r="K96" s="1075">
        <f t="shared" si="3"/>
        <v>0</v>
      </c>
      <c r="L96" s="515">
        <f>K96-'[2]Bang CDKT'!E93</f>
        <v>0</v>
      </c>
      <c r="M96" s="500"/>
    </row>
    <row r="97" spans="1:13" s="519" customFormat="1" ht="14.25">
      <c r="A97" s="522" t="s">
        <v>955</v>
      </c>
      <c r="B97" s="518">
        <v>417</v>
      </c>
      <c r="C97" s="518"/>
      <c r="D97" s="1423">
        <v>3974106022.637965</v>
      </c>
      <c r="E97" s="1221">
        <v>3298281554</v>
      </c>
      <c r="F97" s="1221">
        <v>1830842522</v>
      </c>
      <c r="G97" s="1221"/>
      <c r="H97" s="1221"/>
      <c r="I97" s="761">
        <f t="shared" si="5"/>
        <v>5129124076</v>
      </c>
      <c r="J97" s="1076">
        <f>-'Cac BT HN lien quan den von'!H43</f>
        <v>1155018053.3620348</v>
      </c>
      <c r="K97" s="1075">
        <f t="shared" si="3"/>
        <v>3974106022.637965</v>
      </c>
      <c r="L97" s="515">
        <f>K97-'[2]Bang CDKT'!E94</f>
        <v>972351743.8154349</v>
      </c>
      <c r="M97" s="500"/>
    </row>
    <row r="98" spans="1:13" s="519" customFormat="1" ht="14.25">
      <c r="A98" s="533" t="s">
        <v>956</v>
      </c>
      <c r="B98" s="534">
        <v>418</v>
      </c>
      <c r="C98" s="534"/>
      <c r="D98" s="1428">
        <v>11589891649.910023</v>
      </c>
      <c r="E98" s="1228">
        <v>11554687565</v>
      </c>
      <c r="F98" s="1228">
        <v>95369639</v>
      </c>
      <c r="G98" s="1228"/>
      <c r="H98" s="1228"/>
      <c r="I98" s="1096">
        <f t="shared" si="5"/>
        <v>11650057204</v>
      </c>
      <c r="J98" s="1076">
        <f>-'Cac BT HN lien quan den von'!I43</f>
        <v>60165554.089976504</v>
      </c>
      <c r="K98" s="1075">
        <f t="shared" si="3"/>
        <v>11589891649.910023</v>
      </c>
      <c r="L98" s="515">
        <f>K98-'[2]Bang CDKT'!E95</f>
        <v>6415461868.784168</v>
      </c>
      <c r="M98" s="500"/>
    </row>
    <row r="99" spans="1:13" s="519" customFormat="1" ht="14.25">
      <c r="A99" s="528" t="s">
        <v>957</v>
      </c>
      <c r="B99" s="529">
        <v>419</v>
      </c>
      <c r="C99" s="529"/>
      <c r="D99" s="1427">
        <v>0</v>
      </c>
      <c r="E99" s="1226"/>
      <c r="F99" s="1226"/>
      <c r="G99" s="1226"/>
      <c r="H99" s="1226"/>
      <c r="I99" s="765">
        <f t="shared" si="5"/>
        <v>0</v>
      </c>
      <c r="J99" s="1071"/>
      <c r="K99" s="1075">
        <f t="shared" si="3"/>
        <v>0</v>
      </c>
      <c r="L99" s="515">
        <f>K99-'[2]Bang CDKT'!E96</f>
        <v>0</v>
      </c>
      <c r="M99" s="500"/>
    </row>
    <row r="100" spans="1:13" s="519" customFormat="1" ht="14.25">
      <c r="A100" s="528" t="s">
        <v>958</v>
      </c>
      <c r="B100" s="529">
        <v>420</v>
      </c>
      <c r="C100" s="529" t="s">
        <v>457</v>
      </c>
      <c r="D100" s="1427">
        <v>24625338554.134907</v>
      </c>
      <c r="E100" s="1226">
        <v>9060959149</v>
      </c>
      <c r="F100" s="1226">
        <v>-1704225105</v>
      </c>
      <c r="G100" s="1226">
        <v>-1339261169</v>
      </c>
      <c r="H100" s="1226">
        <v>1319786951</v>
      </c>
      <c r="I100" s="765">
        <f t="shared" si="5"/>
        <v>7337259826</v>
      </c>
      <c r="J100" s="1076">
        <f>-'Cac BT HN lien quan den von'!J43</f>
        <v>-1370708999.2974372</v>
      </c>
      <c r="K100" s="1075">
        <f t="shared" si="3"/>
        <v>8707968825.297438</v>
      </c>
      <c r="L100" s="515">
        <f>K100-'[2]Bang CDKT'!E97</f>
        <v>-22044983626.63907</v>
      </c>
      <c r="M100" s="500"/>
    </row>
    <row r="101" spans="1:13" s="519" customFormat="1" ht="14.25">
      <c r="A101" s="528" t="s">
        <v>959</v>
      </c>
      <c r="B101" s="529">
        <v>421</v>
      </c>
      <c r="C101" s="529"/>
      <c r="D101" s="1427">
        <v>680178000</v>
      </c>
      <c r="E101" s="1226">
        <v>680178000</v>
      </c>
      <c r="F101" s="1226"/>
      <c r="G101" s="1226"/>
      <c r="H101" s="1226"/>
      <c r="I101" s="765">
        <f t="shared" si="5"/>
        <v>680178000</v>
      </c>
      <c r="J101" s="1071"/>
      <c r="K101" s="1075">
        <f t="shared" si="3"/>
        <v>680178000</v>
      </c>
      <c r="L101" s="515">
        <f>K101-'[2]Bang CDKT'!E98</f>
        <v>0</v>
      </c>
      <c r="M101" s="500"/>
    </row>
    <row r="102" spans="1:13" s="521" customFormat="1" ht="14.25">
      <c r="A102" s="526" t="s">
        <v>960</v>
      </c>
      <c r="B102" s="527">
        <v>430</v>
      </c>
      <c r="C102" s="527"/>
      <c r="D102" s="1426">
        <v>0</v>
      </c>
      <c r="E102" s="1226"/>
      <c r="F102" s="1226"/>
      <c r="G102" s="1226"/>
      <c r="H102" s="1226"/>
      <c r="I102" s="793">
        <f>SUM(I103:I105)</f>
        <v>0</v>
      </c>
      <c r="J102" s="1071"/>
      <c r="K102" s="1065">
        <f t="shared" si="3"/>
        <v>0</v>
      </c>
      <c r="L102" s="515">
        <f>K102-'[2]Bang CDKT'!E99</f>
        <v>-872961724</v>
      </c>
      <c r="M102" s="500"/>
    </row>
    <row r="103" spans="1:13" s="519" customFormat="1" ht="14.25">
      <c r="A103" s="528" t="s">
        <v>961</v>
      </c>
      <c r="B103" s="529">
        <v>431</v>
      </c>
      <c r="C103" s="529"/>
      <c r="D103" s="1427">
        <v>0</v>
      </c>
      <c r="E103" s="1226">
        <v>0</v>
      </c>
      <c r="F103" s="1226">
        <v>0</v>
      </c>
      <c r="G103" s="1226">
        <v>0</v>
      </c>
      <c r="H103" s="1226">
        <v>0</v>
      </c>
      <c r="I103" s="765"/>
      <c r="J103" s="1071"/>
      <c r="K103" s="1075">
        <f t="shared" si="3"/>
        <v>0</v>
      </c>
      <c r="L103" s="515">
        <f>K103-'[2]Bang CDKT'!E100</f>
        <v>-872961724</v>
      </c>
      <c r="M103" s="500"/>
    </row>
    <row r="104" spans="1:13" s="519" customFormat="1" ht="14.25">
      <c r="A104" s="528" t="s">
        <v>962</v>
      </c>
      <c r="B104" s="529">
        <v>432</v>
      </c>
      <c r="C104" s="529" t="s">
        <v>963</v>
      </c>
      <c r="D104" s="1427">
        <v>0</v>
      </c>
      <c r="E104" s="1225"/>
      <c r="F104" s="1229"/>
      <c r="G104" s="1229"/>
      <c r="H104" s="1230"/>
      <c r="I104" s="765"/>
      <c r="J104" s="1071"/>
      <c r="K104" s="1075">
        <f t="shared" si="3"/>
        <v>0</v>
      </c>
      <c r="L104" s="515">
        <f>K104-'[2]Bang CDKT'!E101</f>
        <v>0</v>
      </c>
      <c r="M104" s="500"/>
    </row>
    <row r="105" spans="1:13" s="519" customFormat="1" ht="14.25">
      <c r="A105" s="528" t="s">
        <v>964</v>
      </c>
      <c r="B105" s="529">
        <v>433</v>
      </c>
      <c r="C105" s="529"/>
      <c r="D105" s="1427">
        <v>0</v>
      </c>
      <c r="E105" s="1226"/>
      <c r="F105" s="1226"/>
      <c r="G105" s="1226"/>
      <c r="H105" s="1226"/>
      <c r="I105" s="765">
        <f>SUM(E105:G105)</f>
        <v>0</v>
      </c>
      <c r="J105" s="1071"/>
      <c r="K105" s="1075">
        <f t="shared" si="3"/>
        <v>0</v>
      </c>
      <c r="L105" s="515">
        <f>K105-'[2]Bang CDKT'!E102</f>
        <v>0</v>
      </c>
      <c r="M105" s="500"/>
    </row>
    <row r="106" spans="1:13" s="521" customFormat="1" ht="14.25">
      <c r="A106" s="526" t="s">
        <v>965</v>
      </c>
      <c r="B106" s="527"/>
      <c r="C106" s="527"/>
      <c r="D106" s="1426">
        <v>13916978480.317102</v>
      </c>
      <c r="E106" s="1226"/>
      <c r="F106" s="1226"/>
      <c r="G106" s="1226"/>
      <c r="H106" s="1226"/>
      <c r="I106" s="765">
        <f>SUM(E106:G106)</f>
        <v>0</v>
      </c>
      <c r="J106" s="1101">
        <f>-'Cac BT HN lien quan den von'!K43</f>
        <v>-12382588630.154573</v>
      </c>
      <c r="K106" s="1065">
        <f t="shared" si="3"/>
        <v>12382588630.154573</v>
      </c>
      <c r="L106" s="515">
        <f>K106-'[2]Bang CDKT'!E103</f>
        <v>3169599222.039463</v>
      </c>
      <c r="M106" s="500"/>
    </row>
    <row r="107" spans="1:12" s="519" customFormat="1" ht="14.25">
      <c r="A107" s="537" t="s">
        <v>966</v>
      </c>
      <c r="B107" s="538">
        <v>440</v>
      </c>
      <c r="C107" s="538"/>
      <c r="D107" s="1430">
        <v>2220290480118</v>
      </c>
      <c r="E107" s="800">
        <f aca="true" t="shared" si="6" ref="E107:K107">E89+E66+E106</f>
        <v>2204159592482</v>
      </c>
      <c r="F107" s="800">
        <f t="shared" si="6"/>
        <v>24331658483</v>
      </c>
      <c r="G107" s="800">
        <f t="shared" si="6"/>
        <v>23915066673</v>
      </c>
      <c r="H107" s="800">
        <f t="shared" si="6"/>
        <v>30609328079</v>
      </c>
      <c r="I107" s="800">
        <f t="shared" si="6"/>
        <v>2283015645717</v>
      </c>
      <c r="J107" s="800">
        <f t="shared" si="6"/>
        <v>30688815139</v>
      </c>
      <c r="K107" s="800">
        <f t="shared" si="6"/>
        <v>2252326830578</v>
      </c>
      <c r="L107" s="515">
        <f>K107-'[2]Bang CDKT'!E104</f>
        <v>968886390246.0002</v>
      </c>
    </row>
    <row r="108" spans="2:11" ht="15">
      <c r="B108" s="499">
        <f aca="true" t="shared" si="7" ref="B108:H108">B107-B64</f>
        <v>170</v>
      </c>
      <c r="C108" s="499">
        <f t="shared" si="7"/>
        <v>0</v>
      </c>
      <c r="D108" s="499"/>
      <c r="E108" s="499">
        <f t="shared" si="7"/>
        <v>0</v>
      </c>
      <c r="F108" s="499">
        <f t="shared" si="7"/>
        <v>0</v>
      </c>
      <c r="G108" s="499">
        <f t="shared" si="7"/>
        <v>0</v>
      </c>
      <c r="H108" s="499">
        <f t="shared" si="7"/>
        <v>0</v>
      </c>
      <c r="I108" s="499">
        <f>I107-I64</f>
        <v>0</v>
      </c>
      <c r="J108" s="501">
        <f>J107-J64</f>
        <v>0</v>
      </c>
      <c r="K108" s="501">
        <f>K107-K64</f>
        <v>0</v>
      </c>
    </row>
    <row r="109" spans="2:9" ht="15">
      <c r="B109" s="506"/>
      <c r="C109" s="506"/>
      <c r="D109" s="506"/>
      <c r="E109" s="499"/>
      <c r="F109" s="499"/>
      <c r="G109" s="499"/>
      <c r="H109" s="499"/>
      <c r="I109" s="499"/>
    </row>
    <row r="110" spans="2:9" ht="15">
      <c r="B110" s="506"/>
      <c r="C110" s="506"/>
      <c r="D110" s="506"/>
      <c r="E110" s="499"/>
      <c r="F110" s="499"/>
      <c r="G110" s="499"/>
      <c r="H110" s="499"/>
      <c r="I110" s="499"/>
    </row>
    <row r="111" spans="2:9" ht="15">
      <c r="B111" s="506"/>
      <c r="C111" s="506"/>
      <c r="D111" s="506"/>
      <c r="E111" s="499"/>
      <c r="F111" s="499"/>
      <c r="G111" s="499"/>
      <c r="H111" s="499"/>
      <c r="I111" s="499"/>
    </row>
    <row r="112" spans="2:9" ht="15">
      <c r="B112" s="506"/>
      <c r="C112" s="506"/>
      <c r="D112" s="506"/>
      <c r="E112" s="499"/>
      <c r="F112" s="499"/>
      <c r="G112" s="499"/>
      <c r="H112" s="499"/>
      <c r="I112" s="499"/>
    </row>
    <row r="113" spans="2:9" ht="15">
      <c r="B113" s="506"/>
      <c r="C113" s="506"/>
      <c r="D113" s="506"/>
      <c r="E113" s="499"/>
      <c r="F113" s="499"/>
      <c r="G113" s="499"/>
      <c r="H113" s="499"/>
      <c r="I113" s="499"/>
    </row>
    <row r="114" spans="2:9" ht="15">
      <c r="B114" s="506"/>
      <c r="C114" s="506"/>
      <c r="D114" s="506"/>
      <c r="E114" s="499"/>
      <c r="F114" s="499"/>
      <c r="G114" s="499"/>
      <c r="H114" s="499"/>
      <c r="I114" s="499"/>
    </row>
    <row r="115" spans="2:9" ht="15">
      <c r="B115" s="506"/>
      <c r="C115" s="506"/>
      <c r="D115" s="506"/>
      <c r="E115" s="499"/>
      <c r="F115" s="499"/>
      <c r="G115" s="499"/>
      <c r="H115" s="499"/>
      <c r="I115" s="499"/>
    </row>
    <row r="116" spans="2:9" ht="15">
      <c r="B116" s="506"/>
      <c r="E116" s="499"/>
      <c r="F116" s="499"/>
      <c r="G116" s="499"/>
      <c r="H116" s="499"/>
      <c r="I116" s="499"/>
    </row>
    <row r="117" spans="2:9" ht="15">
      <c r="B117" s="506"/>
      <c r="E117" s="499"/>
      <c r="F117" s="499"/>
      <c r="G117" s="499"/>
      <c r="H117" s="499"/>
      <c r="I117" s="499"/>
    </row>
    <row r="118" spans="2:9" ht="15">
      <c r="B118" s="506"/>
      <c r="E118" s="499"/>
      <c r="F118" s="499"/>
      <c r="G118" s="499"/>
      <c r="H118" s="499"/>
      <c r="I118" s="499"/>
    </row>
    <row r="119" spans="2:9" ht="15">
      <c r="B119" s="506"/>
      <c r="E119" s="499"/>
      <c r="F119" s="499"/>
      <c r="G119" s="499"/>
      <c r="H119" s="499"/>
      <c r="I119" s="499"/>
    </row>
    <row r="120" spans="2:9" ht="15">
      <c r="B120" s="506"/>
      <c r="E120" s="499"/>
      <c r="F120" s="499"/>
      <c r="G120" s="499"/>
      <c r="H120" s="499"/>
      <c r="I120" s="499"/>
    </row>
    <row r="121" spans="2:9" ht="15">
      <c r="B121" s="506"/>
      <c r="E121" s="499"/>
      <c r="F121" s="499"/>
      <c r="G121" s="499"/>
      <c r="H121" s="499"/>
      <c r="I121" s="499"/>
    </row>
    <row r="122" spans="2:9" ht="15">
      <c r="B122" s="506"/>
      <c r="E122" s="499"/>
      <c r="F122" s="499"/>
      <c r="G122" s="499"/>
      <c r="H122" s="499"/>
      <c r="I122" s="499"/>
    </row>
    <row r="123" spans="2:9" ht="15">
      <c r="B123" s="506"/>
      <c r="E123" s="499"/>
      <c r="F123" s="499"/>
      <c r="G123" s="499"/>
      <c r="H123" s="499"/>
      <c r="I123" s="499"/>
    </row>
    <row r="124" spans="2:9" ht="15">
      <c r="B124" s="506"/>
      <c r="E124" s="499"/>
      <c r="F124" s="499"/>
      <c r="G124" s="499"/>
      <c r="H124" s="499"/>
      <c r="I124" s="499"/>
    </row>
    <row r="125" spans="2:9" ht="15">
      <c r="B125" s="506"/>
      <c r="E125" s="499"/>
      <c r="F125" s="499"/>
      <c r="G125" s="499"/>
      <c r="H125" s="499"/>
      <c r="I125" s="499"/>
    </row>
    <row r="126" spans="2:9" ht="15">
      <c r="B126" s="506"/>
      <c r="E126" s="499"/>
      <c r="F126" s="499"/>
      <c r="G126" s="499"/>
      <c r="H126" s="499"/>
      <c r="I126" s="499"/>
    </row>
    <row r="127" spans="2:9" ht="15">
      <c r="B127" s="506"/>
      <c r="E127" s="499"/>
      <c r="F127" s="499"/>
      <c r="G127" s="499"/>
      <c r="H127" s="499"/>
      <c r="I127" s="499"/>
    </row>
    <row r="128" spans="2:9" ht="15">
      <c r="B128" s="506"/>
      <c r="E128" s="499"/>
      <c r="F128" s="499"/>
      <c r="G128" s="499"/>
      <c r="H128" s="499"/>
      <c r="I128" s="499"/>
    </row>
    <row r="129" spans="2:9" ht="15">
      <c r="B129" s="506"/>
      <c r="E129" s="499"/>
      <c r="F129" s="499"/>
      <c r="G129" s="499"/>
      <c r="H129" s="499"/>
      <c r="I129" s="499"/>
    </row>
    <row r="130" spans="2:9" ht="15">
      <c r="B130" s="506"/>
      <c r="E130" s="499"/>
      <c r="F130" s="499"/>
      <c r="G130" s="499"/>
      <c r="H130" s="499"/>
      <c r="I130" s="499"/>
    </row>
    <row r="131" spans="2:9" ht="15">
      <c r="B131" s="506"/>
      <c r="E131" s="499"/>
      <c r="F131" s="499"/>
      <c r="G131" s="499"/>
      <c r="H131" s="499"/>
      <c r="I131" s="499"/>
    </row>
    <row r="132" spans="2:9" ht="15">
      <c r="B132" s="506"/>
      <c r="E132" s="499"/>
      <c r="F132" s="499"/>
      <c r="G132" s="499"/>
      <c r="H132" s="499"/>
      <c r="I132" s="499"/>
    </row>
    <row r="133" spans="2:9" ht="15">
      <c r="B133" s="506"/>
      <c r="E133" s="499"/>
      <c r="F133" s="499"/>
      <c r="G133" s="499"/>
      <c r="H133" s="499"/>
      <c r="I133" s="499"/>
    </row>
    <row r="134" spans="2:9" ht="15">
      <c r="B134" s="506"/>
      <c r="E134" s="499"/>
      <c r="F134" s="499"/>
      <c r="G134" s="499"/>
      <c r="H134" s="499"/>
      <c r="I134" s="499"/>
    </row>
    <row r="135" spans="2:9" ht="15">
      <c r="B135" s="506"/>
      <c r="E135" s="499"/>
      <c r="F135" s="499"/>
      <c r="G135" s="499"/>
      <c r="H135" s="499"/>
      <c r="I135" s="499"/>
    </row>
    <row r="136" spans="2:9" ht="15">
      <c r="B136" s="506"/>
      <c r="E136" s="499"/>
      <c r="F136" s="499"/>
      <c r="G136" s="499"/>
      <c r="H136" s="499"/>
      <c r="I136" s="499"/>
    </row>
    <row r="137" spans="2:9" ht="15">
      <c r="B137" s="506"/>
      <c r="E137" s="499"/>
      <c r="F137" s="499"/>
      <c r="G137" s="499"/>
      <c r="H137" s="499"/>
      <c r="I137" s="499"/>
    </row>
    <row r="138" spans="2:9" ht="15">
      <c r="B138" s="506"/>
      <c r="E138" s="499"/>
      <c r="F138" s="499"/>
      <c r="G138" s="499"/>
      <c r="H138" s="499"/>
      <c r="I138" s="499"/>
    </row>
    <row r="139" spans="2:9" ht="15">
      <c r="B139" s="506"/>
      <c r="E139" s="499"/>
      <c r="F139" s="499"/>
      <c r="G139" s="499"/>
      <c r="H139" s="499"/>
      <c r="I139" s="499"/>
    </row>
    <row r="140" spans="2:9" ht="15">
      <c r="B140" s="506"/>
      <c r="E140" s="499"/>
      <c r="F140" s="499"/>
      <c r="G140" s="499"/>
      <c r="H140" s="499"/>
      <c r="I140" s="499"/>
    </row>
    <row r="141" spans="2:9" ht="15">
      <c r="B141" s="506"/>
      <c r="E141" s="499"/>
      <c r="F141" s="499"/>
      <c r="G141" s="499"/>
      <c r="H141" s="499"/>
      <c r="I141" s="499"/>
    </row>
    <row r="142" spans="2:9" ht="15">
      <c r="B142" s="506"/>
      <c r="E142" s="499"/>
      <c r="F142" s="499"/>
      <c r="G142" s="499"/>
      <c r="H142" s="499"/>
      <c r="I142" s="499"/>
    </row>
    <row r="143" spans="2:9" ht="15">
      <c r="B143" s="506"/>
      <c r="E143" s="499"/>
      <c r="F143" s="499"/>
      <c r="G143" s="499"/>
      <c r="H143" s="499"/>
      <c r="I143" s="499"/>
    </row>
    <row r="144" spans="2:9" ht="15">
      <c r="B144" s="506"/>
      <c r="E144" s="499"/>
      <c r="F144" s="499"/>
      <c r="G144" s="499"/>
      <c r="H144" s="499"/>
      <c r="I144" s="499"/>
    </row>
    <row r="145" spans="2:9" ht="15">
      <c r="B145" s="506"/>
      <c r="E145" s="499"/>
      <c r="F145" s="499"/>
      <c r="G145" s="499"/>
      <c r="H145" s="499"/>
      <c r="I145" s="499"/>
    </row>
    <row r="146" spans="2:9" ht="15">
      <c r="B146" s="506"/>
      <c r="E146" s="499"/>
      <c r="F146" s="499"/>
      <c r="G146" s="499"/>
      <c r="H146" s="499"/>
      <c r="I146" s="499"/>
    </row>
    <row r="147" spans="2:9" ht="15">
      <c r="B147" s="506"/>
      <c r="E147" s="499"/>
      <c r="F147" s="499"/>
      <c r="G147" s="499"/>
      <c r="H147" s="499"/>
      <c r="I147" s="499"/>
    </row>
    <row r="148" spans="2:9" ht="15">
      <c r="B148" s="506"/>
      <c r="E148" s="499"/>
      <c r="F148" s="499"/>
      <c r="G148" s="499"/>
      <c r="H148" s="499"/>
      <c r="I148" s="499"/>
    </row>
    <row r="149" spans="2:9" ht="15">
      <c r="B149" s="506"/>
      <c r="E149" s="499"/>
      <c r="F149" s="499"/>
      <c r="G149" s="499"/>
      <c r="H149" s="499"/>
      <c r="I149" s="499"/>
    </row>
    <row r="150" spans="2:9" ht="15">
      <c r="B150" s="506"/>
      <c r="E150" s="499"/>
      <c r="F150" s="499"/>
      <c r="G150" s="499"/>
      <c r="H150" s="499"/>
      <c r="I150" s="499"/>
    </row>
    <row r="151" spans="2:9" ht="15">
      <c r="B151" s="506"/>
      <c r="E151" s="499"/>
      <c r="F151" s="499"/>
      <c r="G151" s="499"/>
      <c r="H151" s="499"/>
      <c r="I151" s="499"/>
    </row>
    <row r="152" spans="2:9" ht="15">
      <c r="B152" s="506"/>
      <c r="E152" s="499"/>
      <c r="F152" s="499"/>
      <c r="G152" s="499"/>
      <c r="H152" s="499"/>
      <c r="I152" s="499"/>
    </row>
    <row r="153" spans="2:9" ht="15">
      <c r="B153" s="506"/>
      <c r="E153" s="499"/>
      <c r="F153" s="499"/>
      <c r="G153" s="499"/>
      <c r="H153" s="499"/>
      <c r="I153" s="499"/>
    </row>
    <row r="154" spans="2:9" ht="15">
      <c r="B154" s="506"/>
      <c r="E154" s="499"/>
      <c r="F154" s="499"/>
      <c r="G154" s="499"/>
      <c r="H154" s="499"/>
      <c r="I154" s="499"/>
    </row>
    <row r="155" spans="2:9" ht="15">
      <c r="B155" s="506"/>
      <c r="E155" s="499"/>
      <c r="F155" s="499"/>
      <c r="G155" s="499"/>
      <c r="H155" s="499"/>
      <c r="I155" s="499"/>
    </row>
    <row r="156" spans="2:9" ht="15">
      <c r="B156" s="506"/>
      <c r="E156" s="499"/>
      <c r="F156" s="499"/>
      <c r="G156" s="499"/>
      <c r="H156" s="499"/>
      <c r="I156" s="499"/>
    </row>
    <row r="157" spans="2:9" ht="15">
      <c r="B157" s="506"/>
      <c r="E157" s="499"/>
      <c r="F157" s="499"/>
      <c r="G157" s="499"/>
      <c r="H157" s="499"/>
      <c r="I157" s="499"/>
    </row>
    <row r="158" spans="2:9" ht="15">
      <c r="B158" s="506"/>
      <c r="E158" s="499"/>
      <c r="F158" s="499"/>
      <c r="G158" s="499"/>
      <c r="H158" s="499"/>
      <c r="I158" s="499"/>
    </row>
    <row r="159" spans="2:9" ht="15">
      <c r="B159" s="506"/>
      <c r="E159" s="499"/>
      <c r="F159" s="499"/>
      <c r="G159" s="499"/>
      <c r="H159" s="499"/>
      <c r="I159" s="499"/>
    </row>
    <row r="160" spans="2:9" ht="15">
      <c r="B160" s="506"/>
      <c r="E160" s="499"/>
      <c r="F160" s="499"/>
      <c r="G160" s="499"/>
      <c r="H160" s="499"/>
      <c r="I160" s="499"/>
    </row>
    <row r="161" spans="2:9" ht="15">
      <c r="B161" s="506"/>
      <c r="E161" s="499"/>
      <c r="F161" s="499"/>
      <c r="G161" s="499"/>
      <c r="H161" s="499"/>
      <c r="I161" s="499"/>
    </row>
    <row r="162" spans="2:9" ht="15">
      <c r="B162" s="506"/>
      <c r="E162" s="499"/>
      <c r="F162" s="499"/>
      <c r="G162" s="499"/>
      <c r="H162" s="499"/>
      <c r="I162" s="499"/>
    </row>
    <row r="163" spans="2:9" ht="15">
      <c r="B163" s="506"/>
      <c r="E163" s="499"/>
      <c r="F163" s="499"/>
      <c r="G163" s="499"/>
      <c r="H163" s="499"/>
      <c r="I163" s="499"/>
    </row>
    <row r="164" spans="2:9" ht="15">
      <c r="B164" s="506"/>
      <c r="E164" s="499"/>
      <c r="F164" s="499"/>
      <c r="G164" s="499"/>
      <c r="H164" s="499"/>
      <c r="I164" s="499"/>
    </row>
    <row r="165" spans="2:9" ht="15">
      <c r="B165" s="506"/>
      <c r="E165" s="499"/>
      <c r="F165" s="499"/>
      <c r="G165" s="499"/>
      <c r="H165" s="499"/>
      <c r="I165" s="499"/>
    </row>
    <row r="166" spans="2:9" ht="15">
      <c r="B166" s="506"/>
      <c r="E166" s="499"/>
      <c r="F166" s="499"/>
      <c r="G166" s="499"/>
      <c r="H166" s="499"/>
      <c r="I166" s="499"/>
    </row>
    <row r="167" spans="2:9" ht="15">
      <c r="B167" s="506"/>
      <c r="E167" s="499"/>
      <c r="F167" s="499"/>
      <c r="G167" s="499"/>
      <c r="H167" s="499"/>
      <c r="I167" s="499"/>
    </row>
    <row r="168" spans="2:9" ht="15">
      <c r="B168" s="506"/>
      <c r="E168" s="499"/>
      <c r="F168" s="499"/>
      <c r="G168" s="499"/>
      <c r="H168" s="499"/>
      <c r="I168" s="499"/>
    </row>
    <row r="169" spans="2:9" ht="15">
      <c r="B169" s="506"/>
      <c r="E169" s="499"/>
      <c r="F169" s="499"/>
      <c r="G169" s="499"/>
      <c r="H169" s="499"/>
      <c r="I169" s="499"/>
    </row>
    <row r="170" spans="2:9" ht="15">
      <c r="B170" s="506"/>
      <c r="E170" s="499"/>
      <c r="F170" s="499"/>
      <c r="G170" s="499"/>
      <c r="H170" s="499"/>
      <c r="I170" s="499"/>
    </row>
    <row r="171" spans="2:9" ht="15">
      <c r="B171" s="506"/>
      <c r="E171" s="499"/>
      <c r="F171" s="499"/>
      <c r="G171" s="499"/>
      <c r="H171" s="499"/>
      <c r="I171" s="499"/>
    </row>
    <row r="172" spans="2:9" ht="15">
      <c r="B172" s="506"/>
      <c r="E172" s="499"/>
      <c r="F172" s="499"/>
      <c r="G172" s="499"/>
      <c r="H172" s="499"/>
      <c r="I172" s="499"/>
    </row>
    <row r="173" spans="2:9" ht="15">
      <c r="B173" s="506"/>
      <c r="E173" s="499"/>
      <c r="F173" s="499"/>
      <c r="G173" s="499"/>
      <c r="H173" s="499"/>
      <c r="I173" s="499"/>
    </row>
    <row r="174" spans="2:9" ht="15">
      <c r="B174" s="506"/>
      <c r="E174" s="499"/>
      <c r="F174" s="499"/>
      <c r="G174" s="499"/>
      <c r="H174" s="499"/>
      <c r="I174" s="499"/>
    </row>
    <row r="175" spans="2:9" ht="15">
      <c r="B175" s="506"/>
      <c r="E175" s="499"/>
      <c r="F175" s="499"/>
      <c r="G175" s="499"/>
      <c r="H175" s="499"/>
      <c r="I175" s="499"/>
    </row>
    <row r="176" spans="2:9" ht="15">
      <c r="B176" s="506"/>
      <c r="E176" s="499"/>
      <c r="F176" s="499"/>
      <c r="G176" s="499"/>
      <c r="H176" s="499"/>
      <c r="I176" s="499"/>
    </row>
    <row r="177" spans="2:9" ht="15">
      <c r="B177" s="506"/>
      <c r="E177" s="499"/>
      <c r="F177" s="499"/>
      <c r="G177" s="499"/>
      <c r="H177" s="499"/>
      <c r="I177" s="499"/>
    </row>
    <row r="178" spans="2:9" ht="15">
      <c r="B178" s="506"/>
      <c r="E178" s="499"/>
      <c r="F178" s="499"/>
      <c r="G178" s="499"/>
      <c r="H178" s="499"/>
      <c r="I178" s="499"/>
    </row>
    <row r="179" spans="2:9" ht="15">
      <c r="B179" s="506"/>
      <c r="E179" s="499"/>
      <c r="F179" s="499"/>
      <c r="G179" s="499"/>
      <c r="H179" s="499"/>
      <c r="I179" s="499"/>
    </row>
    <row r="180" spans="2:9" ht="15">
      <c r="B180" s="506"/>
      <c r="E180" s="499"/>
      <c r="F180" s="499"/>
      <c r="G180" s="499"/>
      <c r="H180" s="499"/>
      <c r="I180" s="499"/>
    </row>
    <row r="181" spans="2:9" ht="15">
      <c r="B181" s="506"/>
      <c r="E181" s="499"/>
      <c r="F181" s="499"/>
      <c r="G181" s="499"/>
      <c r="H181" s="499"/>
      <c r="I181" s="499"/>
    </row>
    <row r="182" spans="2:9" ht="15">
      <c r="B182" s="506"/>
      <c r="E182" s="499"/>
      <c r="F182" s="499"/>
      <c r="G182" s="499"/>
      <c r="H182" s="499"/>
      <c r="I182" s="499"/>
    </row>
    <row r="183" spans="2:9" ht="15">
      <c r="B183" s="506"/>
      <c r="E183" s="499"/>
      <c r="F183" s="499"/>
      <c r="G183" s="499"/>
      <c r="H183" s="499"/>
      <c r="I183" s="499"/>
    </row>
    <row r="184" spans="2:9" ht="15">
      <c r="B184" s="506"/>
      <c r="E184" s="499"/>
      <c r="F184" s="499"/>
      <c r="G184" s="499"/>
      <c r="H184" s="499"/>
      <c r="I184" s="499"/>
    </row>
    <row r="185" spans="2:9" ht="15">
      <c r="B185" s="506"/>
      <c r="E185" s="499"/>
      <c r="F185" s="499"/>
      <c r="G185" s="499"/>
      <c r="H185" s="499"/>
      <c r="I185" s="499"/>
    </row>
    <row r="186" spans="2:9" ht="15">
      <c r="B186" s="506"/>
      <c r="E186" s="499"/>
      <c r="F186" s="499"/>
      <c r="G186" s="499"/>
      <c r="H186" s="499"/>
      <c r="I186" s="499"/>
    </row>
    <row r="187" spans="2:9" ht="15">
      <c r="B187" s="506"/>
      <c r="E187" s="499"/>
      <c r="F187" s="499"/>
      <c r="G187" s="499"/>
      <c r="H187" s="499"/>
      <c r="I187" s="499"/>
    </row>
    <row r="188" spans="2:9" ht="15">
      <c r="B188" s="506"/>
      <c r="E188" s="499"/>
      <c r="F188" s="499"/>
      <c r="G188" s="499"/>
      <c r="H188" s="499"/>
      <c r="I188" s="499"/>
    </row>
    <row r="189" spans="2:9" ht="15">
      <c r="B189" s="506"/>
      <c r="E189" s="499"/>
      <c r="F189" s="499"/>
      <c r="G189" s="499"/>
      <c r="H189" s="499"/>
      <c r="I189" s="499"/>
    </row>
    <row r="190" spans="2:9" ht="15">
      <c r="B190" s="506"/>
      <c r="E190" s="499"/>
      <c r="F190" s="499"/>
      <c r="G190" s="499"/>
      <c r="H190" s="499"/>
      <c r="I190" s="499"/>
    </row>
    <row r="191" spans="2:9" ht="15">
      <c r="B191" s="506"/>
      <c r="E191" s="499"/>
      <c r="F191" s="499"/>
      <c r="G191" s="499"/>
      <c r="H191" s="499"/>
      <c r="I191" s="499"/>
    </row>
    <row r="192" spans="2:9" ht="15">
      <c r="B192" s="506"/>
      <c r="E192" s="499"/>
      <c r="F192" s="499"/>
      <c r="G192" s="499"/>
      <c r="H192" s="499"/>
      <c r="I192" s="499"/>
    </row>
    <row r="193" spans="2:9" ht="15">
      <c r="B193" s="506"/>
      <c r="E193" s="499"/>
      <c r="F193" s="499"/>
      <c r="G193" s="499"/>
      <c r="H193" s="499"/>
      <c r="I193" s="499"/>
    </row>
    <row r="194" spans="2:9" ht="15">
      <c r="B194" s="506"/>
      <c r="E194" s="499"/>
      <c r="F194" s="499"/>
      <c r="G194" s="499"/>
      <c r="H194" s="499"/>
      <c r="I194" s="499"/>
    </row>
    <row r="195" spans="2:9" ht="15">
      <c r="B195" s="506"/>
      <c r="E195" s="499"/>
      <c r="F195" s="499"/>
      <c r="G195" s="499"/>
      <c r="H195" s="499"/>
      <c r="I195" s="499"/>
    </row>
    <row r="196" spans="2:9" ht="15">
      <c r="B196" s="506"/>
      <c r="E196" s="499"/>
      <c r="F196" s="499"/>
      <c r="G196" s="499"/>
      <c r="H196" s="499"/>
      <c r="I196" s="499"/>
    </row>
    <row r="197" spans="2:9" ht="15">
      <c r="B197" s="506"/>
      <c r="E197" s="499"/>
      <c r="F197" s="499"/>
      <c r="G197" s="499"/>
      <c r="H197" s="499"/>
      <c r="I197" s="499"/>
    </row>
    <row r="198" spans="2:9" ht="15">
      <c r="B198" s="506"/>
      <c r="E198" s="499"/>
      <c r="F198" s="499"/>
      <c r="G198" s="499"/>
      <c r="H198" s="499"/>
      <c r="I198" s="499"/>
    </row>
    <row r="199" spans="2:9" ht="15">
      <c r="B199" s="506"/>
      <c r="E199" s="499"/>
      <c r="F199" s="499"/>
      <c r="G199" s="499"/>
      <c r="H199" s="499"/>
      <c r="I199" s="499"/>
    </row>
    <row r="200" spans="2:9" ht="15">
      <c r="B200" s="506"/>
      <c r="E200" s="499"/>
      <c r="F200" s="499"/>
      <c r="G200" s="499"/>
      <c r="H200" s="499"/>
      <c r="I200" s="499"/>
    </row>
    <row r="201" spans="2:9" ht="15">
      <c r="B201" s="506"/>
      <c r="E201" s="499"/>
      <c r="F201" s="499"/>
      <c r="G201" s="499"/>
      <c r="H201" s="499"/>
      <c r="I201" s="499"/>
    </row>
    <row r="202" spans="2:9" ht="15">
      <c r="B202" s="506"/>
      <c r="E202" s="499"/>
      <c r="F202" s="499"/>
      <c r="G202" s="499"/>
      <c r="H202" s="499"/>
      <c r="I202" s="499"/>
    </row>
    <row r="203" spans="2:9" ht="15">
      <c r="B203" s="506"/>
      <c r="E203" s="499"/>
      <c r="F203" s="499"/>
      <c r="G203" s="499"/>
      <c r="H203" s="499"/>
      <c r="I203" s="499"/>
    </row>
    <row r="204" spans="2:9" ht="15">
      <c r="B204" s="506"/>
      <c r="E204" s="499"/>
      <c r="F204" s="499"/>
      <c r="G204" s="499"/>
      <c r="H204" s="499"/>
      <c r="I204" s="499"/>
    </row>
    <row r="205" spans="2:9" ht="15">
      <c r="B205" s="506"/>
      <c r="E205" s="499"/>
      <c r="F205" s="499"/>
      <c r="G205" s="499"/>
      <c r="H205" s="499"/>
      <c r="I205" s="499"/>
    </row>
    <row r="206" spans="2:9" ht="15">
      <c r="B206" s="506"/>
      <c r="E206" s="499"/>
      <c r="F206" s="499"/>
      <c r="G206" s="499"/>
      <c r="H206" s="499"/>
      <c r="I206" s="499"/>
    </row>
    <row r="207" spans="2:9" ht="15">
      <c r="B207" s="506"/>
      <c r="E207" s="499"/>
      <c r="F207" s="499"/>
      <c r="G207" s="499"/>
      <c r="H207" s="499"/>
      <c r="I207" s="499"/>
    </row>
    <row r="208" spans="2:9" ht="15">
      <c r="B208" s="506"/>
      <c r="E208" s="499"/>
      <c r="F208" s="499"/>
      <c r="G208" s="499"/>
      <c r="H208" s="499"/>
      <c r="I208" s="499"/>
    </row>
    <row r="209" spans="2:9" ht="15">
      <c r="B209" s="506"/>
      <c r="E209" s="499"/>
      <c r="F209" s="499"/>
      <c r="G209" s="499"/>
      <c r="H209" s="499"/>
      <c r="I209" s="499"/>
    </row>
    <row r="210" spans="2:9" ht="15">
      <c r="B210" s="506"/>
      <c r="E210" s="499"/>
      <c r="F210" s="499"/>
      <c r="G210" s="499"/>
      <c r="H210" s="499"/>
      <c r="I210" s="499"/>
    </row>
    <row r="211" spans="2:9" ht="15">
      <c r="B211" s="506"/>
      <c r="E211" s="499"/>
      <c r="F211" s="499"/>
      <c r="G211" s="499"/>
      <c r="H211" s="499"/>
      <c r="I211" s="499"/>
    </row>
    <row r="212" spans="2:9" ht="15">
      <c r="B212" s="506"/>
      <c r="E212" s="499"/>
      <c r="F212" s="499"/>
      <c r="G212" s="499"/>
      <c r="H212" s="499"/>
      <c r="I212" s="499"/>
    </row>
    <row r="213" spans="2:9" ht="15">
      <c r="B213" s="506"/>
      <c r="E213" s="499"/>
      <c r="F213" s="499"/>
      <c r="G213" s="499"/>
      <c r="H213" s="499"/>
      <c r="I213" s="499"/>
    </row>
    <row r="214" spans="2:9" ht="15">
      <c r="B214" s="506"/>
      <c r="E214" s="499"/>
      <c r="F214" s="499"/>
      <c r="G214" s="499"/>
      <c r="H214" s="499"/>
      <c r="I214" s="499"/>
    </row>
    <row r="215" spans="5:9" ht="15">
      <c r="E215" s="499"/>
      <c r="F215" s="499"/>
      <c r="G215" s="499"/>
      <c r="H215" s="499"/>
      <c r="I215" s="499"/>
    </row>
    <row r="216" spans="5:9" ht="15">
      <c r="E216" s="499"/>
      <c r="F216" s="499"/>
      <c r="G216" s="499"/>
      <c r="H216" s="499"/>
      <c r="I216" s="499"/>
    </row>
    <row r="217" spans="5:9" ht="15">
      <c r="E217" s="499"/>
      <c r="F217" s="499"/>
      <c r="G217" s="499"/>
      <c r="H217" s="499"/>
      <c r="I217" s="499"/>
    </row>
    <row r="218" spans="5:9" ht="15">
      <c r="E218" s="499"/>
      <c r="F218" s="499"/>
      <c r="G218" s="499"/>
      <c r="H218" s="499"/>
      <c r="I218" s="499"/>
    </row>
    <row r="219" spans="5:9" ht="15">
      <c r="E219" s="499"/>
      <c r="F219" s="499"/>
      <c r="G219" s="499"/>
      <c r="H219" s="499"/>
      <c r="I219" s="499"/>
    </row>
    <row r="220" spans="5:9" ht="15">
      <c r="E220" s="499"/>
      <c r="F220" s="499"/>
      <c r="G220" s="499"/>
      <c r="H220" s="499"/>
      <c r="I220" s="499"/>
    </row>
    <row r="221" spans="5:9" ht="15">
      <c r="E221" s="499"/>
      <c r="F221" s="499"/>
      <c r="G221" s="499"/>
      <c r="H221" s="499"/>
      <c r="I221" s="499"/>
    </row>
    <row r="222" spans="5:9" ht="15">
      <c r="E222" s="499"/>
      <c r="F222" s="499"/>
      <c r="G222" s="499"/>
      <c r="H222" s="499"/>
      <c r="I222" s="499"/>
    </row>
    <row r="223" spans="5:9" ht="15">
      <c r="E223" s="499"/>
      <c r="F223" s="499"/>
      <c r="G223" s="499"/>
      <c r="H223" s="499"/>
      <c r="I223" s="499"/>
    </row>
    <row r="224" spans="5:9" ht="15">
      <c r="E224" s="499"/>
      <c r="F224" s="499"/>
      <c r="G224" s="499"/>
      <c r="H224" s="499"/>
      <c r="I224" s="499"/>
    </row>
    <row r="225" spans="5:9" ht="15">
      <c r="E225" s="499"/>
      <c r="F225" s="499"/>
      <c r="G225" s="499"/>
      <c r="H225" s="499"/>
      <c r="I225" s="499"/>
    </row>
    <row r="226" spans="5:9" ht="15">
      <c r="E226" s="499"/>
      <c r="F226" s="499"/>
      <c r="G226" s="499"/>
      <c r="H226" s="499"/>
      <c r="I226" s="499"/>
    </row>
    <row r="227" spans="5:9" ht="15">
      <c r="E227" s="499"/>
      <c r="F227" s="499"/>
      <c r="G227" s="499"/>
      <c r="H227" s="499"/>
      <c r="I227" s="499"/>
    </row>
    <row r="228" spans="5:9" ht="15">
      <c r="E228" s="499"/>
      <c r="F228" s="499"/>
      <c r="G228" s="499"/>
      <c r="H228" s="499"/>
      <c r="I228" s="499"/>
    </row>
    <row r="229" spans="5:9" ht="15">
      <c r="E229" s="499"/>
      <c r="F229" s="499"/>
      <c r="G229" s="499"/>
      <c r="H229" s="499"/>
      <c r="I229" s="499"/>
    </row>
    <row r="230" spans="5:9" ht="15">
      <c r="E230" s="499"/>
      <c r="F230" s="499"/>
      <c r="G230" s="499"/>
      <c r="H230" s="499"/>
      <c r="I230" s="499"/>
    </row>
    <row r="231" spans="5:9" ht="15">
      <c r="E231" s="499"/>
      <c r="F231" s="499"/>
      <c r="G231" s="499"/>
      <c r="H231" s="499"/>
      <c r="I231" s="499"/>
    </row>
    <row r="232" spans="5:9" ht="15">
      <c r="E232" s="499"/>
      <c r="F232" s="499"/>
      <c r="G232" s="499"/>
      <c r="H232" s="499"/>
      <c r="I232" s="499"/>
    </row>
    <row r="233" spans="5:9" ht="15">
      <c r="E233" s="499"/>
      <c r="F233" s="499"/>
      <c r="G233" s="499"/>
      <c r="H233" s="499"/>
      <c r="I233" s="499"/>
    </row>
    <row r="234" spans="5:9" ht="15">
      <c r="E234" s="499"/>
      <c r="F234" s="499"/>
      <c r="G234" s="499"/>
      <c r="H234" s="499"/>
      <c r="I234" s="499"/>
    </row>
    <row r="235" spans="5:9" ht="15">
      <c r="E235" s="499"/>
      <c r="F235" s="499"/>
      <c r="G235" s="499"/>
      <c r="H235" s="499"/>
      <c r="I235" s="499"/>
    </row>
    <row r="236" spans="5:9" ht="15">
      <c r="E236" s="499"/>
      <c r="F236" s="499"/>
      <c r="G236" s="499"/>
      <c r="H236" s="499"/>
      <c r="I236" s="499"/>
    </row>
    <row r="237" spans="5:9" ht="15">
      <c r="E237" s="499"/>
      <c r="F237" s="499"/>
      <c r="G237" s="499"/>
      <c r="H237" s="499"/>
      <c r="I237" s="499"/>
    </row>
    <row r="238" spans="5:9" ht="15">
      <c r="E238" s="499"/>
      <c r="F238" s="499"/>
      <c r="G238" s="499"/>
      <c r="H238" s="499"/>
      <c r="I238" s="499"/>
    </row>
    <row r="239" spans="5:9" ht="15">
      <c r="E239" s="499"/>
      <c r="F239" s="499"/>
      <c r="G239" s="499"/>
      <c r="H239" s="499"/>
      <c r="I239" s="499"/>
    </row>
    <row r="240" spans="5:9" ht="15">
      <c r="E240" s="499"/>
      <c r="F240" s="499"/>
      <c r="G240" s="499"/>
      <c r="H240" s="499"/>
      <c r="I240" s="499"/>
    </row>
    <row r="241" spans="5:9" ht="15">
      <c r="E241" s="499"/>
      <c r="F241" s="499"/>
      <c r="G241" s="499"/>
      <c r="H241" s="499"/>
      <c r="I241" s="499"/>
    </row>
    <row r="242" spans="5:9" ht="15">
      <c r="E242" s="499"/>
      <c r="F242" s="499"/>
      <c r="G242" s="499"/>
      <c r="H242" s="499"/>
      <c r="I242" s="499"/>
    </row>
    <row r="243" spans="5:9" ht="15">
      <c r="E243" s="499"/>
      <c r="F243" s="499"/>
      <c r="G243" s="499"/>
      <c r="H243" s="499"/>
      <c r="I243" s="499"/>
    </row>
    <row r="244" spans="5:9" ht="15">
      <c r="E244" s="499"/>
      <c r="F244" s="499"/>
      <c r="G244" s="499"/>
      <c r="H244" s="499"/>
      <c r="I244" s="499"/>
    </row>
    <row r="245" spans="5:9" ht="15">
      <c r="E245" s="499"/>
      <c r="F245" s="499"/>
      <c r="G245" s="499"/>
      <c r="H245" s="499"/>
      <c r="I245" s="499"/>
    </row>
    <row r="246" spans="5:9" ht="15">
      <c r="E246" s="499"/>
      <c r="F246" s="499"/>
      <c r="G246" s="499"/>
      <c r="H246" s="499"/>
      <c r="I246" s="499"/>
    </row>
    <row r="247" spans="5:9" ht="15">
      <c r="E247" s="499"/>
      <c r="F247" s="499"/>
      <c r="G247" s="499"/>
      <c r="H247" s="499"/>
      <c r="I247" s="499"/>
    </row>
    <row r="248" spans="5:9" ht="15">
      <c r="E248" s="499"/>
      <c r="F248" s="499"/>
      <c r="G248" s="499"/>
      <c r="H248" s="499"/>
      <c r="I248" s="499"/>
    </row>
    <row r="249" spans="5:9" ht="15">
      <c r="E249" s="499"/>
      <c r="F249" s="499"/>
      <c r="G249" s="499"/>
      <c r="H249" s="499"/>
      <c r="I249" s="499"/>
    </row>
    <row r="250" spans="5:9" ht="15">
      <c r="E250" s="499"/>
      <c r="F250" s="499"/>
      <c r="G250" s="499"/>
      <c r="H250" s="499"/>
      <c r="I250" s="499"/>
    </row>
    <row r="251" spans="5:9" ht="15">
      <c r="E251" s="499"/>
      <c r="F251" s="499"/>
      <c r="G251" s="499"/>
      <c r="H251" s="499"/>
      <c r="I251" s="499"/>
    </row>
    <row r="252" spans="5:9" ht="15">
      <c r="E252" s="499"/>
      <c r="F252" s="499"/>
      <c r="G252" s="499"/>
      <c r="H252" s="499"/>
      <c r="I252" s="499"/>
    </row>
    <row r="253" spans="5:9" ht="15">
      <c r="E253" s="499"/>
      <c r="F253" s="499"/>
      <c r="G253" s="499"/>
      <c r="H253" s="499"/>
      <c r="I253" s="499"/>
    </row>
    <row r="254" spans="5:9" ht="15">
      <c r="E254" s="499"/>
      <c r="F254" s="499"/>
      <c r="G254" s="499"/>
      <c r="H254" s="499"/>
      <c r="I254" s="499"/>
    </row>
    <row r="255" spans="5:9" ht="15">
      <c r="E255" s="499"/>
      <c r="F255" s="499"/>
      <c r="G255" s="499"/>
      <c r="H255" s="499"/>
      <c r="I255" s="499"/>
    </row>
    <row r="256" spans="5:9" ht="15">
      <c r="E256" s="499"/>
      <c r="F256" s="499"/>
      <c r="G256" s="499"/>
      <c r="H256" s="499"/>
      <c r="I256" s="499"/>
    </row>
    <row r="257" spans="5:9" ht="15">
      <c r="E257" s="499"/>
      <c r="F257" s="499"/>
      <c r="G257" s="499"/>
      <c r="H257" s="499"/>
      <c r="I257" s="499"/>
    </row>
    <row r="258" spans="5:9" ht="15">
      <c r="E258" s="499"/>
      <c r="F258" s="499"/>
      <c r="G258" s="499"/>
      <c r="H258" s="499"/>
      <c r="I258" s="499"/>
    </row>
    <row r="259" spans="5:9" ht="15">
      <c r="E259" s="499"/>
      <c r="F259" s="499"/>
      <c r="G259" s="499"/>
      <c r="H259" s="499"/>
      <c r="I259" s="499"/>
    </row>
    <row r="260" spans="5:9" ht="15">
      <c r="E260" s="499"/>
      <c r="F260" s="499"/>
      <c r="G260" s="499"/>
      <c r="H260" s="499"/>
      <c r="I260" s="499"/>
    </row>
    <row r="261" spans="5:9" ht="15">
      <c r="E261" s="499"/>
      <c r="F261" s="499"/>
      <c r="G261" s="499"/>
      <c r="H261" s="499"/>
      <c r="I261" s="499"/>
    </row>
    <row r="262" spans="5:9" ht="15">
      <c r="E262" s="499"/>
      <c r="F262" s="499"/>
      <c r="G262" s="499"/>
      <c r="H262" s="499"/>
      <c r="I262" s="499"/>
    </row>
    <row r="263" spans="5:9" ht="15">
      <c r="E263" s="499"/>
      <c r="F263" s="499"/>
      <c r="G263" s="499"/>
      <c r="H263" s="499"/>
      <c r="I263" s="499"/>
    </row>
    <row r="264" spans="5:9" ht="15">
      <c r="E264" s="499"/>
      <c r="F264" s="499"/>
      <c r="G264" s="499"/>
      <c r="H264" s="499"/>
      <c r="I264" s="499"/>
    </row>
    <row r="265" spans="5:9" ht="15">
      <c r="E265" s="499"/>
      <c r="F265" s="499"/>
      <c r="G265" s="499"/>
      <c r="H265" s="499"/>
      <c r="I265" s="499"/>
    </row>
    <row r="266" spans="5:9" ht="15">
      <c r="E266" s="499"/>
      <c r="F266" s="499"/>
      <c r="G266" s="499"/>
      <c r="H266" s="499"/>
      <c r="I266" s="499"/>
    </row>
    <row r="267" spans="5:9" ht="15">
      <c r="E267" s="499"/>
      <c r="F267" s="499"/>
      <c r="G267" s="499"/>
      <c r="H267" s="499"/>
      <c r="I267" s="499"/>
    </row>
    <row r="268" spans="5:9" ht="15">
      <c r="E268" s="499"/>
      <c r="F268" s="499"/>
      <c r="G268" s="499"/>
      <c r="H268" s="499"/>
      <c r="I268" s="499"/>
    </row>
    <row r="269" spans="5:9" ht="15">
      <c r="E269" s="499"/>
      <c r="F269" s="499"/>
      <c r="G269" s="499"/>
      <c r="H269" s="499"/>
      <c r="I269" s="499"/>
    </row>
    <row r="270" spans="5:9" ht="15">
      <c r="E270" s="499"/>
      <c r="F270" s="499"/>
      <c r="G270" s="499"/>
      <c r="H270" s="499"/>
      <c r="I270" s="499"/>
    </row>
    <row r="271" spans="5:9" ht="15">
      <c r="E271" s="499"/>
      <c r="F271" s="499"/>
      <c r="G271" s="499"/>
      <c r="H271" s="499"/>
      <c r="I271" s="499"/>
    </row>
    <row r="272" spans="5:9" ht="15">
      <c r="E272" s="499"/>
      <c r="F272" s="499"/>
      <c r="G272" s="499"/>
      <c r="H272" s="499"/>
      <c r="I272" s="499"/>
    </row>
    <row r="273" spans="5:9" ht="15">
      <c r="E273" s="499"/>
      <c r="F273" s="499"/>
      <c r="G273" s="499"/>
      <c r="H273" s="499"/>
      <c r="I273" s="499"/>
    </row>
    <row r="274" spans="5:9" ht="15">
      <c r="E274" s="499"/>
      <c r="F274" s="499"/>
      <c r="G274" s="499"/>
      <c r="H274" s="499"/>
      <c r="I274" s="499"/>
    </row>
    <row r="275" spans="5:9" ht="15">
      <c r="E275" s="499"/>
      <c r="F275" s="499"/>
      <c r="G275" s="499"/>
      <c r="H275" s="499"/>
      <c r="I275" s="499"/>
    </row>
    <row r="276" spans="5:9" ht="15">
      <c r="E276" s="499"/>
      <c r="F276" s="499"/>
      <c r="G276" s="499"/>
      <c r="H276" s="499"/>
      <c r="I276" s="499"/>
    </row>
    <row r="277" spans="5:9" ht="15">
      <c r="E277" s="499"/>
      <c r="F277" s="499"/>
      <c r="G277" s="499"/>
      <c r="H277" s="499"/>
      <c r="I277" s="499"/>
    </row>
    <row r="278" spans="5:9" ht="15">
      <c r="E278" s="499"/>
      <c r="F278" s="499"/>
      <c r="G278" s="499"/>
      <c r="H278" s="499"/>
      <c r="I278" s="499"/>
    </row>
    <row r="279" spans="5:9" ht="15">
      <c r="E279" s="499"/>
      <c r="F279" s="499"/>
      <c r="G279" s="499"/>
      <c r="H279" s="499"/>
      <c r="I279" s="499"/>
    </row>
    <row r="280" spans="5:9" ht="15">
      <c r="E280" s="499"/>
      <c r="F280" s="499"/>
      <c r="G280" s="499"/>
      <c r="H280" s="499"/>
      <c r="I280" s="499"/>
    </row>
    <row r="281" spans="5:9" ht="15">
      <c r="E281" s="499"/>
      <c r="F281" s="499"/>
      <c r="G281" s="499"/>
      <c r="H281" s="499"/>
      <c r="I281" s="499"/>
    </row>
    <row r="282" spans="5:9" ht="15">
      <c r="E282" s="499"/>
      <c r="F282" s="499"/>
      <c r="G282" s="499"/>
      <c r="H282" s="499"/>
      <c r="I282" s="499"/>
    </row>
    <row r="283" spans="5:9" ht="15">
      <c r="E283" s="499"/>
      <c r="F283" s="499"/>
      <c r="G283" s="499"/>
      <c r="H283" s="499"/>
      <c r="I283" s="499"/>
    </row>
    <row r="284" spans="5:9" ht="15">
      <c r="E284" s="499"/>
      <c r="F284" s="499"/>
      <c r="G284" s="499"/>
      <c r="H284" s="499"/>
      <c r="I284" s="499"/>
    </row>
    <row r="285" spans="5:9" ht="15">
      <c r="E285" s="499"/>
      <c r="F285" s="499"/>
      <c r="G285" s="499"/>
      <c r="H285" s="499"/>
      <c r="I285" s="499"/>
    </row>
    <row r="286" spans="5:9" ht="15">
      <c r="E286" s="499"/>
      <c r="F286" s="499"/>
      <c r="G286" s="499"/>
      <c r="H286" s="499"/>
      <c r="I286" s="499"/>
    </row>
    <row r="287" spans="5:9" ht="15">
      <c r="E287" s="499"/>
      <c r="F287" s="499"/>
      <c r="G287" s="499"/>
      <c r="H287" s="499"/>
      <c r="I287" s="499"/>
    </row>
    <row r="288" spans="5:9" ht="15">
      <c r="E288" s="499"/>
      <c r="F288" s="499"/>
      <c r="G288" s="499"/>
      <c r="H288" s="499"/>
      <c r="I288" s="499"/>
    </row>
    <row r="289" spans="5:9" ht="15">
      <c r="E289" s="499"/>
      <c r="F289" s="499"/>
      <c r="G289" s="499"/>
      <c r="H289" s="499"/>
      <c r="I289" s="499"/>
    </row>
    <row r="290" spans="5:9" ht="15">
      <c r="E290" s="499"/>
      <c r="F290" s="499"/>
      <c r="G290" s="499"/>
      <c r="H290" s="499"/>
      <c r="I290" s="499"/>
    </row>
    <row r="291" spans="5:9" ht="15">
      <c r="E291" s="499"/>
      <c r="F291" s="499"/>
      <c r="G291" s="499"/>
      <c r="H291" s="499"/>
      <c r="I291" s="499"/>
    </row>
    <row r="292" spans="5:9" ht="15">
      <c r="E292" s="499"/>
      <c r="F292" s="499"/>
      <c r="G292" s="499"/>
      <c r="H292" s="499"/>
      <c r="I292" s="499"/>
    </row>
    <row r="293" spans="5:9" ht="15">
      <c r="E293" s="499"/>
      <c r="F293" s="499"/>
      <c r="G293" s="499"/>
      <c r="H293" s="499"/>
      <c r="I293" s="499"/>
    </row>
    <row r="294" spans="5:9" ht="15">
      <c r="E294" s="499"/>
      <c r="F294" s="499"/>
      <c r="G294" s="499"/>
      <c r="H294" s="499"/>
      <c r="I294" s="499"/>
    </row>
    <row r="295" spans="5:9" ht="15">
      <c r="E295" s="499"/>
      <c r="F295" s="499"/>
      <c r="G295" s="499"/>
      <c r="H295" s="499"/>
      <c r="I295" s="499"/>
    </row>
    <row r="296" spans="5:9" ht="15">
      <c r="E296" s="499"/>
      <c r="F296" s="499"/>
      <c r="G296" s="499"/>
      <c r="H296" s="499"/>
      <c r="I296" s="499"/>
    </row>
    <row r="297" spans="5:9" ht="15">
      <c r="E297" s="499"/>
      <c r="F297" s="499"/>
      <c r="G297" s="499"/>
      <c r="H297" s="499"/>
      <c r="I297" s="499"/>
    </row>
    <row r="298" spans="5:9" ht="15">
      <c r="E298" s="499"/>
      <c r="F298" s="499"/>
      <c r="G298" s="499"/>
      <c r="H298" s="499"/>
      <c r="I298" s="499"/>
    </row>
    <row r="299" spans="5:9" ht="15">
      <c r="E299" s="499"/>
      <c r="F299" s="499"/>
      <c r="G299" s="499"/>
      <c r="H299" s="499"/>
      <c r="I299" s="499"/>
    </row>
    <row r="300" spans="5:9" ht="15">
      <c r="E300" s="499"/>
      <c r="F300" s="499"/>
      <c r="G300" s="499"/>
      <c r="H300" s="499"/>
      <c r="I300" s="499"/>
    </row>
    <row r="301" spans="5:9" ht="15">
      <c r="E301" s="499"/>
      <c r="F301" s="499"/>
      <c r="G301" s="499"/>
      <c r="H301" s="499"/>
      <c r="I301" s="499"/>
    </row>
    <row r="302" spans="5:9" ht="15">
      <c r="E302" s="499"/>
      <c r="F302" s="499"/>
      <c r="G302" s="499"/>
      <c r="H302" s="499"/>
      <c r="I302" s="499"/>
    </row>
    <row r="303" spans="5:9" ht="15">
      <c r="E303" s="499"/>
      <c r="F303" s="499"/>
      <c r="G303" s="499"/>
      <c r="H303" s="499"/>
      <c r="I303" s="499"/>
    </row>
    <row r="304" spans="5:9" ht="15">
      <c r="E304" s="499"/>
      <c r="F304" s="499"/>
      <c r="G304" s="499"/>
      <c r="H304" s="499"/>
      <c r="I304" s="499"/>
    </row>
    <row r="305" spans="5:9" ht="15">
      <c r="E305" s="499"/>
      <c r="F305" s="499"/>
      <c r="G305" s="499"/>
      <c r="H305" s="499"/>
      <c r="I305" s="499"/>
    </row>
    <row r="306" spans="5:9" ht="15">
      <c r="E306" s="499"/>
      <c r="F306" s="499"/>
      <c r="G306" s="499"/>
      <c r="H306" s="499"/>
      <c r="I306" s="499"/>
    </row>
    <row r="307" spans="5:9" ht="15">
      <c r="E307" s="499"/>
      <c r="F307" s="499"/>
      <c r="G307" s="499"/>
      <c r="H307" s="499"/>
      <c r="I307" s="499"/>
    </row>
    <row r="308" spans="5:9" ht="15">
      <c r="E308" s="499"/>
      <c r="F308" s="499"/>
      <c r="G308" s="499"/>
      <c r="H308" s="499"/>
      <c r="I308" s="499"/>
    </row>
    <row r="309" spans="5:9" ht="15">
      <c r="E309" s="499"/>
      <c r="F309" s="499"/>
      <c r="G309" s="499"/>
      <c r="H309" s="499"/>
      <c r="I309" s="499"/>
    </row>
    <row r="310" spans="5:9" ht="15">
      <c r="E310" s="499"/>
      <c r="F310" s="499"/>
      <c r="G310" s="499"/>
      <c r="H310" s="499"/>
      <c r="I310" s="499"/>
    </row>
    <row r="311" spans="5:9" ht="15">
      <c r="E311" s="499"/>
      <c r="F311" s="499"/>
      <c r="G311" s="499"/>
      <c r="H311" s="499"/>
      <c r="I311" s="499"/>
    </row>
    <row r="312" spans="5:9" ht="15">
      <c r="E312" s="499"/>
      <c r="F312" s="499"/>
      <c r="G312" s="499"/>
      <c r="H312" s="499"/>
      <c r="I312" s="499"/>
    </row>
    <row r="313" spans="5:9" ht="15">
      <c r="E313" s="499"/>
      <c r="F313" s="499"/>
      <c r="G313" s="499"/>
      <c r="H313" s="499"/>
      <c r="I313" s="499"/>
    </row>
    <row r="314" spans="5:9" ht="15">
      <c r="E314" s="499"/>
      <c r="F314" s="499"/>
      <c r="G314" s="499"/>
      <c r="H314" s="499"/>
      <c r="I314" s="499"/>
    </row>
    <row r="315" spans="5:9" ht="15">
      <c r="E315" s="499"/>
      <c r="F315" s="499"/>
      <c r="G315" s="499"/>
      <c r="H315" s="499"/>
      <c r="I315" s="499"/>
    </row>
    <row r="316" spans="5:9" ht="15">
      <c r="E316" s="499"/>
      <c r="F316" s="499"/>
      <c r="G316" s="499"/>
      <c r="H316" s="499"/>
      <c r="I316" s="499"/>
    </row>
    <row r="317" spans="5:9" ht="15">
      <c r="E317" s="499"/>
      <c r="F317" s="499"/>
      <c r="G317" s="499"/>
      <c r="H317" s="499"/>
      <c r="I317" s="499"/>
    </row>
    <row r="318" spans="5:9" ht="15">
      <c r="E318" s="499"/>
      <c r="F318" s="499"/>
      <c r="G318" s="499"/>
      <c r="H318" s="499"/>
      <c r="I318" s="499"/>
    </row>
    <row r="319" spans="5:9" ht="15">
      <c r="E319" s="499"/>
      <c r="F319" s="499"/>
      <c r="G319" s="499"/>
      <c r="H319" s="499"/>
      <c r="I319" s="499"/>
    </row>
    <row r="320" spans="5:9" ht="15">
      <c r="E320" s="499"/>
      <c r="F320" s="499"/>
      <c r="G320" s="499"/>
      <c r="H320" s="499"/>
      <c r="I320" s="499"/>
    </row>
    <row r="321" spans="5:9" ht="15">
      <c r="E321" s="499"/>
      <c r="F321" s="499"/>
      <c r="G321" s="499"/>
      <c r="H321" s="499"/>
      <c r="I321" s="499"/>
    </row>
    <row r="322" spans="5:9" ht="15">
      <c r="E322" s="499"/>
      <c r="F322" s="499"/>
      <c r="G322" s="499"/>
      <c r="H322" s="499"/>
      <c r="I322" s="499"/>
    </row>
    <row r="323" spans="5:9" ht="15">
      <c r="E323" s="499"/>
      <c r="F323" s="499"/>
      <c r="G323" s="499"/>
      <c r="H323" s="499"/>
      <c r="I323" s="499"/>
    </row>
    <row r="324" spans="5:9" ht="15">
      <c r="E324" s="499"/>
      <c r="F324" s="499"/>
      <c r="G324" s="499"/>
      <c r="H324" s="499"/>
      <c r="I324" s="499"/>
    </row>
    <row r="325" spans="5:9" ht="15">
      <c r="E325" s="499"/>
      <c r="F325" s="499"/>
      <c r="G325" s="499"/>
      <c r="H325" s="499"/>
      <c r="I325" s="499"/>
    </row>
    <row r="326" spans="5:9" ht="15">
      <c r="E326" s="499"/>
      <c r="F326" s="499"/>
      <c r="G326" s="499"/>
      <c r="H326" s="499"/>
      <c r="I326" s="499"/>
    </row>
    <row r="327" spans="5:9" ht="15">
      <c r="E327" s="499"/>
      <c r="F327" s="499"/>
      <c r="G327" s="499"/>
      <c r="H327" s="499"/>
      <c r="I327" s="499"/>
    </row>
    <row r="328" spans="5:9" ht="15">
      <c r="E328" s="499"/>
      <c r="F328" s="499"/>
      <c r="G328" s="499"/>
      <c r="H328" s="499"/>
      <c r="I328" s="499"/>
    </row>
    <row r="329" spans="5:9" ht="15">
      <c r="E329" s="499"/>
      <c r="F329" s="499"/>
      <c r="G329" s="499"/>
      <c r="H329" s="499"/>
      <c r="I329" s="499"/>
    </row>
    <row r="330" spans="5:9" ht="15">
      <c r="E330" s="499"/>
      <c r="F330" s="499"/>
      <c r="G330" s="499"/>
      <c r="H330" s="499"/>
      <c r="I330" s="499"/>
    </row>
    <row r="331" spans="5:9" ht="15">
      <c r="E331" s="499"/>
      <c r="F331" s="499"/>
      <c r="G331" s="499"/>
      <c r="H331" s="499"/>
      <c r="I331" s="499"/>
    </row>
  </sheetData>
  <sheetProtection/>
  <mergeCells count="5">
    <mergeCell ref="A4:I4"/>
    <mergeCell ref="A5:I5"/>
    <mergeCell ref="G1:I1"/>
    <mergeCell ref="G2:I2"/>
    <mergeCell ref="G3:I3"/>
  </mergeCells>
  <printOptions/>
  <pageMargins left="0.27" right="0.2" top="0.41" bottom="0.22" header="0.17" footer="0.17"/>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H14"/>
  <sheetViews>
    <sheetView zoomScalePageLayoutView="0" workbookViewId="0" topLeftCell="A1">
      <selection activeCell="H16" sqref="H16"/>
    </sheetView>
  </sheetViews>
  <sheetFormatPr defaultColWidth="9.00390625" defaultRowHeight="12.75"/>
  <cols>
    <col min="1" max="1" width="5.125" style="736" customWidth="1"/>
    <col min="2" max="2" width="23.75390625" style="736" customWidth="1"/>
    <col min="3" max="4" width="15.625" style="736" customWidth="1"/>
    <col min="5" max="6" width="13.375" style="736" customWidth="1"/>
    <col min="7" max="7" width="15.125" style="736" customWidth="1"/>
    <col min="8" max="8" width="21.00390625" style="736" customWidth="1"/>
    <col min="9" max="16384" width="9.125" style="736" customWidth="1"/>
  </cols>
  <sheetData>
    <row r="1" spans="1:7" ht="24.75" customHeight="1">
      <c r="A1" s="1741" t="s">
        <v>1127</v>
      </c>
      <c r="B1" s="1741"/>
      <c r="C1" s="1741"/>
      <c r="D1" s="1741"/>
      <c r="E1" s="1741"/>
      <c r="F1" s="1741"/>
      <c r="G1" s="1741"/>
    </row>
    <row r="2" spans="1:7" ht="27" customHeight="1">
      <c r="A2" s="1742" t="s">
        <v>896</v>
      </c>
      <c r="B2" s="1742"/>
      <c r="C2" s="1742"/>
      <c r="D2" s="1742"/>
      <c r="E2" s="1742"/>
      <c r="F2" s="1742"/>
      <c r="G2" s="1742"/>
    </row>
    <row r="4" spans="1:7" s="738" customFormat="1" ht="48.75" customHeight="1">
      <c r="A4" s="737" t="s">
        <v>1481</v>
      </c>
      <c r="B4" s="737" t="s">
        <v>1903</v>
      </c>
      <c r="C4" s="737" t="s">
        <v>1420</v>
      </c>
      <c r="D4" s="737" t="s">
        <v>1421</v>
      </c>
      <c r="E4" s="737" t="s">
        <v>880</v>
      </c>
      <c r="F4" s="737" t="s">
        <v>168</v>
      </c>
      <c r="G4" s="737" t="s">
        <v>1422</v>
      </c>
    </row>
    <row r="5" spans="1:7" ht="20.25" customHeight="1">
      <c r="A5" s="739">
        <v>1</v>
      </c>
      <c r="B5" s="740" t="s">
        <v>1493</v>
      </c>
      <c r="C5" s="761">
        <f>'KQ HDKD nam nay'!D25</f>
        <v>-1537832089</v>
      </c>
      <c r="D5" s="740">
        <f>'Cac BT HN lien quan den von'!L8</f>
        <v>-567664636.3159119</v>
      </c>
      <c r="E5" s="740"/>
      <c r="F5" s="740">
        <f aca="true" t="shared" si="0" ref="F5:F12">D5-E5</f>
        <v>-567664636.3159119</v>
      </c>
      <c r="G5" s="740"/>
    </row>
    <row r="6" spans="1:8" ht="20.25" customHeight="1">
      <c r="A6" s="741">
        <v>2</v>
      </c>
      <c r="B6" s="742" t="s">
        <v>1494</v>
      </c>
      <c r="C6" s="761">
        <f>'KQ HDKD nam nay'!E25</f>
        <v>-1318454719</v>
      </c>
      <c r="D6" s="742">
        <f>'Cac BT HN lien quan den von'!L9</f>
        <v>-502264478.5229375</v>
      </c>
      <c r="E6" s="1219"/>
      <c r="F6" s="742">
        <f t="shared" si="0"/>
        <v>-502264478.5229375</v>
      </c>
      <c r="G6" s="742"/>
      <c r="H6" s="736">
        <f>E5+E6+E7+E10</f>
        <v>0</v>
      </c>
    </row>
    <row r="7" spans="1:7" ht="20.25" customHeight="1">
      <c r="A7" s="741">
        <v>3</v>
      </c>
      <c r="B7" s="742" t="s">
        <v>1495</v>
      </c>
      <c r="C7" s="761">
        <f>'KQ HDKD nam nay'!F25</f>
        <v>1402824158</v>
      </c>
      <c r="D7" s="742">
        <f>'Cac BT HN lien quan den von'!L10</f>
        <v>789358587.635042</v>
      </c>
      <c r="E7" s="742"/>
      <c r="F7" s="742">
        <f t="shared" si="0"/>
        <v>789358587.635042</v>
      </c>
      <c r="G7" s="742"/>
    </row>
    <row r="8" spans="1:7" ht="20.25" customHeight="1">
      <c r="A8" s="741">
        <v>4</v>
      </c>
      <c r="B8" s="742" t="s">
        <v>1615</v>
      </c>
      <c r="C8" s="742"/>
      <c r="D8" s="742">
        <f>'Cac BT HN lien quan den von'!M31</f>
        <v>0</v>
      </c>
      <c r="E8" s="742"/>
      <c r="F8" s="742">
        <f t="shared" si="0"/>
        <v>0</v>
      </c>
      <c r="G8" s="742"/>
    </row>
    <row r="9" spans="1:8" ht="20.25" customHeight="1">
      <c r="A9" s="741">
        <v>5</v>
      </c>
      <c r="B9" s="742" t="s">
        <v>1423</v>
      </c>
      <c r="C9" s="742"/>
      <c r="D9" s="742">
        <f>SUM(D10:D12)</f>
        <v>0</v>
      </c>
      <c r="E9" s="742"/>
      <c r="F9" s="742">
        <f t="shared" si="0"/>
        <v>0</v>
      </c>
      <c r="G9" s="742"/>
      <c r="H9" s="736">
        <f>E13+53783000+64703000</f>
        <v>118486000</v>
      </c>
    </row>
    <row r="10" spans="1:8" ht="20.25" customHeight="1">
      <c r="A10" s="741"/>
      <c r="B10" s="742" t="s">
        <v>1424</v>
      </c>
      <c r="C10" s="742"/>
      <c r="D10" s="742">
        <f>'Cac BT HN lien quan den von'!M26</f>
        <v>0</v>
      </c>
      <c r="E10" s="742"/>
      <c r="F10" s="742">
        <f t="shared" si="0"/>
        <v>0</v>
      </c>
      <c r="G10" s="742"/>
      <c r="H10" s="736">
        <f>H9-3017764179</f>
        <v>-2899278179</v>
      </c>
    </row>
    <row r="11" spans="1:7" ht="20.25" customHeight="1">
      <c r="A11" s="741"/>
      <c r="B11" s="742" t="s">
        <v>1425</v>
      </c>
      <c r="C11" s="742"/>
      <c r="D11" s="742">
        <f>'Cac BT HN lien quan den von'!M27</f>
        <v>0</v>
      </c>
      <c r="E11" s="742"/>
      <c r="F11" s="742">
        <f t="shared" si="0"/>
        <v>0</v>
      </c>
      <c r="G11" s="742"/>
    </row>
    <row r="12" spans="1:7" ht="20.25" customHeight="1">
      <c r="A12" s="743"/>
      <c r="B12" s="744" t="s">
        <v>1426</v>
      </c>
      <c r="C12" s="744"/>
      <c r="D12" s="744">
        <f>'Cac BT HN lien quan den von'!M28</f>
        <v>0</v>
      </c>
      <c r="E12" s="744"/>
      <c r="F12" s="744">
        <f t="shared" si="0"/>
        <v>0</v>
      </c>
      <c r="G12" s="745"/>
    </row>
    <row r="13" spans="1:7" s="747" customFormat="1" ht="20.25" customHeight="1">
      <c r="A13" s="746"/>
      <c r="B13" s="695" t="s">
        <v>1810</v>
      </c>
      <c r="C13" s="746">
        <f>C5+C6+C7+C9</f>
        <v>-1453462650</v>
      </c>
      <c r="D13" s="746">
        <f>D5+D6+D7+D9</f>
        <v>-280570527.20380735</v>
      </c>
      <c r="E13" s="746">
        <f>E5+E6+E7+E9</f>
        <v>0</v>
      </c>
      <c r="F13" s="746">
        <f>F5+F6+F7+F9</f>
        <v>-280570527.20380735</v>
      </c>
      <c r="G13" s="746"/>
    </row>
    <row r="14" spans="2:6" ht="15">
      <c r="B14" s="736" t="s">
        <v>1427</v>
      </c>
      <c r="D14" s="736">
        <f>D13-D9-D8</f>
        <v>-280570527.20380735</v>
      </c>
      <c r="E14" s="736">
        <f>E13-E9-E8</f>
        <v>0</v>
      </c>
      <c r="F14" s="736">
        <f>F13-F9-F8</f>
        <v>-280570527.20380735</v>
      </c>
    </row>
  </sheetData>
  <sheetProtection/>
  <mergeCells count="2">
    <mergeCell ref="A1:G1"/>
    <mergeCell ref="A2:G2"/>
  </mergeCells>
  <printOptions/>
  <pageMargins left="0.35" right="0.2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indexed="10"/>
  </sheetPr>
  <dimension ref="A1:H61"/>
  <sheetViews>
    <sheetView zoomScalePageLayoutView="0" workbookViewId="0" topLeftCell="A1">
      <selection activeCell="B18" sqref="B18"/>
    </sheetView>
  </sheetViews>
  <sheetFormatPr defaultColWidth="9.00390625" defaultRowHeight="12.75"/>
  <cols>
    <col min="1" max="1" width="6.375" style="0" customWidth="1"/>
    <col min="2" max="2" width="57.375" style="0" customWidth="1"/>
    <col min="4" max="4" width="7.375" style="0" bestFit="1" customWidth="1"/>
    <col min="5" max="5" width="17.375" style="0" bestFit="1" customWidth="1"/>
    <col min="6" max="6" width="16.875" style="0" customWidth="1"/>
    <col min="8" max="8" width="15.75390625" style="0" bestFit="1" customWidth="1"/>
  </cols>
  <sheetData>
    <row r="1" spans="1:8" ht="18.75">
      <c r="A1" s="1788" t="s">
        <v>977</v>
      </c>
      <c r="B1" s="1788"/>
      <c r="C1" s="1788"/>
      <c r="D1" s="1788"/>
      <c r="E1" s="1788"/>
      <c r="F1" s="1788"/>
      <c r="G1" s="1788"/>
      <c r="H1" s="1788"/>
    </row>
    <row r="2" spans="1:8" ht="15.75">
      <c r="A2" s="1789" t="s">
        <v>1541</v>
      </c>
      <c r="B2" s="1789"/>
      <c r="C2" s="1789"/>
      <c r="D2" s="1789"/>
      <c r="E2" s="1789"/>
      <c r="F2" s="1789"/>
      <c r="G2" s="1789"/>
      <c r="H2" s="1789"/>
    </row>
    <row r="3" spans="1:8" ht="15" thickBot="1">
      <c r="A3" s="35"/>
      <c r="B3" s="1"/>
      <c r="C3" s="29"/>
      <c r="D3" s="29"/>
      <c r="E3" s="41"/>
      <c r="F3" s="1"/>
      <c r="G3" s="29"/>
      <c r="H3" s="41"/>
    </row>
    <row r="4" spans="1:8" ht="19.5" customHeight="1">
      <c r="A4" s="1790" t="s">
        <v>1884</v>
      </c>
      <c r="B4" s="1791" t="s">
        <v>1448</v>
      </c>
      <c r="C4" s="1791" t="s">
        <v>1449</v>
      </c>
      <c r="D4" s="1791"/>
      <c r="E4" s="1791"/>
      <c r="F4" s="1793" t="s">
        <v>438</v>
      </c>
      <c r="G4" s="1791"/>
      <c r="H4" s="1791"/>
    </row>
    <row r="5" spans="1:8" ht="19.5" customHeight="1">
      <c r="A5" s="1790"/>
      <c r="B5" s="1792"/>
      <c r="C5" s="2" t="s">
        <v>439</v>
      </c>
      <c r="D5" s="2" t="s">
        <v>440</v>
      </c>
      <c r="E5" s="42" t="s">
        <v>441</v>
      </c>
      <c r="F5" s="2" t="s">
        <v>442</v>
      </c>
      <c r="G5" s="2" t="s">
        <v>443</v>
      </c>
      <c r="H5" s="42" t="s">
        <v>441</v>
      </c>
    </row>
    <row r="6" spans="1:8" ht="19.5" customHeight="1">
      <c r="A6" s="36"/>
      <c r="B6" s="222"/>
      <c r="C6" s="31"/>
      <c r="D6" s="31"/>
      <c r="E6" s="28"/>
      <c r="F6" s="38"/>
      <c r="G6" s="45"/>
      <c r="H6" s="40"/>
    </row>
    <row r="7" spans="1:8" ht="19.5" customHeight="1">
      <c r="A7" s="358"/>
      <c r="B7" s="305" t="s">
        <v>1440</v>
      </c>
      <c r="C7" s="20"/>
      <c r="D7" s="20"/>
      <c r="E7" s="28"/>
      <c r="F7" s="22"/>
      <c r="G7" s="30"/>
      <c r="H7" s="24"/>
    </row>
    <row r="8" spans="1:8" ht="19.5" customHeight="1">
      <c r="A8" s="19"/>
      <c r="B8" s="48"/>
      <c r="C8" s="20"/>
      <c r="D8" s="20"/>
      <c r="E8" s="356"/>
      <c r="F8" s="22"/>
      <c r="G8" s="30"/>
      <c r="H8" s="24"/>
    </row>
    <row r="9" spans="1:8" ht="13.5" customHeight="1">
      <c r="A9" s="19">
        <v>1</v>
      </c>
      <c r="B9" s="222" t="s">
        <v>401</v>
      </c>
      <c r="C9" s="20"/>
      <c r="D9" s="20"/>
      <c r="E9" s="28"/>
      <c r="F9" s="22" t="s">
        <v>402</v>
      </c>
      <c r="G9" s="30">
        <v>515</v>
      </c>
      <c r="H9" s="24"/>
    </row>
    <row r="10" spans="1:8" ht="19.5" customHeight="1">
      <c r="A10" s="19"/>
      <c r="B10" s="222"/>
      <c r="C10" s="20"/>
      <c r="D10" s="20"/>
      <c r="E10" s="28"/>
      <c r="F10" s="22"/>
      <c r="G10" s="30"/>
      <c r="H10" s="24"/>
    </row>
    <row r="11" spans="1:8" ht="19.5" customHeight="1">
      <c r="A11" s="19"/>
      <c r="B11" s="222"/>
      <c r="C11" s="20"/>
      <c r="D11" s="20"/>
      <c r="E11" s="28"/>
      <c r="F11" s="38"/>
      <c r="G11" s="45"/>
      <c r="H11" s="24"/>
    </row>
    <row r="12" spans="1:8" ht="29.25" customHeight="1">
      <c r="A12" s="19">
        <v>2</v>
      </c>
      <c r="B12" s="222" t="s">
        <v>1443</v>
      </c>
      <c r="C12" s="20"/>
      <c r="D12" s="20"/>
      <c r="E12" s="28"/>
      <c r="F12" s="38"/>
      <c r="G12" s="45">
        <v>100</v>
      </c>
      <c r="H12" s="28"/>
    </row>
    <row r="13" spans="1:8" ht="19.5" customHeight="1">
      <c r="A13" s="19"/>
      <c r="B13" s="222"/>
      <c r="C13" s="20"/>
      <c r="D13" s="20"/>
      <c r="E13" s="28"/>
      <c r="F13" s="22"/>
      <c r="G13" s="21"/>
      <c r="H13" s="28"/>
    </row>
    <row r="14" spans="1:8" ht="15.75" customHeight="1">
      <c r="A14" s="19">
        <v>6</v>
      </c>
      <c r="B14" s="222" t="s">
        <v>403</v>
      </c>
      <c r="C14" s="20"/>
      <c r="D14" s="20"/>
      <c r="E14" s="28"/>
      <c r="F14" s="38"/>
      <c r="G14" s="39"/>
      <c r="H14" s="44"/>
    </row>
    <row r="15" spans="1:8" ht="19.5" customHeight="1">
      <c r="A15" s="19"/>
      <c r="B15" s="357" t="s">
        <v>967</v>
      </c>
      <c r="C15" s="20"/>
      <c r="D15" s="20"/>
      <c r="E15" s="28"/>
      <c r="F15" s="27"/>
      <c r="G15" s="30"/>
      <c r="H15" s="24"/>
    </row>
    <row r="16" spans="1:8" ht="19.5" customHeight="1">
      <c r="A16" s="19"/>
      <c r="B16" s="357"/>
      <c r="C16" s="20">
        <v>131</v>
      </c>
      <c r="D16" s="20"/>
      <c r="E16" s="28"/>
      <c r="F16" s="27"/>
      <c r="G16" s="30"/>
      <c r="H16" s="24"/>
    </row>
    <row r="17" spans="1:8" ht="19.5" customHeight="1">
      <c r="A17" s="19"/>
      <c r="B17" s="357"/>
      <c r="C17" s="20">
        <v>138</v>
      </c>
      <c r="D17" s="20"/>
      <c r="E17" s="28"/>
      <c r="F17" s="27"/>
      <c r="G17" s="30"/>
      <c r="H17" s="24"/>
    </row>
    <row r="18" spans="1:8" ht="19.5" customHeight="1">
      <c r="A18" s="19"/>
      <c r="B18" s="357"/>
      <c r="C18" s="20"/>
      <c r="D18" s="20">
        <v>331</v>
      </c>
      <c r="E18" s="28"/>
      <c r="F18" s="27"/>
      <c r="G18" s="30"/>
      <c r="H18" s="24"/>
    </row>
    <row r="19" spans="1:8" ht="19.5" customHeight="1">
      <c r="A19" s="19"/>
      <c r="B19" s="357" t="s">
        <v>968</v>
      </c>
      <c r="C19" s="20"/>
      <c r="D19" s="20"/>
      <c r="E19" s="28"/>
      <c r="F19" s="27"/>
      <c r="G19" s="30"/>
      <c r="H19" s="24"/>
    </row>
    <row r="20" spans="1:8" ht="19.5" customHeight="1">
      <c r="A20" s="19"/>
      <c r="B20" s="357"/>
      <c r="C20" s="20"/>
      <c r="D20" s="20">
        <v>331</v>
      </c>
      <c r="E20" s="28"/>
      <c r="F20" s="27"/>
      <c r="G20" s="30"/>
      <c r="H20" s="24"/>
    </row>
    <row r="21" spans="1:8" ht="19.5" customHeight="1">
      <c r="A21" s="19"/>
      <c r="B21" s="357"/>
      <c r="C21" s="20"/>
      <c r="D21" s="20">
        <v>338</v>
      </c>
      <c r="E21" s="28"/>
      <c r="F21" s="27"/>
      <c r="G21" s="30"/>
      <c r="H21" s="24"/>
    </row>
    <row r="22" spans="1:8" ht="19.5" customHeight="1">
      <c r="A22" s="19"/>
      <c r="B22" s="357"/>
      <c r="C22" s="20"/>
      <c r="D22" s="20" t="s">
        <v>1230</v>
      </c>
      <c r="E22" s="28"/>
      <c r="F22" s="27"/>
      <c r="G22" s="30"/>
      <c r="H22" s="24"/>
    </row>
    <row r="23" spans="1:8" ht="19.5" customHeight="1">
      <c r="A23" s="19"/>
      <c r="B23" s="357"/>
      <c r="C23" s="20">
        <v>138</v>
      </c>
      <c r="D23" s="20"/>
      <c r="E23" s="28"/>
      <c r="F23" s="27"/>
      <c r="G23" s="30"/>
      <c r="H23" s="24"/>
    </row>
    <row r="24" spans="1:8" ht="19.5" customHeight="1">
      <c r="A24" s="19"/>
      <c r="B24" s="357"/>
      <c r="C24" s="20">
        <v>131</v>
      </c>
      <c r="D24" s="20"/>
      <c r="E24" s="28"/>
      <c r="F24" s="27"/>
      <c r="G24" s="30"/>
      <c r="H24" s="24"/>
    </row>
    <row r="25" spans="1:8" ht="19.5" customHeight="1">
      <c r="A25" s="241">
        <v>7</v>
      </c>
      <c r="B25" s="222" t="s">
        <v>405</v>
      </c>
      <c r="C25" s="31">
        <v>411</v>
      </c>
      <c r="D25" s="31">
        <v>221</v>
      </c>
      <c r="E25" s="28"/>
      <c r="F25" s="26"/>
      <c r="G25" s="32"/>
      <c r="H25" s="47"/>
    </row>
    <row r="26" spans="1:8" ht="19.5" customHeight="1">
      <c r="A26" s="241">
        <v>9</v>
      </c>
      <c r="B26" s="222" t="s">
        <v>404</v>
      </c>
      <c r="C26" s="20"/>
      <c r="D26" s="20"/>
      <c r="E26" s="356"/>
      <c r="F26" s="26"/>
      <c r="G26" s="32"/>
      <c r="H26" s="47"/>
    </row>
    <row r="27" spans="1:8" ht="19.5" customHeight="1">
      <c r="A27" s="46"/>
      <c r="B27" s="48" t="s">
        <v>406</v>
      </c>
      <c r="C27" s="20">
        <v>411</v>
      </c>
      <c r="D27" s="20"/>
      <c r="E27" s="356"/>
      <c r="F27" s="26"/>
      <c r="G27" s="32"/>
      <c r="H27" s="47"/>
    </row>
    <row r="28" spans="1:8" ht="19.5" customHeight="1">
      <c r="A28" s="46"/>
      <c r="B28" s="48" t="s">
        <v>970</v>
      </c>
      <c r="C28" s="20">
        <v>414</v>
      </c>
      <c r="D28" s="20"/>
      <c r="E28" s="359"/>
      <c r="F28" s="26"/>
      <c r="G28" s="32"/>
      <c r="H28" s="47"/>
    </row>
    <row r="29" spans="1:8" ht="19.5" customHeight="1">
      <c r="A29" s="46"/>
      <c r="B29" s="48" t="s">
        <v>1835</v>
      </c>
      <c r="C29" s="20">
        <v>415</v>
      </c>
      <c r="D29" s="37"/>
      <c r="E29" s="356"/>
      <c r="F29" s="26"/>
      <c r="G29" s="32"/>
      <c r="H29" s="47"/>
    </row>
    <row r="30" spans="1:8" ht="19.5" customHeight="1">
      <c r="A30" s="46"/>
      <c r="B30" s="48" t="s">
        <v>1439</v>
      </c>
      <c r="C30" s="20">
        <v>421</v>
      </c>
      <c r="D30" s="37"/>
      <c r="E30" s="356"/>
      <c r="F30" s="26"/>
      <c r="G30" s="32"/>
      <c r="H30" s="47"/>
    </row>
    <row r="31" spans="1:8" ht="19.5" customHeight="1">
      <c r="A31" s="46"/>
      <c r="B31" s="48" t="s">
        <v>1836</v>
      </c>
      <c r="C31" s="299"/>
      <c r="D31" s="299">
        <v>101</v>
      </c>
      <c r="E31" s="292"/>
      <c r="F31" s="26"/>
      <c r="G31" s="32"/>
      <c r="H31" s="47"/>
    </row>
    <row r="32" spans="1:8" ht="19.5" customHeight="1">
      <c r="A32" s="46"/>
      <c r="B32" s="48"/>
      <c r="C32" s="20"/>
      <c r="D32" s="20"/>
      <c r="E32" s="220"/>
      <c r="F32" s="26"/>
      <c r="G32" s="32"/>
      <c r="H32" s="221"/>
    </row>
    <row r="33" spans="1:8" ht="19.5" customHeight="1">
      <c r="A33" s="46"/>
      <c r="B33" s="484" t="s">
        <v>1441</v>
      </c>
      <c r="C33" s="308"/>
      <c r="D33" s="308"/>
      <c r="E33" s="309"/>
      <c r="F33" s="298"/>
      <c r="G33" s="297"/>
      <c r="H33" s="310"/>
    </row>
    <row r="34" spans="1:8" ht="22.5" customHeight="1">
      <c r="A34" s="17"/>
      <c r="B34" s="240" t="s">
        <v>1442</v>
      </c>
      <c r="C34" s="20">
        <v>223</v>
      </c>
      <c r="D34" s="20">
        <v>421</v>
      </c>
      <c r="E34" s="43"/>
      <c r="F34" s="22"/>
      <c r="G34" s="21"/>
      <c r="H34" s="23"/>
    </row>
    <row r="35" spans="1:8" ht="26.25" customHeight="1">
      <c r="A35" s="17"/>
      <c r="B35" s="240" t="s">
        <v>1839</v>
      </c>
      <c r="C35" s="20"/>
      <c r="D35" s="20"/>
      <c r="E35" s="43"/>
      <c r="F35" s="22" t="s">
        <v>398</v>
      </c>
      <c r="G35" s="21">
        <v>515</v>
      </c>
      <c r="H35" s="23"/>
    </row>
    <row r="36" spans="1:8" ht="18" customHeight="1">
      <c r="A36" s="17"/>
      <c r="B36" s="240" t="s">
        <v>1837</v>
      </c>
      <c r="C36" s="20"/>
      <c r="D36" s="20"/>
      <c r="E36" s="43"/>
      <c r="F36" s="22"/>
      <c r="G36" s="21"/>
      <c r="H36" s="23"/>
    </row>
    <row r="37" spans="1:8" ht="18" customHeight="1">
      <c r="A37" s="17"/>
      <c r="B37" s="240" t="s">
        <v>1275</v>
      </c>
      <c r="C37" s="20"/>
      <c r="D37" s="20"/>
      <c r="E37" s="43"/>
      <c r="F37" s="22"/>
      <c r="G37" s="21"/>
      <c r="H37" s="23"/>
    </row>
    <row r="38" spans="1:8" ht="18" customHeight="1">
      <c r="A38" s="17"/>
      <c r="B38" s="240" t="s">
        <v>1838</v>
      </c>
      <c r="C38" s="20"/>
      <c r="D38" s="20"/>
      <c r="E38" s="43"/>
      <c r="F38" s="22"/>
      <c r="G38" s="21"/>
      <c r="H38" s="23"/>
    </row>
    <row r="39" spans="1:8" ht="19.5" customHeight="1">
      <c r="A39" s="17"/>
      <c r="B39" s="240" t="s">
        <v>1263</v>
      </c>
      <c r="C39" s="20"/>
      <c r="D39" s="20"/>
      <c r="E39" s="43"/>
      <c r="F39" s="22"/>
      <c r="G39" s="30">
        <v>99</v>
      </c>
      <c r="H39" s="23"/>
    </row>
    <row r="40" spans="1:8" ht="19.5" customHeight="1">
      <c r="A40" s="17"/>
      <c r="B40" s="240"/>
      <c r="C40" s="20"/>
      <c r="D40" s="20"/>
      <c r="E40" s="43"/>
      <c r="F40" s="22"/>
      <c r="G40" s="21"/>
      <c r="H40" s="23"/>
    </row>
    <row r="41" ht="19.5" customHeight="1">
      <c r="A41" s="19"/>
    </row>
    <row r="42" ht="32.25" customHeight="1">
      <c r="A42" s="19"/>
    </row>
    <row r="43" spans="1:8" ht="19.5" customHeight="1">
      <c r="A43" s="19"/>
      <c r="B43" s="18"/>
      <c r="C43" s="20"/>
      <c r="D43" s="20"/>
      <c r="E43" s="43"/>
      <c r="F43" s="22"/>
      <c r="G43" s="21"/>
      <c r="H43" s="25"/>
    </row>
    <row r="44" spans="1:8" ht="19.5" customHeight="1">
      <c r="A44" s="19"/>
      <c r="B44" s="18"/>
      <c r="C44" s="20"/>
      <c r="D44" s="20"/>
      <c r="E44" s="43"/>
      <c r="F44" s="22"/>
      <c r="G44" s="21"/>
      <c r="H44" s="25"/>
    </row>
    <row r="45" spans="1:8" ht="19.5" customHeight="1">
      <c r="A45" s="19"/>
      <c r="B45" s="18"/>
      <c r="C45" s="20"/>
      <c r="D45" s="20"/>
      <c r="E45" s="43"/>
      <c r="F45" s="22"/>
      <c r="G45" s="21"/>
      <c r="H45" s="25"/>
    </row>
    <row r="46" spans="1:8" ht="19.5" customHeight="1">
      <c r="A46" s="19"/>
      <c r="B46" s="18"/>
      <c r="C46" s="20"/>
      <c r="D46" s="20"/>
      <c r="E46" s="43"/>
      <c r="F46" s="22"/>
      <c r="G46" s="21"/>
      <c r="H46" s="25"/>
    </row>
    <row r="47" spans="1:8" ht="19.5" customHeight="1">
      <c r="A47" s="19"/>
      <c r="B47" s="236"/>
      <c r="C47" s="20"/>
      <c r="D47" s="20"/>
      <c r="E47" s="28"/>
      <c r="F47" s="22"/>
      <c r="G47" s="32"/>
      <c r="H47" s="24"/>
    </row>
    <row r="48" spans="1:8" ht="19.5" customHeight="1">
      <c r="A48" s="19"/>
      <c r="B48" s="314"/>
      <c r="C48" s="308"/>
      <c r="D48" s="308"/>
      <c r="E48" s="315"/>
      <c r="F48" s="316"/>
      <c r="G48" s="317"/>
      <c r="H48" s="318"/>
    </row>
    <row r="49" spans="1:8" ht="19.5" customHeight="1">
      <c r="A49" s="242"/>
      <c r="B49" s="305"/>
      <c r="C49" s="306"/>
      <c r="D49" s="306"/>
      <c r="E49" s="311"/>
      <c r="F49" s="312"/>
      <c r="G49" s="307"/>
      <c r="H49" s="313"/>
    </row>
    <row r="50" spans="1:8" ht="19.5" customHeight="1">
      <c r="A50" s="19"/>
      <c r="B50" s="240"/>
      <c r="C50" s="20"/>
      <c r="D50" s="20"/>
      <c r="E50" s="43"/>
      <c r="F50" s="22"/>
      <c r="G50" s="21"/>
      <c r="H50" s="24"/>
    </row>
    <row r="51" spans="1:8" ht="19.5" customHeight="1">
      <c r="A51" s="19"/>
      <c r="B51" s="240"/>
      <c r="C51" s="20"/>
      <c r="D51" s="20"/>
      <c r="E51" s="43"/>
      <c r="F51" s="22"/>
      <c r="G51" s="21"/>
      <c r="H51" s="24"/>
    </row>
    <row r="52" spans="1:8" ht="19.5" customHeight="1">
      <c r="A52" s="19"/>
      <c r="B52" s="240"/>
      <c r="C52" s="20"/>
      <c r="D52" s="20"/>
      <c r="E52" s="43"/>
      <c r="F52" s="22"/>
      <c r="G52" s="21"/>
      <c r="H52" s="24"/>
    </row>
    <row r="53" spans="1:8" ht="19.5" customHeight="1">
      <c r="A53" s="19"/>
      <c r="B53" s="240"/>
      <c r="C53" s="20"/>
      <c r="D53" s="20"/>
      <c r="E53" s="43"/>
      <c r="F53" s="22"/>
      <c r="G53" s="21"/>
      <c r="H53" s="24"/>
    </row>
    <row r="54" spans="1:8" ht="19.5" customHeight="1">
      <c r="A54" s="19"/>
      <c r="B54" s="240"/>
      <c r="C54" s="20"/>
      <c r="D54" s="20"/>
      <c r="E54" s="43"/>
      <c r="F54" s="22"/>
      <c r="G54" s="21"/>
      <c r="H54" s="24"/>
    </row>
    <row r="55" spans="1:8" ht="12.75">
      <c r="A55" s="19"/>
      <c r="B55" s="240"/>
      <c r="C55" s="20"/>
      <c r="D55" s="20"/>
      <c r="E55" s="43"/>
      <c r="F55" s="22"/>
      <c r="G55" s="21"/>
      <c r="H55" s="24"/>
    </row>
    <row r="56" spans="1:8" ht="12.75">
      <c r="A56" s="19"/>
      <c r="B56" s="240"/>
      <c r="C56" s="20"/>
      <c r="D56" s="20"/>
      <c r="E56" s="43"/>
      <c r="F56" s="22"/>
      <c r="G56" s="21"/>
      <c r="H56" s="24"/>
    </row>
    <row r="57" spans="1:8" ht="12.75">
      <c r="A57" s="19"/>
      <c r="B57" s="240"/>
      <c r="C57" s="20"/>
      <c r="D57" s="20"/>
      <c r="E57" s="43"/>
      <c r="F57" s="22"/>
      <c r="G57" s="21"/>
      <c r="H57" s="24"/>
    </row>
    <row r="58" spans="1:8" ht="12.75">
      <c r="A58" s="19"/>
      <c r="B58" s="240"/>
      <c r="C58" s="20"/>
      <c r="D58" s="20"/>
      <c r="E58" s="43"/>
      <c r="F58" s="22"/>
      <c r="G58" s="21"/>
      <c r="H58" s="24"/>
    </row>
    <row r="59" spans="1:8" ht="12.75">
      <c r="A59" s="19"/>
      <c r="B59" s="240"/>
      <c r="C59" s="20"/>
      <c r="D59" s="20"/>
      <c r="E59" s="43"/>
      <c r="F59" s="22"/>
      <c r="G59" s="21"/>
      <c r="H59" s="24"/>
    </row>
    <row r="60" spans="1:8" ht="12.75">
      <c r="A60" s="19"/>
      <c r="B60" s="240"/>
      <c r="C60" s="20"/>
      <c r="D60" s="20"/>
      <c r="E60" s="43"/>
      <c r="F60" s="22"/>
      <c r="G60" s="21"/>
      <c r="H60" s="24"/>
    </row>
    <row r="61" spans="1:8" ht="12.75">
      <c r="A61" s="19"/>
      <c r="B61" s="240"/>
      <c r="C61" s="20"/>
      <c r="D61" s="20"/>
      <c r="E61" s="43"/>
      <c r="F61" s="22"/>
      <c r="G61" s="21"/>
      <c r="H61" s="24"/>
    </row>
  </sheetData>
  <sheetProtection/>
  <mergeCells count="6">
    <mergeCell ref="A1:H1"/>
    <mergeCell ref="A2:H2"/>
    <mergeCell ref="A4:A5"/>
    <mergeCell ref="B4:B5"/>
    <mergeCell ref="C4:E4"/>
    <mergeCell ref="F4:H4"/>
  </mergeCells>
  <printOptions/>
  <pageMargins left="0.31" right="0.34" top="0.39" bottom="0.32" header="0.26" footer="0.19"/>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12"/>
  </sheetPr>
  <dimension ref="A1:A25"/>
  <sheetViews>
    <sheetView zoomScalePageLayoutView="0" workbookViewId="0" topLeftCell="A1">
      <selection activeCell="D18" sqref="D18"/>
    </sheetView>
  </sheetViews>
  <sheetFormatPr defaultColWidth="9.00390625" defaultRowHeight="12.75"/>
  <cols>
    <col min="1" max="1" width="74.25390625" style="0" customWidth="1"/>
    <col min="5" max="5" width="17.75390625" style="0" customWidth="1"/>
    <col min="6" max="6" width="0" style="0" hidden="1" customWidth="1"/>
  </cols>
  <sheetData>
    <row r="1" ht="14.25">
      <c r="A1" s="476"/>
    </row>
    <row r="2" ht="14.25">
      <c r="A2" s="476"/>
    </row>
    <row r="3" ht="14.25">
      <c r="A3" s="476"/>
    </row>
    <row r="4" ht="14.25">
      <c r="A4" s="476"/>
    </row>
    <row r="5" ht="14.25">
      <c r="A5" s="476"/>
    </row>
    <row r="6" ht="14.25">
      <c r="A6" s="476"/>
    </row>
    <row r="7" ht="15">
      <c r="A7" s="477"/>
    </row>
    <row r="8" ht="15">
      <c r="A8" s="477"/>
    </row>
    <row r="9" ht="18" customHeight="1">
      <c r="A9" s="1437" t="s">
        <v>1190</v>
      </c>
    </row>
    <row r="10" ht="21" customHeight="1">
      <c r="A10" s="1437" t="s">
        <v>1189</v>
      </c>
    </row>
    <row r="11" ht="21" customHeight="1">
      <c r="A11" s="1438" t="s">
        <v>1191</v>
      </c>
    </row>
    <row r="12" ht="17.25" customHeight="1">
      <c r="A12" s="1436" t="s">
        <v>1192</v>
      </c>
    </row>
    <row r="13" ht="21.75" customHeight="1">
      <c r="A13" s="1436" t="s">
        <v>1193</v>
      </c>
    </row>
    <row r="14" ht="15">
      <c r="A14" s="478"/>
    </row>
    <row r="15" ht="15">
      <c r="A15" s="478"/>
    </row>
    <row r="16" ht="15">
      <c r="A16" s="478"/>
    </row>
    <row r="17" ht="15">
      <c r="A17" s="478"/>
    </row>
    <row r="18" ht="15">
      <c r="A18" s="478"/>
    </row>
    <row r="20" ht="14.25">
      <c r="A20" s="476"/>
    </row>
    <row r="21" ht="14.25">
      <c r="A21" s="476"/>
    </row>
    <row r="22" ht="14.25">
      <c r="A22" s="476"/>
    </row>
    <row r="23" ht="14.25">
      <c r="A23" s="476"/>
    </row>
    <row r="24" ht="14.25">
      <c r="A24" s="476"/>
    </row>
    <row r="25" ht="14.25">
      <c r="A25" s="476"/>
    </row>
    <row r="51" ht="17.25" customHeight="1"/>
    <row r="53" ht="13.5" customHeight="1" hidden="1"/>
    <row r="54" ht="12" customHeight="1" hidden="1"/>
    <row r="55" ht="12" customHeight="1"/>
    <row r="61" ht="4.5" customHeight="1"/>
    <row r="67" ht="12.75" hidden="1"/>
    <row r="68" ht="17.25" customHeight="1" hidden="1"/>
    <row r="69" ht="7.5" customHeight="1" hidden="1"/>
    <row r="70" ht="12.75" hidden="1"/>
    <row r="71" ht="12.75" hidden="1"/>
    <row r="72" ht="12.75" hidden="1"/>
    <row r="73" ht="12.75" hidden="1"/>
    <row r="74" ht="12.75" hidden="1"/>
    <row r="80" ht="15.75" customHeight="1"/>
    <row r="87" ht="17.25" customHeight="1" hidden="1"/>
    <row r="95" ht="6" customHeight="1"/>
    <row r="104" ht="6.75" customHeight="1"/>
  </sheetData>
  <sheetProtection/>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indexed="12"/>
  </sheetPr>
  <dimension ref="A1:E13"/>
  <sheetViews>
    <sheetView zoomScalePageLayoutView="0" workbookViewId="0" topLeftCell="A1">
      <selection activeCell="A19" sqref="A19"/>
    </sheetView>
  </sheetViews>
  <sheetFormatPr defaultColWidth="9.00390625" defaultRowHeight="12.75"/>
  <cols>
    <col min="1" max="1" width="7.00390625" style="0" customWidth="1"/>
    <col min="2" max="2" width="8.00390625" style="0" customWidth="1"/>
    <col min="3" max="3" width="54.625" style="0" customWidth="1"/>
    <col min="4" max="4" width="12.375" style="0" customWidth="1"/>
    <col min="5" max="5" width="17.75390625" style="0" customWidth="1"/>
    <col min="6" max="6" width="0" style="0" hidden="1" customWidth="1"/>
  </cols>
  <sheetData>
    <row r="1" spans="1:3" ht="24" customHeight="1">
      <c r="A1" s="1796" t="s">
        <v>217</v>
      </c>
      <c r="B1" s="1796"/>
      <c r="C1" s="1796"/>
    </row>
    <row r="2" spans="1:5" ht="15.75" customHeight="1">
      <c r="A2" s="564" t="s">
        <v>856</v>
      </c>
      <c r="B2" s="564"/>
      <c r="C2" s="564"/>
      <c r="D2" s="564"/>
      <c r="E2" s="564"/>
    </row>
    <row r="3" spans="1:4" ht="15.75" customHeight="1">
      <c r="A3" s="15"/>
      <c r="B3" s="15"/>
      <c r="C3" s="15"/>
      <c r="D3" s="15"/>
    </row>
    <row r="4" spans="2:4" ht="68.25" customHeight="1">
      <c r="B4" s="1795" t="s">
        <v>473</v>
      </c>
      <c r="C4" s="1795"/>
      <c r="D4" s="16"/>
    </row>
    <row r="5" spans="2:3" ht="12.75">
      <c r="B5" s="142"/>
      <c r="C5" s="10"/>
    </row>
    <row r="6" spans="2:4" ht="15">
      <c r="B6" s="143"/>
      <c r="C6" s="15"/>
      <c r="D6" s="144" t="s">
        <v>474</v>
      </c>
    </row>
    <row r="7" spans="2:4" s="145" customFormat="1" ht="29.25" customHeight="1">
      <c r="B7" s="1797" t="s">
        <v>475</v>
      </c>
      <c r="C7" s="1797"/>
      <c r="D7" s="300" t="s">
        <v>153</v>
      </c>
    </row>
    <row r="8" spans="2:4" s="73" customFormat="1" ht="24" customHeight="1">
      <c r="B8" s="1794" t="s">
        <v>476</v>
      </c>
      <c r="C8" s="1794"/>
      <c r="D8" s="301" t="s">
        <v>154</v>
      </c>
    </row>
    <row r="9" spans="2:4" s="73" customFormat="1" ht="22.5" customHeight="1">
      <c r="B9" s="1794" t="s">
        <v>477</v>
      </c>
      <c r="C9" s="1794"/>
      <c r="D9" s="301" t="s">
        <v>1772</v>
      </c>
    </row>
    <row r="10" spans="3:4" s="73" customFormat="1" ht="22.5" customHeight="1">
      <c r="C10" s="134" t="s">
        <v>478</v>
      </c>
      <c r="D10" s="301" t="s">
        <v>155</v>
      </c>
    </row>
    <row r="11" spans="3:4" s="73" customFormat="1" ht="21.75" customHeight="1">
      <c r="C11" s="134" t="s">
        <v>479</v>
      </c>
      <c r="D11" s="301">
        <v>9</v>
      </c>
    </row>
    <row r="12" spans="3:4" s="73" customFormat="1" ht="21" customHeight="1">
      <c r="C12" s="134" t="s">
        <v>480</v>
      </c>
      <c r="D12" s="301">
        <v>10</v>
      </c>
    </row>
    <row r="13" spans="3:4" s="73" customFormat="1" ht="19.5" customHeight="1">
      <c r="C13" s="134" t="s">
        <v>481</v>
      </c>
      <c r="D13" s="302" t="s">
        <v>1771</v>
      </c>
    </row>
    <row r="51" ht="17.25" customHeight="1"/>
    <row r="53" ht="13.5" customHeight="1" hidden="1"/>
    <row r="54" ht="12" customHeight="1" hidden="1"/>
    <row r="55" ht="12" customHeight="1"/>
    <row r="61" ht="4.5" customHeight="1"/>
    <row r="67" ht="9" customHeight="1" hidden="1"/>
    <row r="68" ht="17.25" customHeight="1" hidden="1"/>
    <row r="69" ht="7.5" customHeight="1" hidden="1"/>
    <row r="70" ht="12.75" hidden="1"/>
    <row r="71" ht="12.75" hidden="1"/>
    <row r="72" ht="12.75" hidden="1"/>
    <row r="73" ht="12.75" hidden="1"/>
    <row r="74" ht="12.75" hidden="1"/>
    <row r="80" ht="15.75" customHeight="1"/>
    <row r="87" ht="17.25" customHeight="1" hidden="1"/>
    <row r="95" ht="6" customHeight="1"/>
    <row r="104" ht="6.75" customHeight="1"/>
    <row r="109" ht="5.25" customHeight="1"/>
    <row r="136" ht="80.25" customHeight="1"/>
    <row r="137" ht="6.75" customHeight="1"/>
    <row r="157" ht="15" customHeight="1"/>
    <row r="158" ht="21" customHeight="1"/>
  </sheetData>
  <sheetProtection/>
  <mergeCells count="5">
    <mergeCell ref="B9:C9"/>
    <mergeCell ref="B4:C4"/>
    <mergeCell ref="A1:C1"/>
    <mergeCell ref="B7:C7"/>
    <mergeCell ref="B8:C8"/>
  </mergeCells>
  <printOptions/>
  <pageMargins left="0.86" right="0.75" top="0.52" bottom="1" header="0.5" footer="0.5"/>
  <pageSetup firstPageNumber="1" useFirstPageNumber="1" horizontalDpi="600" verticalDpi="600" orientation="portrait" paperSize="9" r:id="rId1"/>
  <headerFooter alignWithMargins="0">
    <oddFooter>&amp;C&amp;"Times New Roman,Regular"&amp;11&amp;P</oddFooter>
  </headerFooter>
</worksheet>
</file>

<file path=xl/worksheets/sheet23.xml><?xml version="1.0" encoding="utf-8"?>
<worksheet xmlns="http://schemas.openxmlformats.org/spreadsheetml/2006/main" xmlns:r="http://schemas.openxmlformats.org/officeDocument/2006/relationships">
  <sheetPr>
    <tabColor indexed="12"/>
  </sheetPr>
  <dimension ref="A1:H141"/>
  <sheetViews>
    <sheetView zoomScalePageLayoutView="0" workbookViewId="0" topLeftCell="A1">
      <selection activeCell="A19" sqref="A19"/>
    </sheetView>
  </sheetViews>
  <sheetFormatPr defaultColWidth="9.00390625" defaultRowHeight="12.75"/>
  <cols>
    <col min="1" max="1" width="29.125" style="570" customWidth="1"/>
    <col min="2" max="2" width="13.125" style="570" customWidth="1"/>
    <col min="3" max="3" width="6.375" style="570" customWidth="1"/>
    <col min="4" max="4" width="42.25390625" style="570" customWidth="1"/>
    <col min="5" max="5" width="17.75390625" style="570" customWidth="1"/>
    <col min="6" max="6" width="0" style="570" hidden="1" customWidth="1"/>
    <col min="7" max="16384" width="9.125" style="570" customWidth="1"/>
  </cols>
  <sheetData>
    <row r="1" spans="1:4" ht="14.25">
      <c r="A1" s="1385" t="s">
        <v>217</v>
      </c>
      <c r="B1" s="565"/>
      <c r="C1" s="565"/>
      <c r="D1" s="565"/>
    </row>
    <row r="2" spans="1:4" ht="14.25">
      <c r="A2" s="1385" t="s">
        <v>856</v>
      </c>
      <c r="B2" s="565"/>
      <c r="C2" s="565"/>
      <c r="D2" s="565"/>
    </row>
    <row r="3" spans="1:4" ht="12.75">
      <c r="A3" s="1308"/>
      <c r="B3" s="1308"/>
      <c r="C3" s="1308"/>
      <c r="D3" s="1308"/>
    </row>
    <row r="4" spans="1:4" ht="18.75">
      <c r="A4" s="1812" t="s">
        <v>573</v>
      </c>
      <c r="B4" s="1812"/>
      <c r="C4" s="1812"/>
      <c r="D4" s="1812"/>
    </row>
    <row r="5" spans="1:4" ht="7.5" customHeight="1">
      <c r="A5" s="122"/>
      <c r="B5" s="73"/>
      <c r="C5" s="73"/>
      <c r="D5" s="73"/>
    </row>
    <row r="6" spans="1:4" s="1303" customFormat="1" ht="30.75" customHeight="1">
      <c r="A6" s="1801" t="s">
        <v>13</v>
      </c>
      <c r="B6" s="1801"/>
      <c r="C6" s="1801"/>
      <c r="D6" s="1801"/>
    </row>
    <row r="7" spans="1:4" ht="3" customHeight="1">
      <c r="A7" s="122"/>
      <c r="B7" s="73"/>
      <c r="C7" s="73"/>
      <c r="D7" s="73"/>
    </row>
    <row r="8" spans="1:4" ht="17.25" customHeight="1">
      <c r="A8" s="132" t="s">
        <v>574</v>
      </c>
      <c r="B8" s="73"/>
      <c r="C8" s="73"/>
      <c r="D8" s="73"/>
    </row>
    <row r="9" spans="1:4" ht="6.75" customHeight="1">
      <c r="A9" s="122"/>
      <c r="B9" s="73"/>
      <c r="C9" s="73"/>
      <c r="D9" s="73"/>
    </row>
    <row r="10" spans="1:4" s="1303" customFormat="1" ht="43.5" customHeight="1">
      <c r="A10" s="1801" t="s">
        <v>971</v>
      </c>
      <c r="B10" s="1801"/>
      <c r="C10" s="1801"/>
      <c r="D10" s="1801"/>
    </row>
    <row r="11" spans="1:4" ht="3" customHeight="1">
      <c r="A11" s="122"/>
      <c r="B11" s="73"/>
      <c r="C11" s="73"/>
      <c r="D11" s="73"/>
    </row>
    <row r="12" spans="1:4" s="1303" customFormat="1" ht="33.75" customHeight="1" hidden="1">
      <c r="A12" s="1801" t="s">
        <v>1197</v>
      </c>
      <c r="B12" s="1801"/>
      <c r="C12" s="1801"/>
      <c r="D12" s="1801"/>
    </row>
    <row r="13" spans="1:4" s="1303" customFormat="1" ht="16.5" customHeight="1" hidden="1">
      <c r="A13" s="1801" t="s">
        <v>1153</v>
      </c>
      <c r="B13" s="1801"/>
      <c r="C13" s="1801"/>
      <c r="D13" s="1801"/>
    </row>
    <row r="14" spans="1:4" s="1303" customFormat="1" ht="16.5" customHeight="1" hidden="1">
      <c r="A14" s="1801" t="s">
        <v>1194</v>
      </c>
      <c r="B14" s="1801"/>
      <c r="C14" s="1801"/>
      <c r="D14" s="1801"/>
    </row>
    <row r="15" spans="1:4" s="1303" customFormat="1" ht="16.5" customHeight="1" hidden="1">
      <c r="A15" s="1801" t="s">
        <v>1154</v>
      </c>
      <c r="B15" s="1801"/>
      <c r="C15" s="1801"/>
      <c r="D15" s="1801"/>
    </row>
    <row r="16" spans="1:4" s="1303" customFormat="1" ht="16.5" customHeight="1" hidden="1">
      <c r="A16" s="1801" t="s">
        <v>1155</v>
      </c>
      <c r="B16" s="1801"/>
      <c r="C16" s="1801"/>
      <c r="D16" s="1801"/>
    </row>
    <row r="17" spans="1:4" s="1303" customFormat="1" ht="16.5" customHeight="1" hidden="1">
      <c r="A17" s="1801" t="s">
        <v>1156</v>
      </c>
      <c r="B17" s="1801"/>
      <c r="C17" s="1801"/>
      <c r="D17" s="1801"/>
    </row>
    <row r="18" spans="1:4" s="1303" customFormat="1" ht="16.5" customHeight="1" hidden="1">
      <c r="A18" s="1801" t="s">
        <v>1157</v>
      </c>
      <c r="B18" s="1801"/>
      <c r="C18" s="1801"/>
      <c r="D18" s="1801"/>
    </row>
    <row r="19" spans="1:4" s="1303" customFormat="1" ht="16.5" customHeight="1" hidden="1">
      <c r="A19" s="98" t="s">
        <v>1158</v>
      </c>
      <c r="B19" s="98"/>
      <c r="C19" s="98"/>
      <c r="D19" s="98"/>
    </row>
    <row r="20" spans="1:4" ht="16.5" customHeight="1" hidden="1">
      <c r="A20" s="1801" t="s">
        <v>1159</v>
      </c>
      <c r="B20" s="1801"/>
      <c r="C20" s="1801"/>
      <c r="D20" s="1801"/>
    </row>
    <row r="21" spans="1:4" ht="16.5" customHeight="1" hidden="1">
      <c r="A21" s="1801" t="s">
        <v>1160</v>
      </c>
      <c r="B21" s="1801"/>
      <c r="C21" s="1801"/>
      <c r="D21" s="1801"/>
    </row>
    <row r="22" spans="1:4" ht="16.5" customHeight="1" hidden="1">
      <c r="A22" s="1801" t="s">
        <v>1161</v>
      </c>
      <c r="B22" s="1801"/>
      <c r="C22" s="1801"/>
      <c r="D22" s="1801"/>
    </row>
    <row r="23" spans="1:4" ht="16.5" customHeight="1" hidden="1">
      <c r="A23" s="1801" t="s">
        <v>1162</v>
      </c>
      <c r="B23" s="1801"/>
      <c r="C23" s="1801"/>
      <c r="D23" s="1801"/>
    </row>
    <row r="24" spans="1:4" ht="16.5" customHeight="1" hidden="1">
      <c r="A24" s="1801" t="s">
        <v>1163</v>
      </c>
      <c r="B24" s="1801"/>
      <c r="C24" s="1801"/>
      <c r="D24" s="1801"/>
    </row>
    <row r="25" spans="1:4" ht="16.5" customHeight="1" hidden="1">
      <c r="A25" s="1801" t="s">
        <v>1164</v>
      </c>
      <c r="B25" s="1801"/>
      <c r="C25" s="1801"/>
      <c r="D25" s="98"/>
    </row>
    <row r="26" spans="1:4" ht="16.5" customHeight="1" hidden="1">
      <c r="A26" s="1801" t="s">
        <v>1165</v>
      </c>
      <c r="B26" s="1801"/>
      <c r="C26" s="1801"/>
      <c r="D26" s="1801"/>
    </row>
    <row r="27" spans="1:4" ht="31.5" customHeight="1" hidden="1">
      <c r="A27" s="1801" t="s">
        <v>1166</v>
      </c>
      <c r="B27" s="1801"/>
      <c r="C27" s="1801"/>
      <c r="D27" s="1801"/>
    </row>
    <row r="28" spans="1:4" ht="16.5" customHeight="1" hidden="1">
      <c r="A28" s="1801" t="s">
        <v>1167</v>
      </c>
      <c r="B28" s="1801"/>
      <c r="C28" s="1801"/>
      <c r="D28" s="1801"/>
    </row>
    <row r="29" spans="1:4" ht="16.5" customHeight="1" hidden="1">
      <c r="A29" s="1801" t="s">
        <v>1168</v>
      </c>
      <c r="B29" s="1801"/>
      <c r="C29" s="1801"/>
      <c r="D29" s="1801"/>
    </row>
    <row r="30" spans="1:4" ht="16.5" customHeight="1" hidden="1">
      <c r="A30" s="1801" t="s">
        <v>1169</v>
      </c>
      <c r="B30" s="1801"/>
      <c r="C30" s="1801"/>
      <c r="D30" s="1801"/>
    </row>
    <row r="31" spans="1:4" ht="16.5" customHeight="1" hidden="1">
      <c r="A31" s="1801" t="s">
        <v>1170</v>
      </c>
      <c r="B31" s="1801"/>
      <c r="C31" s="1801"/>
      <c r="D31" s="1801"/>
    </row>
    <row r="32" spans="1:4" ht="16.5" customHeight="1" hidden="1">
      <c r="A32" s="1801" t="s">
        <v>1171</v>
      </c>
      <c r="B32" s="1801"/>
      <c r="C32" s="1801"/>
      <c r="D32" s="1801"/>
    </row>
    <row r="33" spans="1:4" ht="35.25" customHeight="1" hidden="1">
      <c r="A33" s="1801" t="s">
        <v>1172</v>
      </c>
      <c r="B33" s="1801"/>
      <c r="C33" s="1801"/>
      <c r="D33" s="1801"/>
    </row>
    <row r="34" spans="1:4" ht="16.5" customHeight="1" hidden="1">
      <c r="A34" s="1801" t="s">
        <v>1173</v>
      </c>
      <c r="B34" s="1801"/>
      <c r="C34" s="1801"/>
      <c r="D34" s="1801"/>
    </row>
    <row r="35" spans="1:4" ht="16.5" customHeight="1" hidden="1">
      <c r="A35" s="1801" t="s">
        <v>1174</v>
      </c>
      <c r="B35" s="1801"/>
      <c r="C35" s="1801"/>
      <c r="D35" s="1801"/>
    </row>
    <row r="36" spans="1:4" ht="16.5" customHeight="1" hidden="1">
      <c r="A36" s="1801" t="s">
        <v>1175</v>
      </c>
      <c r="B36" s="1801"/>
      <c r="C36" s="1801"/>
      <c r="D36" s="1801"/>
    </row>
    <row r="37" spans="1:4" ht="16.5" customHeight="1" hidden="1">
      <c r="A37" s="1801" t="s">
        <v>1176</v>
      </c>
      <c r="B37" s="1801"/>
      <c r="C37" s="1801"/>
      <c r="D37" s="1801"/>
    </row>
    <row r="38" spans="1:4" ht="16.5" customHeight="1" hidden="1">
      <c r="A38" s="1801" t="s">
        <v>1177</v>
      </c>
      <c r="B38" s="1801"/>
      <c r="C38" s="1801"/>
      <c r="D38" s="1801"/>
    </row>
    <row r="39" spans="1:4" ht="16.5" customHeight="1" hidden="1">
      <c r="A39" s="1801" t="s">
        <v>1178</v>
      </c>
      <c r="B39" s="1801"/>
      <c r="C39" s="1801"/>
      <c r="D39" s="1801"/>
    </row>
    <row r="40" spans="1:4" ht="16.5" customHeight="1" hidden="1">
      <c r="A40" s="1801" t="s">
        <v>1179</v>
      </c>
      <c r="B40" s="1801"/>
      <c r="C40" s="1801"/>
      <c r="D40" s="1801"/>
    </row>
    <row r="41" spans="1:4" ht="16.5" customHeight="1" hidden="1">
      <c r="A41" s="1801" t="s">
        <v>1180</v>
      </c>
      <c r="B41" s="1801"/>
      <c r="C41" s="1801"/>
      <c r="D41" s="1801"/>
    </row>
    <row r="42" spans="1:4" ht="16.5" customHeight="1" hidden="1">
      <c r="A42" s="1801" t="s">
        <v>1181</v>
      </c>
      <c r="B42" s="1801"/>
      <c r="C42" s="1801"/>
      <c r="D42" s="1801"/>
    </row>
    <row r="43" spans="1:4" ht="16.5" customHeight="1" hidden="1">
      <c r="A43" s="1801" t="s">
        <v>1182</v>
      </c>
      <c r="B43" s="1801"/>
      <c r="C43" s="1801"/>
      <c r="D43" s="1801"/>
    </row>
    <row r="44" spans="1:4" ht="16.5" customHeight="1" hidden="1">
      <c r="A44" s="1801" t="s">
        <v>1183</v>
      </c>
      <c r="B44" s="1801"/>
      <c r="C44" s="1801"/>
      <c r="D44" s="1801"/>
    </row>
    <row r="45" spans="1:4" ht="16.5" customHeight="1" hidden="1">
      <c r="A45" s="1801" t="s">
        <v>1184</v>
      </c>
      <c r="B45" s="1801"/>
      <c r="C45" s="1801"/>
      <c r="D45" s="1801"/>
    </row>
    <row r="46" spans="1:4" ht="16.5" customHeight="1" hidden="1">
      <c r="A46" s="1801" t="s">
        <v>1185</v>
      </c>
      <c r="B46" s="1801"/>
      <c r="C46" s="1801"/>
      <c r="D46" s="1801"/>
    </row>
    <row r="47" spans="1:4" ht="16.5" customHeight="1" hidden="1">
      <c r="A47" s="1801" t="s">
        <v>1186</v>
      </c>
      <c r="B47" s="1801"/>
      <c r="C47" s="1801"/>
      <c r="D47" s="1801"/>
    </row>
    <row r="48" spans="1:4" ht="16.5" customHeight="1" hidden="1">
      <c r="A48" s="1801" t="s">
        <v>1187</v>
      </c>
      <c r="B48" s="1801"/>
      <c r="C48" s="1801"/>
      <c r="D48" s="1801"/>
    </row>
    <row r="49" spans="1:4" ht="4.5" customHeight="1" hidden="1">
      <c r="A49" s="98"/>
      <c r="B49" s="98"/>
      <c r="C49" s="98"/>
      <c r="D49" s="98"/>
    </row>
    <row r="50" spans="1:4" ht="15" customHeight="1" hidden="1">
      <c r="A50" s="137" t="s">
        <v>972</v>
      </c>
      <c r="B50" s="98"/>
      <c r="C50" s="98"/>
      <c r="D50" s="98"/>
    </row>
    <row r="51" spans="1:4" ht="17.25" customHeight="1" hidden="1">
      <c r="A51" s="1807" t="s">
        <v>1148</v>
      </c>
      <c r="B51" s="1807"/>
      <c r="C51" s="1807"/>
      <c r="D51" s="1807"/>
    </row>
    <row r="52" spans="1:4" ht="47.25" customHeight="1" hidden="1">
      <c r="A52" s="1801" t="s">
        <v>1429</v>
      </c>
      <c r="B52" s="1801"/>
      <c r="C52" s="1801"/>
      <c r="D52" s="1801"/>
    </row>
    <row r="53" spans="1:4" ht="13.5" customHeight="1" hidden="1">
      <c r="A53" s="487"/>
      <c r="B53" s="487"/>
      <c r="C53" s="487"/>
      <c r="D53" s="487"/>
    </row>
    <row r="54" spans="1:4" ht="12" customHeight="1" hidden="1">
      <c r="A54" s="1801" t="s">
        <v>843</v>
      </c>
      <c r="B54" s="1801"/>
      <c r="C54" s="1801"/>
      <c r="D54" s="1801"/>
    </row>
    <row r="55" spans="1:4" ht="12" customHeight="1" hidden="1">
      <c r="A55" s="1798" t="s">
        <v>1842</v>
      </c>
      <c r="B55" s="1798"/>
      <c r="C55" s="1798"/>
      <c r="D55" s="1798"/>
    </row>
    <row r="56" spans="1:4" ht="17.25" customHeight="1" hidden="1">
      <c r="A56" s="1806" t="s">
        <v>1843</v>
      </c>
      <c r="B56" s="1806"/>
      <c r="C56" s="100"/>
      <c r="D56" s="100" t="s">
        <v>1844</v>
      </c>
    </row>
    <row r="57" spans="1:4" ht="17.25" customHeight="1" hidden="1">
      <c r="A57" s="1798" t="s">
        <v>1854</v>
      </c>
      <c r="B57" s="1798"/>
      <c r="C57" s="138"/>
      <c r="D57" s="100"/>
    </row>
    <row r="58" spans="1:4" ht="18" customHeight="1" hidden="1">
      <c r="A58" s="122" t="s">
        <v>1845</v>
      </c>
      <c r="B58" s="73"/>
      <c r="C58" s="73"/>
      <c r="D58" s="73" t="s">
        <v>1846</v>
      </c>
    </row>
    <row r="59" spans="1:4" ht="18" customHeight="1" hidden="1">
      <c r="A59" s="122" t="s">
        <v>1847</v>
      </c>
      <c r="B59" s="73"/>
      <c r="C59" s="73"/>
      <c r="D59" s="73" t="s">
        <v>1848</v>
      </c>
    </row>
    <row r="60" spans="1:4" ht="18" customHeight="1" hidden="1">
      <c r="A60" s="1802" t="s">
        <v>1849</v>
      </c>
      <c r="B60" s="1802"/>
      <c r="C60" s="238"/>
      <c r="D60" s="73" t="s">
        <v>1846</v>
      </c>
    </row>
    <row r="61" spans="1:4" ht="4.5" customHeight="1" hidden="1">
      <c r="A61" s="1802" t="s">
        <v>1850</v>
      </c>
      <c r="B61" s="1802"/>
      <c r="C61" s="238"/>
      <c r="D61" s="73" t="s">
        <v>1851</v>
      </c>
    </row>
    <row r="62" spans="1:4" ht="18" customHeight="1" hidden="1">
      <c r="A62" s="1802" t="s">
        <v>1852</v>
      </c>
      <c r="B62" s="1802"/>
      <c r="C62" s="238"/>
      <c r="D62" s="73" t="s">
        <v>1853</v>
      </c>
    </row>
    <row r="63" spans="1:4" ht="18" customHeight="1" hidden="1">
      <c r="A63" s="1802"/>
      <c r="B63" s="1802"/>
      <c r="C63" s="238"/>
      <c r="D63" s="73"/>
    </row>
    <row r="64" spans="1:4" ht="18" customHeight="1" hidden="1">
      <c r="A64" s="238" t="s">
        <v>855</v>
      </c>
      <c r="B64" s="238"/>
      <c r="C64" s="238"/>
      <c r="D64" s="73" t="s">
        <v>1264</v>
      </c>
    </row>
    <row r="65" spans="1:4" ht="16.5" customHeight="1" hidden="1">
      <c r="A65" s="238"/>
      <c r="B65" s="238"/>
      <c r="C65" s="238"/>
      <c r="D65" s="73"/>
    </row>
    <row r="66" spans="1:4" ht="18" customHeight="1" hidden="1">
      <c r="A66" s="1798" t="s">
        <v>1855</v>
      </c>
      <c r="B66" s="1798"/>
      <c r="C66" s="138"/>
      <c r="D66" s="73"/>
    </row>
    <row r="67" spans="1:4" s="1309" customFormat="1" ht="9" customHeight="1" hidden="1">
      <c r="A67" s="1805" t="s">
        <v>1859</v>
      </c>
      <c r="B67" s="1805"/>
      <c r="C67" s="352"/>
      <c r="D67" s="145" t="s">
        <v>229</v>
      </c>
    </row>
    <row r="68" spans="1:4" ht="17.25" customHeight="1" hidden="1">
      <c r="A68" s="122" t="s">
        <v>1860</v>
      </c>
      <c r="B68" s="73"/>
      <c r="C68" s="73"/>
      <c r="D68" s="73" t="s">
        <v>230</v>
      </c>
    </row>
    <row r="69" spans="1:4" ht="7.5" customHeight="1" hidden="1">
      <c r="A69" s="1802" t="s">
        <v>1861</v>
      </c>
      <c r="B69" s="1802"/>
      <c r="C69" s="238"/>
      <c r="D69" s="73" t="s">
        <v>231</v>
      </c>
    </row>
    <row r="70" spans="1:4" ht="6.75" customHeight="1" hidden="1">
      <c r="A70" s="238"/>
      <c r="B70" s="238"/>
      <c r="C70" s="238"/>
      <c r="D70" s="73"/>
    </row>
    <row r="71" spans="1:4" ht="18" customHeight="1" hidden="1">
      <c r="A71" s="1798" t="s">
        <v>223</v>
      </c>
      <c r="B71" s="1798"/>
      <c r="C71" s="238"/>
      <c r="D71" s="73"/>
    </row>
    <row r="72" spans="1:4" ht="15" customHeight="1" hidden="1">
      <c r="A72" s="238" t="s">
        <v>1648</v>
      </c>
      <c r="B72" s="238"/>
      <c r="C72" s="238"/>
      <c r="D72" s="73" t="s">
        <v>631</v>
      </c>
    </row>
    <row r="73" spans="1:4" ht="15" hidden="1">
      <c r="A73" s="132" t="s">
        <v>576</v>
      </c>
      <c r="B73" s="73"/>
      <c r="C73" s="73"/>
      <c r="D73" s="73"/>
    </row>
    <row r="74" spans="1:4" ht="9" customHeight="1" hidden="1">
      <c r="A74" s="122"/>
      <c r="B74" s="73"/>
      <c r="C74" s="73"/>
      <c r="D74" s="73"/>
    </row>
    <row r="75" spans="1:8" ht="21" customHeight="1" hidden="1">
      <c r="A75" s="1801" t="s">
        <v>388</v>
      </c>
      <c r="B75" s="1801"/>
      <c r="C75" s="1801"/>
      <c r="D75" s="1801"/>
      <c r="G75" s="1803">
        <v>32402629469</v>
      </c>
      <c r="H75" s="1803"/>
    </row>
    <row r="76" spans="1:8" s="1303" customFormat="1" ht="16.5" customHeight="1" hidden="1">
      <c r="A76" s="1801" t="s">
        <v>389</v>
      </c>
      <c r="B76" s="1801"/>
      <c r="C76" s="1801"/>
      <c r="D76" s="1801"/>
      <c r="G76" s="1804">
        <v>28198408193</v>
      </c>
      <c r="H76" s="1804"/>
    </row>
    <row r="77" spans="1:4" ht="9.75" customHeight="1" hidden="1">
      <c r="A77" s="122"/>
      <c r="B77" s="73"/>
      <c r="C77" s="73"/>
      <c r="D77" s="73"/>
    </row>
    <row r="78" spans="1:4" s="1303" customFormat="1" ht="20.25" customHeight="1" hidden="1">
      <c r="A78" s="1808" t="s">
        <v>577</v>
      </c>
      <c r="B78" s="1808"/>
      <c r="C78" s="1808"/>
      <c r="D78" s="1808"/>
    </row>
    <row r="79" spans="1:4" ht="15" hidden="1">
      <c r="A79" s="122"/>
      <c r="B79" s="73"/>
      <c r="C79" s="73"/>
      <c r="D79" s="73"/>
    </row>
    <row r="80" spans="1:4" s="1303" customFormat="1" ht="15.75" customHeight="1" hidden="1">
      <c r="A80" s="1801" t="s">
        <v>578</v>
      </c>
      <c r="B80" s="1801"/>
      <c r="C80" s="1801"/>
      <c r="D80" s="1801"/>
    </row>
    <row r="81" spans="1:4" ht="4.5" customHeight="1">
      <c r="A81" s="122"/>
      <c r="B81" s="73"/>
      <c r="C81" s="73"/>
      <c r="D81" s="73"/>
    </row>
    <row r="82" spans="1:4" ht="15">
      <c r="A82" s="140" t="s">
        <v>358</v>
      </c>
      <c r="B82" s="140"/>
      <c r="C82" s="140"/>
      <c r="D82" s="73"/>
    </row>
    <row r="83" spans="1:4" ht="8.25" customHeight="1">
      <c r="A83" s="122"/>
      <c r="B83" s="73"/>
      <c r="C83" s="73"/>
      <c r="D83" s="73"/>
    </row>
    <row r="84" spans="1:4" ht="15">
      <c r="A84" s="140" t="s">
        <v>1862</v>
      </c>
      <c r="B84" s="140"/>
      <c r="C84" s="138"/>
      <c r="D84" s="73"/>
    </row>
    <row r="85" spans="1:4" ht="8.25" customHeight="1">
      <c r="A85" s="238"/>
      <c r="B85" s="238"/>
      <c r="C85" s="238"/>
      <c r="D85" s="73"/>
    </row>
    <row r="86" spans="1:4" ht="18" customHeight="1">
      <c r="A86" s="134" t="s">
        <v>1863</v>
      </c>
      <c r="C86" s="1794" t="s">
        <v>1864</v>
      </c>
      <c r="D86" s="1794"/>
    </row>
    <row r="87" spans="1:4" ht="17.25" customHeight="1" hidden="1">
      <c r="A87" s="134" t="s">
        <v>1866</v>
      </c>
      <c r="C87" s="1794" t="s">
        <v>1865</v>
      </c>
      <c r="D87" s="1794"/>
    </row>
    <row r="88" spans="1:4" ht="18" customHeight="1">
      <c r="A88" s="134" t="s">
        <v>1867</v>
      </c>
      <c r="C88" s="1794" t="s">
        <v>1865</v>
      </c>
      <c r="D88" s="1794"/>
    </row>
    <row r="89" spans="1:4" ht="18" customHeight="1">
      <c r="A89" s="134" t="s">
        <v>851</v>
      </c>
      <c r="C89" s="1794" t="s">
        <v>1865</v>
      </c>
      <c r="D89" s="1794"/>
    </row>
    <row r="90" spans="1:4" ht="18" customHeight="1">
      <c r="A90" s="134" t="s">
        <v>1868</v>
      </c>
      <c r="C90" s="1794" t="s">
        <v>1865</v>
      </c>
      <c r="D90" s="1794"/>
    </row>
    <row r="91" spans="1:4" ht="17.25" customHeight="1">
      <c r="A91" s="134" t="s">
        <v>1869</v>
      </c>
      <c r="C91" s="1794" t="s">
        <v>1865</v>
      </c>
      <c r="D91" s="1794"/>
    </row>
    <row r="92" spans="1:4" ht="18" customHeight="1" hidden="1">
      <c r="A92" s="134"/>
      <c r="C92" s="1794"/>
      <c r="D92" s="1794"/>
    </row>
    <row r="93" spans="1:4" ht="18" customHeight="1" hidden="1">
      <c r="A93" s="134"/>
      <c r="C93" s="1794"/>
      <c r="D93" s="1794"/>
    </row>
    <row r="94" spans="1:4" ht="18" customHeight="1">
      <c r="A94" s="134" t="s">
        <v>1870</v>
      </c>
      <c r="C94" s="1794" t="s">
        <v>1865</v>
      </c>
      <c r="D94" s="1794"/>
    </row>
    <row r="95" spans="1:4" ht="6" customHeight="1">
      <c r="A95" s="122"/>
      <c r="B95" s="73"/>
      <c r="C95" s="73"/>
      <c r="D95" s="73"/>
    </row>
    <row r="96" spans="1:4" ht="14.25" customHeight="1">
      <c r="A96" s="140" t="s">
        <v>232</v>
      </c>
      <c r="B96" s="140"/>
      <c r="C96" s="138"/>
      <c r="D96" s="73"/>
    </row>
    <row r="97" spans="1:4" ht="4.5" customHeight="1">
      <c r="A97" s="122"/>
      <c r="B97" s="73"/>
      <c r="C97" s="73"/>
      <c r="D97" s="73"/>
    </row>
    <row r="98" spans="1:4" ht="18" customHeight="1">
      <c r="A98" s="134" t="s">
        <v>1867</v>
      </c>
      <c r="C98" s="1794" t="s">
        <v>887</v>
      </c>
      <c r="D98" s="1794"/>
    </row>
    <row r="99" spans="1:4" ht="16.5" customHeight="1">
      <c r="A99" s="134" t="s">
        <v>1871</v>
      </c>
      <c r="C99" s="1794" t="s">
        <v>607</v>
      </c>
      <c r="D99" s="1794"/>
    </row>
    <row r="100" spans="1:4" ht="18.75" customHeight="1">
      <c r="A100" s="134" t="s">
        <v>1870</v>
      </c>
      <c r="C100" s="1794" t="s">
        <v>607</v>
      </c>
      <c r="D100" s="1794"/>
    </row>
    <row r="101" spans="1:4" ht="15" customHeight="1">
      <c r="A101" s="134" t="s">
        <v>1869</v>
      </c>
      <c r="C101" s="1794" t="s">
        <v>607</v>
      </c>
      <c r="D101" s="1794"/>
    </row>
    <row r="102" spans="1:4" ht="5.25" customHeight="1">
      <c r="A102" s="122"/>
      <c r="B102" s="73"/>
      <c r="C102" s="73"/>
      <c r="D102" s="73"/>
    </row>
    <row r="103" spans="1:4" ht="15">
      <c r="A103" s="140" t="s">
        <v>1872</v>
      </c>
      <c r="B103" s="140"/>
      <c r="C103" s="138"/>
      <c r="D103" s="73"/>
    </row>
    <row r="104" spans="1:4" ht="6.75" customHeight="1">
      <c r="A104" s="122"/>
      <c r="B104" s="73"/>
      <c r="C104" s="73"/>
      <c r="D104" s="73"/>
    </row>
    <row r="105" spans="1:4" ht="18" customHeight="1">
      <c r="A105" s="134" t="s">
        <v>1604</v>
      </c>
      <c r="B105" s="73"/>
      <c r="C105" s="73" t="s">
        <v>1803</v>
      </c>
      <c r="D105" s="73"/>
    </row>
    <row r="106" spans="1:4" ht="18" customHeight="1">
      <c r="A106" s="134" t="s">
        <v>1873</v>
      </c>
      <c r="C106" s="1794" t="s">
        <v>1865</v>
      </c>
      <c r="D106" s="1794"/>
    </row>
    <row r="107" spans="1:4" ht="18" customHeight="1">
      <c r="A107" s="122" t="s">
        <v>1802</v>
      </c>
      <c r="B107" s="73"/>
      <c r="C107" s="1794" t="s">
        <v>1865</v>
      </c>
      <c r="D107" s="1794"/>
    </row>
    <row r="108" spans="1:4" ht="11.25" customHeight="1">
      <c r="A108" s="122"/>
      <c r="B108" s="73"/>
      <c r="C108" s="73"/>
      <c r="D108" s="73"/>
    </row>
    <row r="109" spans="1:4" ht="5.25" customHeight="1" hidden="1">
      <c r="A109" s="132" t="s">
        <v>233</v>
      </c>
      <c r="B109" s="73"/>
      <c r="C109" s="73"/>
      <c r="D109" s="73"/>
    </row>
    <row r="110" spans="1:4" ht="3.75" customHeight="1">
      <c r="A110" s="122"/>
      <c r="B110" s="73"/>
      <c r="C110" s="73"/>
      <c r="D110" s="73"/>
    </row>
    <row r="111" spans="1:4" s="1310" customFormat="1" ht="33.75" customHeight="1">
      <c r="A111" s="1800" t="s">
        <v>1201</v>
      </c>
      <c r="B111" s="1800"/>
      <c r="C111" s="1800"/>
      <c r="D111" s="1800"/>
    </row>
    <row r="112" spans="1:4" ht="15" hidden="1">
      <c r="A112" s="122"/>
      <c r="B112" s="73"/>
      <c r="C112" s="73"/>
      <c r="D112" s="73"/>
    </row>
    <row r="113" spans="1:4" ht="15" hidden="1">
      <c r="A113" s="122"/>
      <c r="B113" s="73"/>
      <c r="C113" s="73"/>
      <c r="D113" s="73"/>
    </row>
    <row r="114" spans="1:4" ht="15" hidden="1">
      <c r="A114" s="122"/>
      <c r="B114" s="73"/>
      <c r="C114" s="73"/>
      <c r="D114" s="73"/>
    </row>
    <row r="115" spans="1:4" ht="8.25" customHeight="1">
      <c r="A115" s="122"/>
      <c r="B115" s="73"/>
      <c r="C115" s="73"/>
      <c r="D115" s="73"/>
    </row>
    <row r="116" spans="1:4" ht="15" customHeight="1">
      <c r="A116" s="1798" t="s">
        <v>234</v>
      </c>
      <c r="B116" s="1798"/>
      <c r="C116" s="1798"/>
      <c r="D116" s="1798"/>
    </row>
    <row r="117" spans="1:4" ht="8.25" customHeight="1">
      <c r="A117" s="132"/>
      <c r="B117" s="73"/>
      <c r="C117" s="73"/>
      <c r="D117" s="73"/>
    </row>
    <row r="118" spans="1:4" s="1310" customFormat="1" ht="43.5" customHeight="1">
      <c r="A118" s="1801" t="s">
        <v>852</v>
      </c>
      <c r="B118" s="1801"/>
      <c r="C118" s="1801"/>
      <c r="D118" s="1801"/>
    </row>
    <row r="119" spans="1:4" ht="6.75" customHeight="1">
      <c r="A119" s="122"/>
      <c r="B119" s="73"/>
      <c r="C119" s="73"/>
      <c r="D119" s="73"/>
    </row>
    <row r="120" spans="1:4" s="1310" customFormat="1" ht="16.5" customHeight="1">
      <c r="A120" s="1801" t="s">
        <v>469</v>
      </c>
      <c r="B120" s="1801"/>
      <c r="C120" s="1801"/>
      <c r="D120" s="1801"/>
    </row>
    <row r="121" spans="1:4" ht="15">
      <c r="A121" s="1802" t="s">
        <v>470</v>
      </c>
      <c r="B121" s="1802"/>
      <c r="C121" s="1802"/>
      <c r="D121" s="1802"/>
    </row>
    <row r="122" spans="1:4" s="1310" customFormat="1" ht="32.25" customHeight="1">
      <c r="A122" s="1801" t="s">
        <v>471</v>
      </c>
      <c r="B122" s="1801"/>
      <c r="C122" s="1801"/>
      <c r="D122" s="1801"/>
    </row>
    <row r="123" spans="1:4" ht="30.75" customHeight="1">
      <c r="A123" s="1801" t="s">
        <v>472</v>
      </c>
      <c r="B123" s="1801"/>
      <c r="C123" s="1801"/>
      <c r="D123" s="1801"/>
    </row>
    <row r="124" spans="1:4" ht="6" customHeight="1">
      <c r="A124" s="122"/>
      <c r="B124" s="73"/>
      <c r="C124" s="73"/>
      <c r="D124" s="73"/>
    </row>
    <row r="125" spans="1:4" s="1310" customFormat="1" ht="72.75" customHeight="1">
      <c r="A125" s="1801" t="s">
        <v>853</v>
      </c>
      <c r="B125" s="1801"/>
      <c r="C125" s="1801"/>
      <c r="D125" s="1801"/>
    </row>
    <row r="126" spans="1:4" ht="8.25" customHeight="1">
      <c r="A126" s="122"/>
      <c r="B126" s="73"/>
      <c r="C126" s="73"/>
      <c r="D126" s="73"/>
    </row>
    <row r="127" spans="1:4" s="1310" customFormat="1" ht="57" customHeight="1">
      <c r="A127" s="1801" t="s">
        <v>1195</v>
      </c>
      <c r="B127" s="1801"/>
      <c r="C127" s="1801"/>
      <c r="D127" s="1801"/>
    </row>
    <row r="128" spans="1:4" s="1310" customFormat="1" ht="14.25" customHeight="1">
      <c r="A128" s="1809" t="s">
        <v>1198</v>
      </c>
      <c r="B128" s="1809"/>
      <c r="C128" s="1809"/>
      <c r="D128" s="1809"/>
    </row>
    <row r="129" spans="1:4" s="1310" customFormat="1" ht="53.25" customHeight="1">
      <c r="A129" s="1810" t="s">
        <v>1199</v>
      </c>
      <c r="B129" s="1810"/>
      <c r="C129" s="1810"/>
      <c r="D129" s="1810"/>
    </row>
    <row r="130" spans="1:4" ht="10.5" customHeight="1">
      <c r="A130" s="122"/>
      <c r="B130" s="73"/>
      <c r="C130" s="73"/>
      <c r="D130" s="73"/>
    </row>
    <row r="131" spans="1:4" ht="24.75" customHeight="1">
      <c r="A131" s="106"/>
      <c r="B131" s="1811" t="s">
        <v>1129</v>
      </c>
      <c r="C131" s="1811"/>
      <c r="D131" s="1811"/>
    </row>
    <row r="132" spans="1:4" ht="19.5" customHeight="1">
      <c r="A132" s="106"/>
      <c r="B132" s="1799" t="s">
        <v>235</v>
      </c>
      <c r="C132" s="1799"/>
      <c r="D132" s="1799"/>
    </row>
    <row r="133" spans="1:4" ht="15" customHeight="1">
      <c r="A133" s="106"/>
      <c r="B133" s="1799" t="s">
        <v>608</v>
      </c>
      <c r="C133" s="1799"/>
      <c r="D133" s="1799"/>
    </row>
    <row r="134" spans="1:4" ht="15">
      <c r="A134" s="106"/>
      <c r="B134" s="126"/>
      <c r="C134" s="126"/>
      <c r="D134" s="73"/>
    </row>
    <row r="135" spans="1:4" ht="15">
      <c r="A135" s="106"/>
      <c r="B135" s="126"/>
      <c r="C135" s="126"/>
      <c r="D135" s="73"/>
    </row>
    <row r="136" spans="1:4" ht="80.25" customHeight="1">
      <c r="A136" s="106"/>
      <c r="B136" s="126"/>
      <c r="C136" s="126"/>
      <c r="D136" s="73"/>
    </row>
    <row r="137" spans="1:4" ht="6.75" customHeight="1">
      <c r="A137" s="106"/>
      <c r="B137" s="126"/>
      <c r="C137" s="126"/>
      <c r="D137" s="73"/>
    </row>
    <row r="138" spans="1:4" ht="15">
      <c r="A138" s="106"/>
      <c r="B138" s="126"/>
      <c r="C138" s="126"/>
      <c r="D138" s="73"/>
    </row>
    <row r="139" spans="1:4" ht="15">
      <c r="A139" s="106"/>
      <c r="B139" s="126"/>
      <c r="C139" s="126"/>
      <c r="D139" s="73"/>
    </row>
    <row r="140" spans="1:4" ht="15" customHeight="1">
      <c r="A140" s="106"/>
      <c r="B140" s="1799" t="s">
        <v>854</v>
      </c>
      <c r="C140" s="1799"/>
      <c r="D140" s="1799"/>
    </row>
    <row r="141" spans="1:4" ht="6.75" customHeight="1">
      <c r="A141" s="106"/>
      <c r="B141" s="126"/>
      <c r="C141" s="126"/>
      <c r="D141" s="73"/>
    </row>
    <row r="157" ht="15" customHeight="1"/>
    <row r="158" ht="21" customHeight="1"/>
  </sheetData>
  <sheetProtection/>
  <mergeCells count="89">
    <mergeCell ref="A4:D4"/>
    <mergeCell ref="A6:D6"/>
    <mergeCell ref="A10:D10"/>
    <mergeCell ref="A12:D12"/>
    <mergeCell ref="A20:D20"/>
    <mergeCell ref="A21:D21"/>
    <mergeCell ref="A13:D13"/>
    <mergeCell ref="B132:D132"/>
    <mergeCell ref="A24:D24"/>
    <mergeCell ref="A47:D47"/>
    <mergeCell ref="A14:D14"/>
    <mergeCell ref="A15:D15"/>
    <mergeCell ref="A16:D16"/>
    <mergeCell ref="A17:D17"/>
    <mergeCell ref="B133:D133"/>
    <mergeCell ref="A128:D128"/>
    <mergeCell ref="A129:D129"/>
    <mergeCell ref="A63:B63"/>
    <mergeCell ref="C92:D92"/>
    <mergeCell ref="B131:D131"/>
    <mergeCell ref="A125:D125"/>
    <mergeCell ref="C89:D89"/>
    <mergeCell ref="C90:D90"/>
    <mergeCell ref="A80:D80"/>
    <mergeCell ref="A18:D18"/>
    <mergeCell ref="A26:D26"/>
    <mergeCell ref="A22:D22"/>
    <mergeCell ref="C93:D93"/>
    <mergeCell ref="C91:D91"/>
    <mergeCell ref="A23:D23"/>
    <mergeCell ref="A54:D54"/>
    <mergeCell ref="A28:D28"/>
    <mergeCell ref="A29:D29"/>
    <mergeCell ref="A78:D78"/>
    <mergeCell ref="A27:D27"/>
    <mergeCell ref="A36:D36"/>
    <mergeCell ref="A37:D37"/>
    <mergeCell ref="A41:D41"/>
    <mergeCell ref="A35:D35"/>
    <mergeCell ref="A38:D38"/>
    <mergeCell ref="A39:D39"/>
    <mergeCell ref="A40:D40"/>
    <mergeCell ref="A56:B56"/>
    <mergeCell ref="A57:B57"/>
    <mergeCell ref="A48:D48"/>
    <mergeCell ref="A42:D42"/>
    <mergeCell ref="A51:D51"/>
    <mergeCell ref="A43:D43"/>
    <mergeCell ref="A44:D44"/>
    <mergeCell ref="A46:D46"/>
    <mergeCell ref="A52:D52"/>
    <mergeCell ref="A25:C25"/>
    <mergeCell ref="A60:B60"/>
    <mergeCell ref="A61:B61"/>
    <mergeCell ref="A55:D55"/>
    <mergeCell ref="A30:D30"/>
    <mergeCell ref="A31:D31"/>
    <mergeCell ref="A45:D45"/>
    <mergeCell ref="A32:D32"/>
    <mergeCell ref="A33:D33"/>
    <mergeCell ref="A34:D34"/>
    <mergeCell ref="A123:D123"/>
    <mergeCell ref="A62:B62"/>
    <mergeCell ref="A76:D76"/>
    <mergeCell ref="C86:D86"/>
    <mergeCell ref="C88:D88"/>
    <mergeCell ref="A69:B69"/>
    <mergeCell ref="A75:D75"/>
    <mergeCell ref="A71:B71"/>
    <mergeCell ref="A66:B66"/>
    <mergeCell ref="A67:B67"/>
    <mergeCell ref="A120:D120"/>
    <mergeCell ref="A121:D121"/>
    <mergeCell ref="G75:H75"/>
    <mergeCell ref="G76:H76"/>
    <mergeCell ref="C87:D87"/>
    <mergeCell ref="C98:D98"/>
    <mergeCell ref="C99:D99"/>
    <mergeCell ref="C100:D100"/>
    <mergeCell ref="C94:D94"/>
    <mergeCell ref="A116:D116"/>
    <mergeCell ref="B140:D140"/>
    <mergeCell ref="C101:D101"/>
    <mergeCell ref="C106:D106"/>
    <mergeCell ref="C107:D107"/>
    <mergeCell ref="A111:D111"/>
    <mergeCell ref="A118:D118"/>
    <mergeCell ref="A122:D122"/>
    <mergeCell ref="A127:D127"/>
  </mergeCells>
  <printOptions/>
  <pageMargins left="0.75" right="0.41" top="0.55" bottom="0.69" header="0.5" footer="0.33"/>
  <pageSetup firstPageNumber="2" useFirstPageNumber="1" horizontalDpi="600" verticalDpi="600" orientation="portrait" paperSize="9" r:id="rId1"/>
  <headerFooter alignWithMargins="0">
    <oddFooter>&amp;C&amp;"Times New Roman,Regular"&amp;11&amp;P</oddFooter>
  </headerFooter>
</worksheet>
</file>

<file path=xl/worksheets/sheet24.xml><?xml version="1.0" encoding="utf-8"?>
<worksheet xmlns="http://schemas.openxmlformats.org/spreadsheetml/2006/main" xmlns:r="http://schemas.openxmlformats.org/officeDocument/2006/relationships">
  <sheetPr>
    <tabColor indexed="12"/>
  </sheetPr>
  <dimension ref="A1:B32"/>
  <sheetViews>
    <sheetView zoomScalePageLayoutView="0" workbookViewId="0" topLeftCell="A23">
      <selection activeCell="E11" sqref="E11"/>
    </sheetView>
  </sheetViews>
  <sheetFormatPr defaultColWidth="9.00390625" defaultRowHeight="12.75"/>
  <cols>
    <col min="1" max="1" width="51.625" style="1751" customWidth="1"/>
    <col min="2" max="2" width="35.125" style="1751" customWidth="1"/>
    <col min="3" max="4" width="9.125" style="1751" customWidth="1"/>
    <col min="5" max="5" width="17.75390625" style="1751" customWidth="1"/>
    <col min="6" max="6" width="0" style="1751" hidden="1" customWidth="1"/>
    <col min="7" max="16384" width="9.125" style="1751" customWidth="1"/>
  </cols>
  <sheetData>
    <row r="1" spans="1:2" s="1749" customFormat="1" ht="15">
      <c r="A1" s="132"/>
      <c r="B1" s="73"/>
    </row>
    <row r="2" spans="1:2" s="1749" customFormat="1" ht="15">
      <c r="A2" s="122"/>
      <c r="B2" s="73"/>
    </row>
    <row r="3" spans="1:2" s="1749" customFormat="1" ht="18" customHeight="1">
      <c r="A3" s="73" t="s">
        <v>1150</v>
      </c>
      <c r="B3" s="73"/>
    </row>
    <row r="4" spans="1:2" s="1749" customFormat="1" ht="15">
      <c r="A4" s="100"/>
      <c r="B4" s="73"/>
    </row>
    <row r="5" spans="1:2" s="1749" customFormat="1" ht="18.75">
      <c r="A5" s="1813" t="s">
        <v>1149</v>
      </c>
      <c r="B5" s="1813"/>
    </row>
    <row r="6" spans="1:2" s="1749" customFormat="1" ht="18.75">
      <c r="A6" s="1813" t="s">
        <v>1188</v>
      </c>
      <c r="B6" s="1813"/>
    </row>
    <row r="7" spans="1:2" s="1749" customFormat="1" ht="21" customHeight="1">
      <c r="A7" s="1814" t="s">
        <v>22</v>
      </c>
      <c r="B7" s="1814"/>
    </row>
    <row r="8" spans="1:2" s="1749" customFormat="1" ht="17.25" customHeight="1">
      <c r="A8" s="1814" t="s">
        <v>1281</v>
      </c>
      <c r="B8" s="1814"/>
    </row>
    <row r="9" spans="1:2" s="1749" customFormat="1" ht="15">
      <c r="A9" s="73"/>
      <c r="B9" s="73"/>
    </row>
    <row r="10" spans="1:2" s="1749" customFormat="1" ht="15">
      <c r="A10" s="138" t="s">
        <v>1856</v>
      </c>
      <c r="B10" s="73"/>
    </row>
    <row r="11" spans="1:2" s="1749" customFormat="1" ht="17.25" customHeight="1">
      <c r="A11" s="138" t="s">
        <v>1857</v>
      </c>
      <c r="B11" s="73"/>
    </row>
    <row r="12" spans="1:2" s="1749" customFormat="1" ht="15" customHeight="1">
      <c r="A12" s="1798" t="s">
        <v>1858</v>
      </c>
      <c r="B12" s="1798"/>
    </row>
    <row r="13" spans="1:2" s="1749" customFormat="1" ht="0.75" customHeight="1">
      <c r="A13" s="122"/>
      <c r="B13" s="73"/>
    </row>
    <row r="14" spans="1:2" s="1749" customFormat="1" ht="12" customHeight="1">
      <c r="A14" s="122"/>
      <c r="B14" s="73"/>
    </row>
    <row r="15" spans="1:2" s="1749" customFormat="1" ht="59.25" customHeight="1">
      <c r="A15" s="1801" t="s">
        <v>1784</v>
      </c>
      <c r="B15" s="1801"/>
    </row>
    <row r="16" spans="1:2" s="1749" customFormat="1" ht="6.75" customHeight="1">
      <c r="A16" s="98"/>
      <c r="B16" s="127"/>
    </row>
    <row r="17" spans="1:2" s="1749" customFormat="1" ht="28.5" customHeight="1">
      <c r="A17" s="1801" t="s">
        <v>1785</v>
      </c>
      <c r="B17" s="1801"/>
    </row>
    <row r="18" spans="1:2" s="1749" customFormat="1" ht="10.5" customHeight="1">
      <c r="A18" s="98"/>
      <c r="B18" s="98"/>
    </row>
    <row r="19" spans="1:2" s="1749" customFormat="1" ht="15" hidden="1">
      <c r="A19" s="129" t="s">
        <v>1649</v>
      </c>
      <c r="B19" s="127"/>
    </row>
    <row r="20" spans="1:2" s="1749" customFormat="1" ht="95.25" customHeight="1">
      <c r="A20" s="1810" t="s">
        <v>1151</v>
      </c>
      <c r="B20" s="1810"/>
    </row>
    <row r="21" spans="1:2" s="1750" customFormat="1" ht="6.75" customHeight="1">
      <c r="A21" s="130"/>
      <c r="B21" s="130"/>
    </row>
    <row r="22" spans="1:2" s="1749" customFormat="1" ht="15" hidden="1">
      <c r="A22" s="129" t="s">
        <v>1650</v>
      </c>
      <c r="B22" s="127"/>
    </row>
    <row r="23" spans="1:2" s="1749" customFormat="1" ht="53.25" customHeight="1">
      <c r="A23" s="1810" t="s">
        <v>1152</v>
      </c>
      <c r="B23" s="1810"/>
    </row>
    <row r="24" spans="1:2" s="1749" customFormat="1" ht="6.75" customHeight="1">
      <c r="A24" s="98"/>
      <c r="B24" s="127"/>
    </row>
    <row r="25" spans="1:2" s="1749" customFormat="1" ht="18" customHeight="1">
      <c r="A25" s="124"/>
      <c r="B25" s="474" t="s">
        <v>1773</v>
      </c>
    </row>
    <row r="26" spans="1:2" s="1749" customFormat="1" ht="15.75" customHeight="1">
      <c r="A26" s="124" t="s">
        <v>1279</v>
      </c>
      <c r="B26" s="1799"/>
    </row>
    <row r="27" spans="1:2" s="1749" customFormat="1" ht="14.25" customHeight="1">
      <c r="A27" s="124" t="s">
        <v>1280</v>
      </c>
      <c r="B27" s="1799"/>
    </row>
    <row r="28" spans="1:2" s="1749" customFormat="1" ht="14.25">
      <c r="A28" s="139" t="s">
        <v>1760</v>
      </c>
      <c r="B28" s="139" t="s">
        <v>572</v>
      </c>
    </row>
    <row r="29" spans="1:2" s="1749" customFormat="1" ht="12.75" customHeight="1">
      <c r="A29" s="1799"/>
      <c r="B29" s="1799"/>
    </row>
    <row r="30" spans="1:2" s="1749" customFormat="1" ht="65.25" customHeight="1">
      <c r="A30" s="1799"/>
      <c r="B30" s="1799"/>
    </row>
    <row r="31" spans="1:2" s="1749" customFormat="1" ht="14.25">
      <c r="A31" s="124" t="s">
        <v>1761</v>
      </c>
      <c r="B31" s="124" t="s">
        <v>1763</v>
      </c>
    </row>
    <row r="32" spans="1:2" s="1749" customFormat="1" ht="15">
      <c r="A32" s="126" t="s">
        <v>1762</v>
      </c>
      <c r="B32" s="126" t="s">
        <v>1764</v>
      </c>
    </row>
    <row r="33" s="1749" customFormat="1" ht="12.75"/>
    <row r="34" s="1749" customFormat="1" ht="12.75"/>
    <row r="35" s="1749" customFormat="1" ht="12.75"/>
    <row r="36" s="1749" customFormat="1" ht="12.75"/>
    <row r="51" ht="17.25" customHeight="1"/>
    <row r="53" ht="13.5" customHeight="1" hidden="1"/>
    <row r="54" ht="12" customHeight="1" hidden="1"/>
    <row r="55" ht="12" customHeight="1"/>
    <row r="61" ht="4.5" customHeight="1"/>
    <row r="67" ht="9" customHeight="1" hidden="1"/>
    <row r="68" ht="17.25" customHeight="1" hidden="1"/>
    <row r="69" ht="7.5" customHeight="1" hidden="1"/>
    <row r="70" ht="12.75" hidden="1"/>
    <row r="71" ht="12.75" hidden="1"/>
    <row r="72" ht="12.75" hidden="1"/>
    <row r="73" ht="12.75" hidden="1"/>
    <row r="74" ht="12.75" hidden="1"/>
    <row r="80" ht="15.75" customHeight="1"/>
    <row r="87" ht="17.25" customHeight="1" hidden="1"/>
    <row r="95" ht="6" customHeight="1"/>
    <row r="104" ht="6.75" customHeight="1"/>
    <row r="109" ht="5.25" customHeight="1"/>
    <row r="136" ht="80.25" customHeight="1"/>
    <row r="137" ht="6.75" customHeight="1"/>
    <row r="157" ht="15" customHeight="1"/>
    <row r="158" ht="21" customHeight="1"/>
  </sheetData>
  <sheetProtection/>
  <mergeCells count="12">
    <mergeCell ref="A6:B6"/>
    <mergeCell ref="A20:B20"/>
    <mergeCell ref="A29:A30"/>
    <mergeCell ref="B29:B30"/>
    <mergeCell ref="A5:B5"/>
    <mergeCell ref="A7:B7"/>
    <mergeCell ref="B26:B27"/>
    <mergeCell ref="A8:B8"/>
    <mergeCell ref="A12:B12"/>
    <mergeCell ref="A15:B15"/>
    <mergeCell ref="A17:B17"/>
    <mergeCell ref="A23:B23"/>
  </mergeCells>
  <printOptions/>
  <pageMargins left="0.984251968503937" right="0.5118110236220472" top="0.984251968503937" bottom="0" header="0.5118110236220472" footer="0"/>
  <pageSetup firstPageNumber="4" useFirstPageNumber="1" horizontalDpi="600" verticalDpi="600" orientation="portrait" paperSize="9" r:id="rId1"/>
  <headerFooter alignWithMargins="0">
    <oddFooter>&amp;C&amp;"Times New Roman,Regular"&amp;11
&amp;P</oddFooter>
  </headerFooter>
</worksheet>
</file>

<file path=xl/worksheets/sheet25.xml><?xml version="1.0" encoding="utf-8"?>
<worksheet xmlns="http://schemas.openxmlformats.org/spreadsheetml/2006/main" xmlns:r="http://schemas.openxmlformats.org/officeDocument/2006/relationships">
  <sheetPr>
    <tabColor indexed="12"/>
  </sheetPr>
  <dimension ref="A1:K116"/>
  <sheetViews>
    <sheetView zoomScalePageLayoutView="0" workbookViewId="0" topLeftCell="A80">
      <selection activeCell="L27" sqref="L27"/>
    </sheetView>
  </sheetViews>
  <sheetFormatPr defaultColWidth="8.00390625" defaultRowHeight="12.75"/>
  <cols>
    <col min="1" max="1" width="5.625" style="58" customWidth="1"/>
    <col min="2" max="2" width="37.625" style="52" customWidth="1"/>
    <col min="3" max="3" width="7.25390625" style="80" customWidth="1"/>
    <col min="4" max="4" width="6.625" style="77" hidden="1" customWidth="1"/>
    <col min="5" max="5" width="1.12109375" style="188" customWidth="1"/>
    <col min="6" max="6" width="20.00390625" style="1341" customWidth="1"/>
    <col min="7" max="7" width="0.875" style="1341" customWidth="1"/>
    <col min="8" max="8" width="19.625" style="1489" customWidth="1"/>
    <col min="9" max="9" width="20.125" style="1752" hidden="1" customWidth="1"/>
    <col min="10" max="10" width="16.375" style="1752" hidden="1" customWidth="1"/>
    <col min="11" max="11" width="16.625" style="1752" customWidth="1"/>
    <col min="12" max="16384" width="8.00390625" style="1752" customWidth="1"/>
  </cols>
  <sheetData>
    <row r="1" spans="1:9" ht="15.75">
      <c r="A1" s="1386" t="s">
        <v>217</v>
      </c>
      <c r="B1" s="326"/>
      <c r="C1" s="327"/>
      <c r="D1" s="328"/>
      <c r="E1" s="329"/>
      <c r="F1" s="1389"/>
      <c r="G1" s="1389"/>
      <c r="H1" s="1483" t="s">
        <v>1324</v>
      </c>
      <c r="I1" s="502"/>
    </row>
    <row r="2" spans="1:9" ht="15.75" customHeight="1">
      <c r="A2" s="1244" t="s">
        <v>856</v>
      </c>
      <c r="B2" s="330"/>
      <c r="C2" s="1307"/>
      <c r="D2" s="1307"/>
      <c r="E2" s="1307"/>
      <c r="F2" s="1441"/>
      <c r="G2" s="1441"/>
      <c r="H2" s="1484" t="s">
        <v>1192</v>
      </c>
      <c r="I2" s="503"/>
    </row>
    <row r="3" spans="1:9" ht="3.75" customHeight="1">
      <c r="A3" s="322"/>
      <c r="C3" s="325"/>
      <c r="D3" s="325"/>
      <c r="E3" s="325"/>
      <c r="F3" s="1330"/>
      <c r="G3" s="1330"/>
      <c r="H3" s="1485"/>
      <c r="I3" s="1753"/>
    </row>
    <row r="4" spans="1:9" ht="27" customHeight="1">
      <c r="A4" s="1824" t="s">
        <v>1146</v>
      </c>
      <c r="B4" s="1824"/>
      <c r="C4" s="1824"/>
      <c r="D4" s="1824"/>
      <c r="E4" s="1824"/>
      <c r="F4" s="1824"/>
      <c r="G4" s="1824"/>
      <c r="H4" s="1824"/>
      <c r="I4" s="505"/>
    </row>
    <row r="5" spans="1:9" ht="21" customHeight="1">
      <c r="A5" s="1825" t="s">
        <v>1128</v>
      </c>
      <c r="B5" s="1825"/>
      <c r="C5" s="1825"/>
      <c r="D5" s="1825"/>
      <c r="E5" s="1825"/>
      <c r="F5" s="1825"/>
      <c r="G5" s="1825"/>
      <c r="H5" s="1825"/>
      <c r="I5" s="504"/>
    </row>
    <row r="6" spans="3:9" ht="9.75" customHeight="1">
      <c r="C6" s="78"/>
      <c r="D6" s="68"/>
      <c r="E6" s="186"/>
      <c r="F6" s="1817"/>
      <c r="G6" s="1817"/>
      <c r="H6" s="1817"/>
      <c r="I6" s="186"/>
    </row>
    <row r="7" spans="1:10" s="9" customFormat="1" ht="15.75" customHeight="1">
      <c r="A7" s="185" t="s">
        <v>1395</v>
      </c>
      <c r="B7" s="1821" t="s">
        <v>1397</v>
      </c>
      <c r="C7" s="1819" t="s">
        <v>1399</v>
      </c>
      <c r="D7" s="379" t="s">
        <v>1792</v>
      </c>
      <c r="E7" s="1754"/>
      <c r="F7" s="1822" t="s">
        <v>1131</v>
      </c>
      <c r="G7" s="1755"/>
      <c r="H7" s="1822" t="s">
        <v>1132</v>
      </c>
      <c r="I7" s="1827" t="s">
        <v>1133</v>
      </c>
      <c r="J7" s="1815" t="s">
        <v>1134</v>
      </c>
    </row>
    <row r="8" spans="1:10" s="6" customFormat="1" ht="13.5" customHeight="1">
      <c r="A8" s="1655" t="s">
        <v>1396</v>
      </c>
      <c r="B8" s="1821"/>
      <c r="C8" s="1820"/>
      <c r="D8" s="381"/>
      <c r="E8" s="380"/>
      <c r="F8" s="1823"/>
      <c r="G8" s="1331"/>
      <c r="H8" s="1826"/>
      <c r="I8" s="1828"/>
      <c r="J8" s="1816"/>
    </row>
    <row r="9" spans="1:10" s="6" customFormat="1" ht="10.5" customHeight="1">
      <c r="A9" s="60"/>
      <c r="B9" s="383"/>
      <c r="C9" s="384"/>
      <c r="D9" s="382"/>
      <c r="E9" s="385"/>
      <c r="F9" s="1331"/>
      <c r="G9" s="1331"/>
      <c r="H9" s="1486"/>
      <c r="J9" s="372"/>
    </row>
    <row r="10" spans="1:10" s="7" customFormat="1" ht="15.75" customHeight="1">
      <c r="A10" s="1630" t="s">
        <v>1400</v>
      </c>
      <c r="B10" s="1630" t="s">
        <v>1457</v>
      </c>
      <c r="C10" s="70"/>
      <c r="D10" s="67"/>
      <c r="E10" s="387"/>
      <c r="F10" s="1332">
        <v>1110077765766</v>
      </c>
      <c r="G10" s="1332">
        <v>0</v>
      </c>
      <c r="H10" s="1332">
        <v>1138028316925</v>
      </c>
      <c r="I10" s="387"/>
      <c r="J10" s="369"/>
    </row>
    <row r="11" spans="1:10" s="7" customFormat="1" ht="6" customHeight="1">
      <c r="A11" s="184"/>
      <c r="B11" s="388"/>
      <c r="C11" s="70"/>
      <c r="D11" s="67"/>
      <c r="E11" s="387"/>
      <c r="F11" s="1333"/>
      <c r="G11" s="1333"/>
      <c r="H11" s="1333"/>
      <c r="I11" s="388"/>
      <c r="J11" s="369"/>
    </row>
    <row r="12" spans="1:10" s="7" customFormat="1" ht="15.75" customHeight="1">
      <c r="A12" s="185" t="s">
        <v>1401</v>
      </c>
      <c r="B12" s="438" t="s">
        <v>1458</v>
      </c>
      <c r="C12" s="393" t="s">
        <v>1405</v>
      </c>
      <c r="D12" s="67"/>
      <c r="E12" s="387"/>
      <c r="F12" s="1332">
        <v>33999956348</v>
      </c>
      <c r="G12" s="1332">
        <v>0</v>
      </c>
      <c r="H12" s="1332">
        <v>52010387322</v>
      </c>
      <c r="I12" s="387"/>
      <c r="J12" s="369"/>
    </row>
    <row r="13" spans="1:10" ht="15.75">
      <c r="A13" s="184" t="s">
        <v>1456</v>
      </c>
      <c r="B13" s="108" t="s">
        <v>1459</v>
      </c>
      <c r="C13" s="393"/>
      <c r="D13" s="69"/>
      <c r="E13" s="389"/>
      <c r="F13" s="1333">
        <v>33999956348</v>
      </c>
      <c r="G13" s="1333"/>
      <c r="H13" s="389">
        <v>52010387322</v>
      </c>
      <c r="I13" s="389">
        <v>33999956348</v>
      </c>
      <c r="J13" s="370">
        <v>0</v>
      </c>
    </row>
    <row r="14" spans="1:10" ht="15.75" hidden="1">
      <c r="A14" s="62"/>
      <c r="B14" s="108"/>
      <c r="C14" s="393"/>
      <c r="D14" s="69">
        <v>111</v>
      </c>
      <c r="E14" s="389"/>
      <c r="F14" s="1333"/>
      <c r="G14" s="1333"/>
      <c r="H14" s="389"/>
      <c r="I14" s="389"/>
      <c r="J14" s="396">
        <v>0</v>
      </c>
    </row>
    <row r="15" spans="1:10" ht="15.75" hidden="1">
      <c r="A15" s="62"/>
      <c r="B15" s="57"/>
      <c r="C15" s="393"/>
      <c r="D15" s="69">
        <v>112</v>
      </c>
      <c r="E15" s="389"/>
      <c r="F15" s="1333"/>
      <c r="G15" s="1333"/>
      <c r="H15" s="389"/>
      <c r="I15" s="389"/>
      <c r="J15" s="396">
        <v>0</v>
      </c>
    </row>
    <row r="16" spans="1:10" ht="15.75" hidden="1">
      <c r="A16" s="62"/>
      <c r="B16" s="57"/>
      <c r="C16" s="393"/>
      <c r="D16" s="69">
        <v>113</v>
      </c>
      <c r="E16" s="389"/>
      <c r="F16" s="1333"/>
      <c r="G16" s="1333"/>
      <c r="H16" s="74"/>
      <c r="I16" s="57"/>
      <c r="J16" s="371"/>
    </row>
    <row r="17" spans="1:10" ht="15.75" hidden="1">
      <c r="A17" s="208" t="s">
        <v>1402</v>
      </c>
      <c r="B17" s="108" t="s">
        <v>1460</v>
      </c>
      <c r="C17" s="393"/>
      <c r="D17" s="69"/>
      <c r="E17" s="389"/>
      <c r="F17" s="1333"/>
      <c r="G17" s="1333"/>
      <c r="H17" s="74"/>
      <c r="I17" s="57"/>
      <c r="J17" s="371"/>
    </row>
    <row r="18" spans="1:10" ht="15.75" hidden="1">
      <c r="A18" s="62"/>
      <c r="B18" s="57"/>
      <c r="C18" s="393"/>
      <c r="D18" s="393" t="s">
        <v>1885</v>
      </c>
      <c r="E18" s="389"/>
      <c r="F18" s="1333"/>
      <c r="G18" s="1333"/>
      <c r="H18" s="74"/>
      <c r="I18" s="57"/>
      <c r="J18" s="371"/>
    </row>
    <row r="19" spans="1:10" ht="15.75" hidden="1">
      <c r="A19" s="62"/>
      <c r="B19" s="57"/>
      <c r="C19" s="393"/>
      <c r="D19" s="393" t="s">
        <v>1886</v>
      </c>
      <c r="E19" s="389"/>
      <c r="F19" s="1333"/>
      <c r="G19" s="1333"/>
      <c r="H19" s="74"/>
      <c r="I19" s="57"/>
      <c r="J19" s="371"/>
    </row>
    <row r="20" spans="1:10" ht="15.75" hidden="1">
      <c r="A20" s="62"/>
      <c r="B20" s="57"/>
      <c r="C20" s="393"/>
      <c r="D20" s="69"/>
      <c r="E20" s="389"/>
      <c r="F20" s="1333"/>
      <c r="G20" s="1333"/>
      <c r="H20" s="74"/>
      <c r="I20" s="57"/>
      <c r="J20" s="371"/>
    </row>
    <row r="21" spans="1:10" s="7" customFormat="1" ht="28.5" hidden="1">
      <c r="A21" s="185" t="s">
        <v>1403</v>
      </c>
      <c r="B21" s="438" t="s">
        <v>1461</v>
      </c>
      <c r="C21" s="393"/>
      <c r="D21" s="67"/>
      <c r="E21" s="387"/>
      <c r="F21" s="1333"/>
      <c r="G21" s="1333"/>
      <c r="H21" s="391"/>
      <c r="I21" s="388"/>
      <c r="J21" s="369"/>
    </row>
    <row r="22" spans="1:10" ht="15.75" hidden="1">
      <c r="A22" s="184" t="s">
        <v>1404</v>
      </c>
      <c r="B22" s="108" t="s">
        <v>1464</v>
      </c>
      <c r="C22" s="393"/>
      <c r="D22" s="69"/>
      <c r="E22" s="389"/>
      <c r="F22" s="1333"/>
      <c r="G22" s="1333"/>
      <c r="H22" s="74"/>
      <c r="I22" s="57"/>
      <c r="J22" s="371"/>
    </row>
    <row r="23" spans="1:10" ht="15.75" hidden="1">
      <c r="A23" s="62"/>
      <c r="B23" s="57"/>
      <c r="C23" s="393"/>
      <c r="D23" s="69">
        <v>121</v>
      </c>
      <c r="E23" s="389"/>
      <c r="F23" s="1333"/>
      <c r="G23" s="1333"/>
      <c r="H23" s="74"/>
      <c r="I23" s="57"/>
      <c r="J23" s="371"/>
    </row>
    <row r="24" spans="1:10" ht="15.75" hidden="1">
      <c r="A24" s="62"/>
      <c r="B24" s="57"/>
      <c r="C24" s="393"/>
      <c r="D24" s="69">
        <v>128</v>
      </c>
      <c r="E24" s="389"/>
      <c r="F24" s="1333"/>
      <c r="G24" s="1333"/>
      <c r="H24" s="74"/>
      <c r="I24" s="57"/>
      <c r="J24" s="371"/>
    </row>
    <row r="25" spans="1:10" ht="15.75" hidden="1">
      <c r="A25" s="184">
        <v>129</v>
      </c>
      <c r="B25" s="209" t="s">
        <v>1465</v>
      </c>
      <c r="C25" s="393"/>
      <c r="D25" s="69">
        <v>129</v>
      </c>
      <c r="E25" s="389"/>
      <c r="F25" s="1333"/>
      <c r="G25" s="1333"/>
      <c r="H25" s="74"/>
      <c r="I25" s="57"/>
      <c r="J25" s="371"/>
    </row>
    <row r="26" spans="1:10" ht="3.75" customHeight="1">
      <c r="A26" s="62"/>
      <c r="B26" s="57"/>
      <c r="C26" s="393"/>
      <c r="D26" s="69"/>
      <c r="E26" s="389"/>
      <c r="F26" s="1333"/>
      <c r="G26" s="1333"/>
      <c r="H26" s="74"/>
      <c r="I26" s="57"/>
      <c r="J26" s="371"/>
    </row>
    <row r="27" spans="1:10" ht="15.75">
      <c r="A27" s="185">
        <v>130</v>
      </c>
      <c r="B27" s="438" t="s">
        <v>1298</v>
      </c>
      <c r="C27" s="393"/>
      <c r="D27" s="67"/>
      <c r="E27" s="390"/>
      <c r="F27" s="1334">
        <v>602395691620</v>
      </c>
      <c r="G27" s="1334">
        <v>0</v>
      </c>
      <c r="H27" s="1334">
        <v>391319592297</v>
      </c>
      <c r="I27" s="390"/>
      <c r="J27" s="371"/>
    </row>
    <row r="28" spans="1:10" ht="15.75" customHeight="1">
      <c r="A28" s="184">
        <v>131</v>
      </c>
      <c r="B28" s="108" t="s">
        <v>1299</v>
      </c>
      <c r="C28" s="393"/>
      <c r="D28" s="69">
        <v>131</v>
      </c>
      <c r="E28" s="396"/>
      <c r="F28" s="1333">
        <v>374829034746</v>
      </c>
      <c r="G28" s="1333"/>
      <c r="H28" s="389">
        <v>350592659895</v>
      </c>
      <c r="I28" s="389">
        <v>374829034746</v>
      </c>
      <c r="J28" s="396">
        <v>0</v>
      </c>
    </row>
    <row r="29" spans="1:10" ht="15.75" customHeight="1">
      <c r="A29" s="184">
        <v>132</v>
      </c>
      <c r="B29" s="108" t="s">
        <v>1300</v>
      </c>
      <c r="C29" s="393"/>
      <c r="D29" s="69">
        <v>331</v>
      </c>
      <c r="E29" s="396"/>
      <c r="F29" s="1333">
        <v>15645806853</v>
      </c>
      <c r="G29" s="1333"/>
      <c r="H29" s="389">
        <v>15296204144</v>
      </c>
      <c r="I29" s="389">
        <v>15645806853</v>
      </c>
      <c r="J29" s="396"/>
    </row>
    <row r="30" spans="1:10" ht="15.75">
      <c r="A30" s="184">
        <v>133</v>
      </c>
      <c r="B30" s="108" t="s">
        <v>1301</v>
      </c>
      <c r="C30" s="393"/>
      <c r="D30" s="69"/>
      <c r="E30" s="396"/>
      <c r="F30" s="1333">
        <v>0</v>
      </c>
      <c r="G30" s="1335"/>
      <c r="H30" s="389">
        <v>24202259</v>
      </c>
      <c r="I30" s="389">
        <v>0</v>
      </c>
      <c r="J30" s="371"/>
    </row>
    <row r="31" spans="1:10" ht="15.75" hidden="1">
      <c r="A31" s="62"/>
      <c r="B31" s="57"/>
      <c r="C31" s="393"/>
      <c r="D31" s="393" t="s">
        <v>1874</v>
      </c>
      <c r="E31" s="396"/>
      <c r="F31" s="1333"/>
      <c r="G31" s="1333"/>
      <c r="H31" s="389"/>
      <c r="I31" s="389"/>
      <c r="J31" s="396">
        <v>0</v>
      </c>
    </row>
    <row r="32" spans="1:10" s="1756" customFormat="1" ht="16.5" customHeight="1" hidden="1">
      <c r="A32" s="184">
        <v>134</v>
      </c>
      <c r="B32" s="108" t="s">
        <v>1302</v>
      </c>
      <c r="C32" s="398"/>
      <c r="D32" s="399">
        <v>337</v>
      </c>
      <c r="E32" s="400"/>
      <c r="F32" s="1333"/>
      <c r="G32" s="1333"/>
      <c r="H32" s="389"/>
      <c r="I32" s="389"/>
      <c r="J32" s="396">
        <v>0</v>
      </c>
    </row>
    <row r="33" spans="1:10" ht="15.75">
      <c r="A33" s="184">
        <v>135</v>
      </c>
      <c r="B33" s="108" t="s">
        <v>1303</v>
      </c>
      <c r="C33" s="393" t="s">
        <v>1407</v>
      </c>
      <c r="D33" s="72">
        <v>138</v>
      </c>
      <c r="E33" s="396"/>
      <c r="F33" s="1333">
        <v>211981258259</v>
      </c>
      <c r="G33" s="1335"/>
      <c r="H33" s="389">
        <v>25466934237</v>
      </c>
      <c r="I33" s="389">
        <v>211981258259</v>
      </c>
      <c r="J33" s="389">
        <v>0</v>
      </c>
    </row>
    <row r="34" spans="1:10" ht="15.75" hidden="1">
      <c r="A34" s="62"/>
      <c r="B34" s="402" t="s">
        <v>1877</v>
      </c>
      <c r="C34" s="393"/>
      <c r="D34" s="393">
        <v>1385</v>
      </c>
      <c r="E34" s="396"/>
      <c r="F34" s="1333"/>
      <c r="G34" s="1333"/>
      <c r="H34" s="389"/>
      <c r="I34" s="389"/>
      <c r="J34" s="371"/>
    </row>
    <row r="35" spans="1:10" ht="15.75" hidden="1">
      <c r="A35" s="62"/>
      <c r="B35" s="402"/>
      <c r="C35" s="393"/>
      <c r="D35" s="393" t="s">
        <v>1875</v>
      </c>
      <c r="E35" s="396"/>
      <c r="F35" s="1333"/>
      <c r="G35" s="1333"/>
      <c r="H35" s="389"/>
      <c r="I35" s="389"/>
      <c r="J35" s="396">
        <v>0</v>
      </c>
    </row>
    <row r="36" spans="1:10" ht="15.75" hidden="1">
      <c r="A36" s="62"/>
      <c r="B36" s="402" t="s">
        <v>1542</v>
      </c>
      <c r="C36" s="393"/>
      <c r="D36" s="393">
        <v>338</v>
      </c>
      <c r="E36" s="396"/>
      <c r="F36" s="1333"/>
      <c r="G36" s="1333"/>
      <c r="H36" s="389"/>
      <c r="I36" s="389"/>
      <c r="J36" s="396"/>
    </row>
    <row r="37" spans="1:10" ht="15.75" hidden="1">
      <c r="A37" s="62"/>
      <c r="B37" s="402" t="s">
        <v>1887</v>
      </c>
      <c r="C37" s="393"/>
      <c r="D37" s="393" t="s">
        <v>1876</v>
      </c>
      <c r="E37" s="396"/>
      <c r="F37" s="1333"/>
      <c r="G37" s="1333"/>
      <c r="H37" s="74"/>
      <c r="I37" s="57"/>
      <c r="J37" s="371"/>
    </row>
    <row r="38" spans="1:10" ht="15.75">
      <c r="A38" s="184">
        <v>139</v>
      </c>
      <c r="B38" s="209" t="s">
        <v>1304</v>
      </c>
      <c r="C38" s="393"/>
      <c r="D38" s="69">
        <v>139</v>
      </c>
      <c r="E38" s="389"/>
      <c r="F38" s="1333">
        <v>-60408238</v>
      </c>
      <c r="G38" s="1333"/>
      <c r="H38" s="1333">
        <v>-60408238</v>
      </c>
      <c r="I38" s="57">
        <v>-60408238</v>
      </c>
      <c r="J38" s="371"/>
    </row>
    <row r="39" spans="1:10" ht="3.75" customHeight="1">
      <c r="A39" s="62"/>
      <c r="B39" s="57"/>
      <c r="C39" s="393"/>
      <c r="D39" s="69"/>
      <c r="E39" s="389"/>
      <c r="F39" s="1333"/>
      <c r="G39" s="1333"/>
      <c r="H39" s="74"/>
      <c r="I39" s="57"/>
      <c r="J39" s="371"/>
    </row>
    <row r="40" spans="1:10" ht="15.75" customHeight="1">
      <c r="A40" s="185">
        <v>140</v>
      </c>
      <c r="B40" s="438" t="s">
        <v>1305</v>
      </c>
      <c r="C40" s="393" t="s">
        <v>1408</v>
      </c>
      <c r="D40" s="67"/>
      <c r="E40" s="387"/>
      <c r="F40" s="1332">
        <v>250886433949</v>
      </c>
      <c r="G40" s="1332">
        <v>0</v>
      </c>
      <c r="H40" s="1332">
        <v>533943356853</v>
      </c>
      <c r="I40" s="387"/>
      <c r="J40" s="371"/>
    </row>
    <row r="41" spans="1:10" ht="15.75">
      <c r="A41" s="184">
        <v>141</v>
      </c>
      <c r="B41" s="108" t="s">
        <v>1306</v>
      </c>
      <c r="C41" s="393"/>
      <c r="D41" s="67"/>
      <c r="E41" s="387"/>
      <c r="F41" s="1333">
        <v>250886433949</v>
      </c>
      <c r="G41" s="1333"/>
      <c r="H41" s="389">
        <v>533943356853</v>
      </c>
      <c r="I41" s="389">
        <v>250886433949</v>
      </c>
      <c r="J41" s="371"/>
    </row>
    <row r="42" spans="1:10" ht="15.75" hidden="1">
      <c r="A42" s="62"/>
      <c r="B42" s="57"/>
      <c r="C42" s="393"/>
      <c r="D42" s="69">
        <v>151</v>
      </c>
      <c r="E42" s="389"/>
      <c r="F42" s="1333"/>
      <c r="G42" s="1333"/>
      <c r="H42" s="389"/>
      <c r="I42" s="389"/>
      <c r="J42" s="371"/>
    </row>
    <row r="43" spans="1:10" ht="15.75" hidden="1">
      <c r="A43" s="62"/>
      <c r="B43" s="57"/>
      <c r="C43" s="393"/>
      <c r="D43" s="69">
        <v>152</v>
      </c>
      <c r="E43" s="389"/>
      <c r="F43" s="1333"/>
      <c r="G43" s="1333"/>
      <c r="H43" s="389"/>
      <c r="I43" s="389"/>
      <c r="J43" s="371"/>
    </row>
    <row r="44" spans="1:10" ht="15.75" hidden="1">
      <c r="A44" s="62"/>
      <c r="B44" s="57"/>
      <c r="C44" s="393"/>
      <c r="D44" s="69">
        <v>153</v>
      </c>
      <c r="E44" s="389"/>
      <c r="F44" s="1333"/>
      <c r="G44" s="1333"/>
      <c r="H44" s="389"/>
      <c r="I44" s="389"/>
      <c r="J44" s="371"/>
    </row>
    <row r="45" spans="1:10" ht="15.75" hidden="1">
      <c r="A45" s="62"/>
      <c r="B45" s="57"/>
      <c r="C45" s="393"/>
      <c r="D45" s="69">
        <v>154</v>
      </c>
      <c r="E45" s="389"/>
      <c r="F45" s="1333"/>
      <c r="G45" s="1333"/>
      <c r="H45" s="389"/>
      <c r="I45" s="389"/>
      <c r="J45" s="371"/>
    </row>
    <row r="46" spans="1:10" ht="15.75" hidden="1">
      <c r="A46" s="62"/>
      <c r="B46" s="57"/>
      <c r="C46" s="393"/>
      <c r="D46" s="69">
        <v>155</v>
      </c>
      <c r="E46" s="389"/>
      <c r="F46" s="1333"/>
      <c r="G46" s="1333"/>
      <c r="H46" s="389"/>
      <c r="I46" s="389"/>
      <c r="J46" s="371"/>
    </row>
    <row r="47" spans="1:10" ht="15.75" hidden="1">
      <c r="A47" s="62"/>
      <c r="B47" s="57"/>
      <c r="C47" s="393"/>
      <c r="D47" s="69">
        <v>156</v>
      </c>
      <c r="E47" s="389"/>
      <c r="F47" s="1333"/>
      <c r="G47" s="1333"/>
      <c r="H47" s="389"/>
      <c r="I47" s="389"/>
      <c r="J47" s="371"/>
    </row>
    <row r="48" spans="1:10" ht="15.75" hidden="1">
      <c r="A48" s="62"/>
      <c r="B48" s="57"/>
      <c r="C48" s="393"/>
      <c r="D48" s="69">
        <v>157</v>
      </c>
      <c r="E48" s="389"/>
      <c r="F48" s="1333"/>
      <c r="G48" s="1333"/>
      <c r="H48" s="389"/>
      <c r="I48" s="389"/>
      <c r="J48" s="371"/>
    </row>
    <row r="49" spans="1:10" ht="15.75" hidden="1">
      <c r="A49" s="62"/>
      <c r="B49" s="57"/>
      <c r="C49" s="393"/>
      <c r="D49" s="69">
        <v>158</v>
      </c>
      <c r="E49" s="389"/>
      <c r="F49" s="1333"/>
      <c r="G49" s="1333"/>
      <c r="H49" s="74"/>
      <c r="I49" s="57"/>
      <c r="J49" s="371"/>
    </row>
    <row r="50" spans="1:10" ht="15.75" hidden="1">
      <c r="A50" s="208">
        <v>149</v>
      </c>
      <c r="B50" s="108" t="s">
        <v>1307</v>
      </c>
      <c r="C50" s="393"/>
      <c r="D50" s="69">
        <v>159</v>
      </c>
      <c r="E50" s="389"/>
      <c r="F50" s="1333"/>
      <c r="G50" s="1333"/>
      <c r="H50" s="74"/>
      <c r="I50" s="57"/>
      <c r="J50" s="371"/>
    </row>
    <row r="51" spans="1:10" ht="17.25" customHeight="1" hidden="1">
      <c r="A51" s="62"/>
      <c r="B51" s="57"/>
      <c r="C51" s="393"/>
      <c r="D51" s="69"/>
      <c r="E51" s="389"/>
      <c r="F51" s="1333"/>
      <c r="G51" s="1333"/>
      <c r="H51" s="74"/>
      <c r="I51" s="57"/>
      <c r="J51" s="371"/>
    </row>
    <row r="52" spans="1:10" ht="15.75">
      <c r="A52" s="185">
        <v>150</v>
      </c>
      <c r="B52" s="438" t="s">
        <v>1308</v>
      </c>
      <c r="C52" s="393"/>
      <c r="D52" s="67"/>
      <c r="E52" s="387"/>
      <c r="F52" s="1332">
        <v>222795683849</v>
      </c>
      <c r="G52" s="1332">
        <v>0</v>
      </c>
      <c r="H52" s="1332">
        <v>160754980453</v>
      </c>
      <c r="I52" s="387"/>
      <c r="J52" s="371"/>
    </row>
    <row r="53" spans="1:10" ht="15.75">
      <c r="A53" s="184">
        <v>151</v>
      </c>
      <c r="B53" s="108" t="s">
        <v>1309</v>
      </c>
      <c r="C53" s="393"/>
      <c r="D53" s="69">
        <v>142</v>
      </c>
      <c r="E53" s="389"/>
      <c r="F53" s="1333">
        <v>78443285333</v>
      </c>
      <c r="G53" s="1333"/>
      <c r="H53" s="389">
        <v>64849415027</v>
      </c>
      <c r="I53" s="389">
        <v>78443285333</v>
      </c>
      <c r="J53" s="396">
        <v>0</v>
      </c>
    </row>
    <row r="54" spans="1:10" ht="15.75">
      <c r="A54" s="184">
        <v>152</v>
      </c>
      <c r="B54" s="108" t="s">
        <v>1310</v>
      </c>
      <c r="C54" s="393"/>
      <c r="D54" s="72"/>
      <c r="E54" s="389"/>
      <c r="F54" s="1336">
        <v>39193713</v>
      </c>
      <c r="G54" s="1333"/>
      <c r="H54" s="389">
        <v>4103425495</v>
      </c>
      <c r="I54" s="389">
        <v>39193713</v>
      </c>
      <c r="J54" s="371"/>
    </row>
    <row r="55" spans="1:10" ht="15.75" hidden="1">
      <c r="A55" s="62"/>
      <c r="B55" s="57"/>
      <c r="C55" s="393"/>
      <c r="D55" s="72">
        <v>133</v>
      </c>
      <c r="E55" s="389"/>
      <c r="F55" s="1333"/>
      <c r="G55" s="1333"/>
      <c r="H55" s="389"/>
      <c r="I55" s="389"/>
      <c r="J55" s="371"/>
    </row>
    <row r="56" spans="1:10" ht="15.75" customHeight="1" hidden="1">
      <c r="A56" s="184">
        <v>154</v>
      </c>
      <c r="B56" s="209" t="s">
        <v>1311</v>
      </c>
      <c r="C56" s="393"/>
      <c r="D56" s="72" t="s">
        <v>1888</v>
      </c>
      <c r="E56" s="389"/>
      <c r="F56" s="1333"/>
      <c r="G56" s="1333"/>
      <c r="H56" s="389"/>
      <c r="I56" s="389"/>
      <c r="J56" s="371"/>
    </row>
    <row r="57" spans="1:10" ht="15.75">
      <c r="A57" s="184">
        <v>158</v>
      </c>
      <c r="B57" s="209" t="s">
        <v>1312</v>
      </c>
      <c r="C57" s="393"/>
      <c r="D57" s="72"/>
      <c r="E57" s="389"/>
      <c r="F57" s="1333">
        <v>144313204803</v>
      </c>
      <c r="G57" s="1333"/>
      <c r="H57" s="389">
        <v>91802139931</v>
      </c>
      <c r="I57" s="389">
        <v>144313204803</v>
      </c>
      <c r="J57" s="371"/>
    </row>
    <row r="58" spans="1:10" ht="15.75" hidden="1">
      <c r="A58" s="184"/>
      <c r="B58" s="209"/>
      <c r="C58" s="393"/>
      <c r="D58" s="72">
        <v>141</v>
      </c>
      <c r="E58" s="389"/>
      <c r="F58" s="1333"/>
      <c r="G58" s="1333"/>
      <c r="H58" s="389"/>
      <c r="I58" s="389"/>
      <c r="J58" s="396">
        <v>0</v>
      </c>
    </row>
    <row r="59" spans="1:10" ht="15.75" hidden="1">
      <c r="A59" s="184"/>
      <c r="B59" s="209"/>
      <c r="C59" s="393"/>
      <c r="D59" s="72">
        <v>144</v>
      </c>
      <c r="E59" s="389"/>
      <c r="F59" s="1333"/>
      <c r="G59" s="1333"/>
      <c r="H59" s="389"/>
      <c r="I59" s="389"/>
      <c r="J59" s="371"/>
    </row>
    <row r="60" spans="1:10" ht="15.75" hidden="1">
      <c r="A60" s="184"/>
      <c r="B60" s="209"/>
      <c r="C60" s="393"/>
      <c r="D60" s="72">
        <v>1381</v>
      </c>
      <c r="E60" s="389"/>
      <c r="F60" s="1333"/>
      <c r="G60" s="1333"/>
      <c r="H60" s="74"/>
      <c r="I60" s="57"/>
      <c r="J60" s="371"/>
    </row>
    <row r="61" spans="1:10" ht="11.25" customHeight="1">
      <c r="A61" s="62"/>
      <c r="B61" s="57"/>
      <c r="C61" s="393"/>
      <c r="D61" s="69"/>
      <c r="E61" s="389"/>
      <c r="F61" s="1333"/>
      <c r="G61" s="1333"/>
      <c r="H61" s="74"/>
      <c r="I61" s="57"/>
      <c r="J61" s="371"/>
    </row>
    <row r="62" spans="1:10" s="7" customFormat="1" ht="15.75">
      <c r="A62" s="210">
        <v>200</v>
      </c>
      <c r="B62" s="1630" t="s">
        <v>1313</v>
      </c>
      <c r="C62" s="393"/>
      <c r="D62" s="70"/>
      <c r="E62" s="387"/>
      <c r="F62" s="1332">
        <v>1142249064812</v>
      </c>
      <c r="G62" s="1332">
        <v>0</v>
      </c>
      <c r="H62" s="1332">
        <v>1082262163193</v>
      </c>
      <c r="I62" s="387"/>
      <c r="J62" s="369"/>
    </row>
    <row r="63" spans="1:10" s="7" customFormat="1" ht="6" customHeight="1">
      <c r="A63" s="63"/>
      <c r="B63" s="388"/>
      <c r="C63" s="393"/>
      <c r="D63" s="70"/>
      <c r="E63" s="387"/>
      <c r="F63" s="1333"/>
      <c r="G63" s="1333"/>
      <c r="H63" s="391"/>
      <c r="I63" s="388"/>
      <c r="J63" s="369"/>
    </row>
    <row r="64" spans="1:10" s="7" customFormat="1" ht="15.75">
      <c r="A64" s="185">
        <v>210</v>
      </c>
      <c r="B64" s="438" t="s">
        <v>1314</v>
      </c>
      <c r="C64" s="393"/>
      <c r="D64" s="70"/>
      <c r="E64" s="387"/>
      <c r="F64" s="1332">
        <v>409097738</v>
      </c>
      <c r="G64" s="1332">
        <v>0</v>
      </c>
      <c r="H64" s="1332">
        <v>621335434</v>
      </c>
      <c r="I64" s="388"/>
      <c r="J64" s="369"/>
    </row>
    <row r="65" spans="1:10" ht="15.75" hidden="1">
      <c r="A65" s="184">
        <v>211</v>
      </c>
      <c r="B65" s="108" t="s">
        <v>1315</v>
      </c>
      <c r="C65" s="393"/>
      <c r="D65" s="72" t="s">
        <v>1603</v>
      </c>
      <c r="E65" s="389"/>
      <c r="F65" s="1333"/>
      <c r="G65" s="1333"/>
      <c r="H65" s="74"/>
      <c r="I65" s="57"/>
      <c r="J65" s="371"/>
    </row>
    <row r="66" spans="1:10" ht="15.75" hidden="1">
      <c r="A66" s="184">
        <v>212</v>
      </c>
      <c r="B66" s="108" t="s">
        <v>1316</v>
      </c>
      <c r="C66" s="393"/>
      <c r="D66" s="72" t="s">
        <v>451</v>
      </c>
      <c r="E66" s="389"/>
      <c r="F66" s="1333"/>
      <c r="G66" s="1333"/>
      <c r="H66" s="74"/>
      <c r="I66" s="57"/>
      <c r="J66" s="371"/>
    </row>
    <row r="67" spans="1:10" ht="15.75" hidden="1">
      <c r="A67" s="184">
        <v>213</v>
      </c>
      <c r="B67" s="108" t="s">
        <v>1317</v>
      </c>
      <c r="C67" s="393"/>
      <c r="D67" s="72">
        <v>1368</v>
      </c>
      <c r="E67" s="389"/>
      <c r="F67" s="1333"/>
      <c r="G67" s="1333"/>
      <c r="H67" s="74"/>
      <c r="I67" s="57"/>
      <c r="J67" s="371"/>
    </row>
    <row r="68" spans="1:10" ht="15.75">
      <c r="A68" s="184">
        <v>218</v>
      </c>
      <c r="B68" s="209" t="s">
        <v>1318</v>
      </c>
      <c r="C68" s="393"/>
      <c r="D68" s="72"/>
      <c r="E68" s="389"/>
      <c r="F68" s="1333">
        <v>409097738</v>
      </c>
      <c r="G68" s="1333"/>
      <c r="H68" s="1333">
        <v>621335434</v>
      </c>
      <c r="I68" s="57">
        <v>409097738</v>
      </c>
      <c r="J68" s="371"/>
    </row>
    <row r="69" spans="1:10" ht="15.75" hidden="1">
      <c r="A69" s="62"/>
      <c r="B69" s="57"/>
      <c r="C69" s="393"/>
      <c r="D69" s="72" t="s">
        <v>453</v>
      </c>
      <c r="E69" s="389"/>
      <c r="F69" s="1333"/>
      <c r="G69" s="1333"/>
      <c r="H69" s="74"/>
      <c r="I69" s="57"/>
      <c r="J69" s="371"/>
    </row>
    <row r="70" spans="1:10" ht="15.75" hidden="1">
      <c r="A70" s="62"/>
      <c r="B70" s="57"/>
      <c r="C70" s="393"/>
      <c r="D70" s="72" t="s">
        <v>1790</v>
      </c>
      <c r="E70" s="389"/>
      <c r="F70" s="1333"/>
      <c r="G70" s="1333"/>
      <c r="H70" s="74"/>
      <c r="I70" s="57"/>
      <c r="J70" s="371"/>
    </row>
    <row r="71" spans="1:10" ht="15.75" hidden="1">
      <c r="A71" s="62"/>
      <c r="B71" s="57"/>
      <c r="C71" s="393"/>
      <c r="D71" s="72" t="s">
        <v>241</v>
      </c>
      <c r="E71" s="389"/>
      <c r="F71" s="1333"/>
      <c r="G71" s="1333"/>
      <c r="H71" s="74"/>
      <c r="I71" s="57"/>
      <c r="J71" s="371"/>
    </row>
    <row r="72" spans="1:10" ht="15.75" hidden="1">
      <c r="A72" s="62"/>
      <c r="B72" s="57"/>
      <c r="C72" s="393"/>
      <c r="D72" s="72" t="s">
        <v>452</v>
      </c>
      <c r="E72" s="389"/>
      <c r="F72" s="1333"/>
      <c r="G72" s="1333"/>
      <c r="H72" s="74"/>
      <c r="I72" s="57"/>
      <c r="J72" s="371"/>
    </row>
    <row r="73" spans="1:10" ht="15.75" hidden="1">
      <c r="A73" s="184">
        <v>219</v>
      </c>
      <c r="B73" s="209" t="s">
        <v>493</v>
      </c>
      <c r="C73" s="393"/>
      <c r="D73" s="72" t="s">
        <v>454</v>
      </c>
      <c r="E73" s="389"/>
      <c r="F73" s="1333">
        <v>0</v>
      </c>
      <c r="G73" s="1333"/>
      <c r="H73" s="74"/>
      <c r="I73" s="57"/>
      <c r="J73" s="371"/>
    </row>
    <row r="74" spans="1:10" s="7" customFormat="1" ht="9.75" customHeight="1">
      <c r="A74" s="63"/>
      <c r="B74" s="388"/>
      <c r="C74" s="393"/>
      <c r="D74" s="70"/>
      <c r="E74" s="387"/>
      <c r="F74" s="1333"/>
      <c r="G74" s="1333"/>
      <c r="H74" s="391"/>
      <c r="I74" s="388"/>
      <c r="J74" s="369"/>
    </row>
    <row r="75" spans="1:11" ht="15.75">
      <c r="A75" s="435">
        <v>220</v>
      </c>
      <c r="B75" s="435" t="s">
        <v>494</v>
      </c>
      <c r="C75" s="393"/>
      <c r="D75" s="69"/>
      <c r="E75" s="387"/>
      <c r="F75" s="1332">
        <v>1120801659887</v>
      </c>
      <c r="G75" s="1332">
        <v>0</v>
      </c>
      <c r="H75" s="1332">
        <v>1071130774693</v>
      </c>
      <c r="I75" s="387"/>
      <c r="J75" s="371"/>
      <c r="K75" s="376"/>
    </row>
    <row r="76" spans="1:10" ht="15.75" customHeight="1">
      <c r="A76" s="184">
        <v>221</v>
      </c>
      <c r="B76" s="108" t="s">
        <v>495</v>
      </c>
      <c r="C76" s="393" t="s">
        <v>364</v>
      </c>
      <c r="D76" s="69"/>
      <c r="E76" s="389"/>
      <c r="F76" s="1333">
        <v>749586962042</v>
      </c>
      <c r="G76" s="1333">
        <v>0</v>
      </c>
      <c r="H76" s="1333">
        <v>769272404003</v>
      </c>
      <c r="I76" s="387"/>
      <c r="J76" s="371"/>
    </row>
    <row r="77" spans="1:10" s="1398" customFormat="1" ht="15.75" customHeight="1">
      <c r="A77" s="1757">
        <v>222</v>
      </c>
      <c r="B77" s="444" t="s">
        <v>496</v>
      </c>
      <c r="C77" s="403"/>
      <c r="D77" s="404">
        <v>211</v>
      </c>
      <c r="E77" s="405"/>
      <c r="F77" s="1396">
        <v>1323938937077</v>
      </c>
      <c r="G77" s="1396"/>
      <c r="H77" s="405">
        <v>1305994038723</v>
      </c>
      <c r="I77" s="405">
        <v>1323938937077</v>
      </c>
      <c r="J77" s="1397"/>
    </row>
    <row r="78" spans="1:10" s="1398" customFormat="1" ht="15.75" customHeight="1">
      <c r="A78" s="1757">
        <v>223</v>
      </c>
      <c r="B78" s="444" t="s">
        <v>1568</v>
      </c>
      <c r="C78" s="403"/>
      <c r="D78" s="1399">
        <v>214</v>
      </c>
      <c r="E78" s="405"/>
      <c r="F78" s="1396">
        <v>-574351975035</v>
      </c>
      <c r="G78" s="1396"/>
      <c r="H78" s="405">
        <v>-536721634720</v>
      </c>
      <c r="I78" s="405">
        <v>-574351975035</v>
      </c>
      <c r="J78" s="1397"/>
    </row>
    <row r="79" spans="1:10" ht="15.75" customHeight="1">
      <c r="A79" s="184">
        <v>224</v>
      </c>
      <c r="B79" s="108" t="s">
        <v>1569</v>
      </c>
      <c r="C79" s="393" t="s">
        <v>1410</v>
      </c>
      <c r="D79" s="69"/>
      <c r="E79" s="389"/>
      <c r="F79" s="1333">
        <v>3961944142</v>
      </c>
      <c r="G79" s="1333">
        <v>0</v>
      </c>
      <c r="H79" s="1333">
        <v>4567355494</v>
      </c>
      <c r="I79" s="387"/>
      <c r="J79" s="371"/>
    </row>
    <row r="80" spans="1:10" s="1398" customFormat="1" ht="15.75" customHeight="1">
      <c r="A80" s="1757">
        <v>225</v>
      </c>
      <c r="B80" s="444" t="s">
        <v>496</v>
      </c>
      <c r="C80" s="403"/>
      <c r="D80" s="404">
        <v>212</v>
      </c>
      <c r="E80" s="405"/>
      <c r="F80" s="1396">
        <v>6180155200</v>
      </c>
      <c r="G80" s="1396"/>
      <c r="H80" s="1333">
        <v>9281612342</v>
      </c>
      <c r="I80" s="402">
        <v>6180155200</v>
      </c>
      <c r="J80" s="1397"/>
    </row>
    <row r="81" spans="1:10" s="1398" customFormat="1" ht="15.75" customHeight="1">
      <c r="A81" s="1757">
        <v>226</v>
      </c>
      <c r="B81" s="444" t="s">
        <v>1568</v>
      </c>
      <c r="C81" s="403"/>
      <c r="D81" s="1399">
        <v>2142</v>
      </c>
      <c r="E81" s="405"/>
      <c r="F81" s="1396">
        <v>-2218211058</v>
      </c>
      <c r="G81" s="1396"/>
      <c r="H81" s="405">
        <v>-4714256848</v>
      </c>
      <c r="I81" s="405">
        <v>-2218211058</v>
      </c>
      <c r="J81" s="1397"/>
    </row>
    <row r="82" spans="1:10" ht="15.75" customHeight="1">
      <c r="A82" s="184">
        <v>227</v>
      </c>
      <c r="B82" s="108" t="s">
        <v>1570</v>
      </c>
      <c r="C82" s="393" t="s">
        <v>1411</v>
      </c>
      <c r="D82" s="69"/>
      <c r="E82" s="389"/>
      <c r="F82" s="1333">
        <v>4916858626</v>
      </c>
      <c r="G82" s="1333">
        <v>0</v>
      </c>
      <c r="H82" s="1333">
        <v>5123332960</v>
      </c>
      <c r="I82" s="387"/>
      <c r="J82" s="371"/>
    </row>
    <row r="83" spans="1:10" ht="15.75" customHeight="1">
      <c r="A83" s="184">
        <v>228</v>
      </c>
      <c r="B83" s="108" t="s">
        <v>1571</v>
      </c>
      <c r="C83" s="403"/>
      <c r="D83" s="404">
        <v>213</v>
      </c>
      <c r="E83" s="405"/>
      <c r="F83" s="1333">
        <v>13055628878</v>
      </c>
      <c r="G83" s="1333"/>
      <c r="H83" s="1333">
        <v>13055628878</v>
      </c>
      <c r="I83" s="57">
        <v>13055628878</v>
      </c>
      <c r="J83" s="371"/>
    </row>
    <row r="84" spans="1:10" ht="15.75" customHeight="1">
      <c r="A84" s="184">
        <v>229</v>
      </c>
      <c r="B84" s="108" t="s">
        <v>1572</v>
      </c>
      <c r="C84" s="403"/>
      <c r="D84" s="72">
        <v>2143</v>
      </c>
      <c r="E84" s="405"/>
      <c r="F84" s="1333">
        <v>-8138770252</v>
      </c>
      <c r="G84" s="1333"/>
      <c r="H84" s="389">
        <v>-7932295918</v>
      </c>
      <c r="I84" s="389">
        <v>-8138770252</v>
      </c>
      <c r="J84" s="371"/>
    </row>
    <row r="85" spans="1:10" ht="15.75" customHeight="1">
      <c r="A85" s="184">
        <v>230</v>
      </c>
      <c r="B85" s="108" t="s">
        <v>1573</v>
      </c>
      <c r="C85" s="393" t="s">
        <v>1554</v>
      </c>
      <c r="D85" s="404">
        <v>241</v>
      </c>
      <c r="E85" s="405"/>
      <c r="F85" s="1333">
        <v>362335895077</v>
      </c>
      <c r="G85" s="1333"/>
      <c r="H85" s="1333">
        <v>292167682236</v>
      </c>
      <c r="I85" s="57">
        <v>362335895077</v>
      </c>
      <c r="J85" s="371"/>
    </row>
    <row r="86" spans="1:10" ht="15.75" customHeight="1" hidden="1">
      <c r="A86" s="62"/>
      <c r="B86" s="402"/>
      <c r="C86" s="393"/>
      <c r="D86" s="404"/>
      <c r="E86" s="405"/>
      <c r="F86" s="1333"/>
      <c r="G86" s="1333"/>
      <c r="H86" s="74"/>
      <c r="I86" s="57"/>
      <c r="J86" s="371"/>
    </row>
    <row r="87" spans="1:10" ht="17.25" customHeight="1" hidden="1">
      <c r="A87" s="185">
        <v>240</v>
      </c>
      <c r="B87" s="438" t="s">
        <v>1574</v>
      </c>
      <c r="C87" s="393"/>
      <c r="D87" s="404"/>
      <c r="E87" s="405"/>
      <c r="F87" s="1333"/>
      <c r="G87" s="1333"/>
      <c r="H87" s="74"/>
      <c r="I87" s="57"/>
      <c r="J87" s="371"/>
    </row>
    <row r="88" spans="1:10" ht="15.75" customHeight="1" hidden="1">
      <c r="A88" s="184">
        <v>241</v>
      </c>
      <c r="B88" s="108" t="s">
        <v>1575</v>
      </c>
      <c r="C88" s="403"/>
      <c r="D88" s="404">
        <v>217</v>
      </c>
      <c r="E88" s="405"/>
      <c r="F88" s="1333"/>
      <c r="G88" s="1333"/>
      <c r="H88" s="74"/>
      <c r="I88" s="57"/>
      <c r="J88" s="371"/>
    </row>
    <row r="89" spans="1:10" ht="15.75" customHeight="1" hidden="1">
      <c r="A89" s="184">
        <v>242</v>
      </c>
      <c r="B89" s="108" t="s">
        <v>1576</v>
      </c>
      <c r="C89" s="403"/>
      <c r="D89" s="72">
        <v>2147</v>
      </c>
      <c r="E89" s="405"/>
      <c r="F89" s="1333"/>
      <c r="G89" s="1333"/>
      <c r="H89" s="74"/>
      <c r="I89" s="57"/>
      <c r="J89" s="371"/>
    </row>
    <row r="90" spans="1:10" ht="4.5" customHeight="1">
      <c r="A90" s="62"/>
      <c r="B90" s="402"/>
      <c r="C90" s="403"/>
      <c r="D90" s="404"/>
      <c r="E90" s="405"/>
      <c r="F90" s="1333"/>
      <c r="G90" s="1333"/>
      <c r="H90" s="74"/>
      <c r="I90" s="57"/>
      <c r="J90" s="371"/>
    </row>
    <row r="91" spans="1:10" ht="15.75">
      <c r="A91" s="185">
        <v>250</v>
      </c>
      <c r="B91" s="438" t="s">
        <v>1577</v>
      </c>
      <c r="C91" s="403"/>
      <c r="D91" s="404"/>
      <c r="E91" s="406"/>
      <c r="F91" s="1332">
        <v>5695721926</v>
      </c>
      <c r="G91" s="1332">
        <v>0</v>
      </c>
      <c r="H91" s="1334">
        <v>6495721926</v>
      </c>
      <c r="I91" s="387"/>
      <c r="J91" s="371"/>
    </row>
    <row r="92" spans="1:10" ht="15.75" hidden="1">
      <c r="A92" s="184">
        <v>251</v>
      </c>
      <c r="B92" s="108" t="s">
        <v>1578</v>
      </c>
      <c r="C92" s="403"/>
      <c r="D92" s="404">
        <v>221</v>
      </c>
      <c r="E92" s="389"/>
      <c r="F92" s="1333">
        <v>0</v>
      </c>
      <c r="G92" s="1333"/>
      <c r="H92" s="74">
        <v>0</v>
      </c>
      <c r="I92" s="57">
        <v>0</v>
      </c>
      <c r="J92" s="396">
        <v>0</v>
      </c>
    </row>
    <row r="93" spans="1:10" ht="12.75" customHeight="1" hidden="1">
      <c r="A93" s="184">
        <v>252</v>
      </c>
      <c r="B93" s="108" t="s">
        <v>1579</v>
      </c>
      <c r="C93" s="403"/>
      <c r="D93" s="404"/>
      <c r="E93" s="389"/>
      <c r="F93" s="1333">
        <v>0</v>
      </c>
      <c r="G93" s="1333"/>
      <c r="H93" s="389">
        <v>0</v>
      </c>
      <c r="I93" s="389">
        <v>0</v>
      </c>
      <c r="J93" s="371"/>
    </row>
    <row r="94" spans="1:10" ht="15.75" hidden="1">
      <c r="A94" s="62"/>
      <c r="B94" s="57"/>
      <c r="C94" s="403"/>
      <c r="D94" s="404">
        <v>222</v>
      </c>
      <c r="E94" s="389"/>
      <c r="F94" s="1333"/>
      <c r="G94" s="1333"/>
      <c r="H94" s="74"/>
      <c r="I94" s="57"/>
      <c r="J94" s="396">
        <v>0</v>
      </c>
    </row>
    <row r="95" spans="1:10" ht="6" customHeight="1">
      <c r="A95" s="62"/>
      <c r="B95" s="57"/>
      <c r="C95" s="403"/>
      <c r="D95" s="404">
        <v>223</v>
      </c>
      <c r="E95" s="389"/>
      <c r="F95" s="1333"/>
      <c r="G95" s="1333"/>
      <c r="H95" s="74"/>
      <c r="I95" s="57"/>
      <c r="J95" s="396">
        <v>0</v>
      </c>
    </row>
    <row r="96" spans="1:10" ht="15.75">
      <c r="A96" s="184">
        <v>258</v>
      </c>
      <c r="B96" s="108" t="s">
        <v>1580</v>
      </c>
      <c r="C96" s="393" t="s">
        <v>365</v>
      </c>
      <c r="D96" s="404">
        <v>228</v>
      </c>
      <c r="E96" s="389"/>
      <c r="F96" s="1333">
        <v>5695721926</v>
      </c>
      <c r="G96" s="1333"/>
      <c r="H96" s="1333">
        <v>6495721926</v>
      </c>
      <c r="I96" s="57">
        <v>5695721926</v>
      </c>
      <c r="J96" s="396">
        <v>0</v>
      </c>
    </row>
    <row r="97" spans="1:10" ht="15.75" customHeight="1" hidden="1">
      <c r="A97" s="184">
        <v>259</v>
      </c>
      <c r="B97" s="108" t="s">
        <v>1581</v>
      </c>
      <c r="C97" s="393"/>
      <c r="D97" s="404">
        <v>229</v>
      </c>
      <c r="E97" s="389"/>
      <c r="F97" s="1333"/>
      <c r="G97" s="1333"/>
      <c r="H97" s="74"/>
      <c r="I97" s="57"/>
      <c r="J97" s="371"/>
    </row>
    <row r="98" spans="1:10" ht="0.75" customHeight="1">
      <c r="A98" s="62"/>
      <c r="B98" s="57"/>
      <c r="C98" s="393"/>
      <c r="D98" s="404"/>
      <c r="E98" s="389"/>
      <c r="F98" s="1333"/>
      <c r="G98" s="1333"/>
      <c r="H98" s="74"/>
      <c r="I98" s="57"/>
      <c r="J98" s="371"/>
    </row>
    <row r="99" spans="1:10" ht="15.75" customHeight="1">
      <c r="A99" s="185">
        <v>260</v>
      </c>
      <c r="B99" s="438" t="s">
        <v>1582</v>
      </c>
      <c r="C99" s="393"/>
      <c r="D99" s="70"/>
      <c r="E99" s="387"/>
      <c r="F99" s="1332">
        <v>14244047104</v>
      </c>
      <c r="G99" s="1332">
        <v>0</v>
      </c>
      <c r="H99" s="1332">
        <v>2766876983</v>
      </c>
      <c r="I99" s="387"/>
      <c r="J99" s="371"/>
    </row>
    <row r="100" spans="1:10" ht="15.75">
      <c r="A100" s="184">
        <v>261</v>
      </c>
      <c r="B100" s="108" t="s">
        <v>1583</v>
      </c>
      <c r="C100" s="393" t="s">
        <v>1555</v>
      </c>
      <c r="D100" s="72">
        <v>242</v>
      </c>
      <c r="E100" s="389"/>
      <c r="F100" s="1333">
        <v>13482788767</v>
      </c>
      <c r="G100" s="1333"/>
      <c r="H100" s="1333">
        <v>2116676255</v>
      </c>
      <c r="I100" s="57">
        <v>13482788767</v>
      </c>
      <c r="J100" s="396">
        <v>0</v>
      </c>
    </row>
    <row r="101" spans="1:10" ht="15.75" hidden="1">
      <c r="A101" s="184">
        <v>262</v>
      </c>
      <c r="B101" s="108" t="s">
        <v>1392</v>
      </c>
      <c r="C101" s="393" t="s">
        <v>1200</v>
      </c>
      <c r="D101" s="72">
        <v>243</v>
      </c>
      <c r="E101" s="389"/>
      <c r="F101" s="1333"/>
      <c r="G101" s="1333"/>
      <c r="H101" s="74"/>
      <c r="I101" s="57"/>
      <c r="J101" s="371"/>
    </row>
    <row r="102" spans="1:10" ht="15.75">
      <c r="A102" s="184">
        <v>268</v>
      </c>
      <c r="B102" s="108" t="s">
        <v>1393</v>
      </c>
      <c r="C102" s="393"/>
      <c r="D102" s="72">
        <v>244</v>
      </c>
      <c r="E102" s="389"/>
      <c r="F102" s="1333">
        <v>761258337</v>
      </c>
      <c r="G102" s="1333"/>
      <c r="H102" s="1333">
        <v>650200728</v>
      </c>
      <c r="I102" s="57">
        <v>761258337</v>
      </c>
      <c r="J102" s="371"/>
    </row>
    <row r="103" spans="1:10" ht="15.75">
      <c r="A103" s="185">
        <v>269</v>
      </c>
      <c r="B103" s="438" t="s">
        <v>886</v>
      </c>
      <c r="C103" s="393"/>
      <c r="D103" s="72"/>
      <c r="E103" s="389"/>
      <c r="F103" s="1332">
        <v>1098538157</v>
      </c>
      <c r="G103" s="1333"/>
      <c r="H103" s="1332">
        <v>1247454157</v>
      </c>
      <c r="I103" s="57">
        <v>1098538157</v>
      </c>
      <c r="J103" s="371"/>
    </row>
    <row r="104" spans="1:10" ht="6.75" customHeight="1">
      <c r="A104" s="185"/>
      <c r="B104" s="388"/>
      <c r="C104" s="407"/>
      <c r="D104" s="67"/>
      <c r="E104" s="387"/>
      <c r="F104" s="1332"/>
      <c r="G104" s="1332"/>
      <c r="H104" s="1487"/>
      <c r="I104" s="57"/>
      <c r="J104" s="371"/>
    </row>
    <row r="105" spans="1:10" s="8" customFormat="1" ht="18.75" thickBot="1">
      <c r="A105" s="1618">
        <v>270</v>
      </c>
      <c r="B105" s="1618" t="s">
        <v>1394</v>
      </c>
      <c r="C105" s="408"/>
      <c r="D105" s="382"/>
      <c r="E105" s="409"/>
      <c r="F105" s="1337">
        <v>2252326830578</v>
      </c>
      <c r="G105" s="1337">
        <v>0</v>
      </c>
      <c r="H105" s="1337">
        <v>2220290480118</v>
      </c>
      <c r="I105" s="319">
        <v>2252326830578</v>
      </c>
      <c r="J105" s="373">
        <v>0</v>
      </c>
    </row>
    <row r="106" spans="1:10" s="8" customFormat="1" ht="18.75" thickTop="1">
      <c r="A106" s="64"/>
      <c r="B106" s="1818"/>
      <c r="C106" s="1818"/>
      <c r="D106" s="1818"/>
      <c r="E106" s="187"/>
      <c r="F106" s="1338"/>
      <c r="G106" s="1338"/>
      <c r="H106" s="1488"/>
      <c r="I106" s="375"/>
      <c r="J106" s="375"/>
    </row>
    <row r="107" spans="1:10" s="8" customFormat="1" ht="18">
      <c r="A107" s="64"/>
      <c r="B107" s="56"/>
      <c r="C107" s="79"/>
      <c r="D107" s="75"/>
      <c r="E107" s="187"/>
      <c r="F107" s="1338"/>
      <c r="G107" s="1338"/>
      <c r="H107" s="1338"/>
      <c r="I107" s="374"/>
      <c r="J107" s="375"/>
    </row>
    <row r="108" spans="1:10" s="8" customFormat="1" ht="18">
      <c r="A108" s="64"/>
      <c r="B108" s="1758" t="s">
        <v>1798</v>
      </c>
      <c r="C108" s="79"/>
      <c r="D108" s="75"/>
      <c r="E108" s="187"/>
      <c r="F108" s="1338"/>
      <c r="G108" s="1338"/>
      <c r="H108" s="1488"/>
      <c r="I108" s="375"/>
      <c r="J108" s="375"/>
    </row>
    <row r="109" spans="6:10" ht="5.25" customHeight="1">
      <c r="F109" s="1339"/>
      <c r="G109" s="1339"/>
      <c r="H109" s="1488"/>
      <c r="I109" s="376"/>
      <c r="J109" s="376"/>
    </row>
    <row r="110" spans="6:10" ht="15.75">
      <c r="F110" s="1339"/>
      <c r="G110" s="1339"/>
      <c r="H110" s="1488"/>
      <c r="I110" s="376"/>
      <c r="J110" s="376"/>
    </row>
    <row r="111" spans="6:10" ht="15.75">
      <c r="F111" s="1339"/>
      <c r="G111" s="1339"/>
      <c r="H111" s="1488"/>
      <c r="I111" s="376"/>
      <c r="J111" s="376"/>
    </row>
    <row r="112" spans="6:10" ht="15.75">
      <c r="F112" s="1339"/>
      <c r="G112" s="1339"/>
      <c r="H112" s="1488"/>
      <c r="I112" s="376"/>
      <c r="J112" s="376"/>
    </row>
    <row r="113" spans="6:10" ht="15.75">
      <c r="F113" s="1339"/>
      <c r="G113" s="1339"/>
      <c r="H113" s="1488"/>
      <c r="I113" s="376"/>
      <c r="J113" s="376"/>
    </row>
    <row r="114" spans="6:10" ht="15.75">
      <c r="F114" s="1340"/>
      <c r="G114" s="1340"/>
      <c r="H114" s="1488"/>
      <c r="I114" s="376"/>
      <c r="J114" s="376"/>
    </row>
    <row r="115" spans="6:10" ht="15.75">
      <c r="F115" s="1340"/>
      <c r="G115" s="1340"/>
      <c r="H115" s="1488"/>
      <c r="I115" s="376"/>
      <c r="J115" s="376"/>
    </row>
    <row r="116" spans="6:10" ht="15.75">
      <c r="F116" s="1340"/>
      <c r="G116" s="1340"/>
      <c r="H116" s="1488"/>
      <c r="I116" s="376"/>
      <c r="J116" s="376"/>
    </row>
    <row r="136" ht="80.25" customHeight="1"/>
    <row r="137" ht="6.75" customHeight="1"/>
    <row r="157" ht="15" customHeight="1"/>
    <row r="158" ht="21" customHeight="1"/>
  </sheetData>
  <sheetProtection/>
  <mergeCells count="10">
    <mergeCell ref="A4:H4"/>
    <mergeCell ref="A5:H5"/>
    <mergeCell ref="H7:H8"/>
    <mergeCell ref="I7:I8"/>
    <mergeCell ref="J7:J8"/>
    <mergeCell ref="F6:H6"/>
    <mergeCell ref="B106:D106"/>
    <mergeCell ref="C7:C8"/>
    <mergeCell ref="B7:B8"/>
    <mergeCell ref="F7:F8"/>
  </mergeCells>
  <printOptions/>
  <pageMargins left="0.7874015748031497" right="0.15748031496062992" top="0.5511811023622047" bottom="0.5511811023622047" header="0.5118110236220472" footer="0.1968503937007874"/>
  <pageSetup firstPageNumber="5" useFirstPageNumber="1" horizontalDpi="600" verticalDpi="600" orientation="portrait" paperSize="9"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sheetPr>
    <tabColor indexed="12"/>
  </sheetPr>
  <dimension ref="A1:R91"/>
  <sheetViews>
    <sheetView zoomScalePageLayoutView="0" workbookViewId="0" topLeftCell="A40">
      <selection activeCell="L73" sqref="L73"/>
    </sheetView>
  </sheetViews>
  <sheetFormatPr defaultColWidth="8.00390625" defaultRowHeight="12.75"/>
  <cols>
    <col min="1" max="1" width="5.125" style="62" customWidth="1"/>
    <col min="2" max="2" width="38.25390625" style="57" customWidth="1"/>
    <col min="3" max="3" width="7.375" style="70" customWidth="1"/>
    <col min="4" max="4" width="5.625" style="69" hidden="1" customWidth="1"/>
    <col min="5" max="5" width="1.12109375" style="74" customWidth="1"/>
    <col min="6" max="6" width="0.875" style="71" hidden="1" customWidth="1"/>
    <col min="7" max="7" width="19.625" style="71" bestFit="1" customWidth="1"/>
    <col min="8" max="8" width="0.74609375" style="71" customWidth="1"/>
    <col min="9" max="9" width="18.375" style="71" customWidth="1"/>
    <col min="10" max="10" width="22.625" style="71" hidden="1" customWidth="1"/>
    <col min="11" max="11" width="16.375" style="190" hidden="1" customWidth="1"/>
    <col min="12" max="12" width="15.375" style="81" bestFit="1" customWidth="1"/>
    <col min="13" max="13" width="21.25390625" style="81" customWidth="1"/>
    <col min="14" max="16384" width="8.00390625" style="81" customWidth="1"/>
  </cols>
  <sheetData>
    <row r="1" spans="1:11" ht="15">
      <c r="A1" s="1385" t="s">
        <v>217</v>
      </c>
      <c r="B1" s="326"/>
      <c r="C1" s="327"/>
      <c r="D1" s="328"/>
      <c r="E1" s="329"/>
      <c r="F1" s="502" t="s">
        <v>1282</v>
      </c>
      <c r="G1" s="1311"/>
      <c r="H1" s="1311"/>
      <c r="I1" s="1311" t="s">
        <v>1324</v>
      </c>
      <c r="J1" s="502"/>
      <c r="K1" s="502"/>
    </row>
    <row r="2" spans="1:11" ht="14.25" customHeight="1">
      <c r="A2" s="1244" t="s">
        <v>856</v>
      </c>
      <c r="B2" s="330"/>
      <c r="C2" s="1307"/>
      <c r="D2" s="1307"/>
      <c r="E2" s="1307"/>
      <c r="F2" s="1307"/>
      <c r="G2" s="1307"/>
      <c r="H2" s="1307"/>
      <c r="I2" s="1307" t="s">
        <v>1192</v>
      </c>
      <c r="J2" s="1307"/>
      <c r="K2" s="1307"/>
    </row>
    <row r="3" spans="1:11" ht="6.75" customHeight="1">
      <c r="A3" s="323"/>
      <c r="B3" s="324"/>
      <c r="C3" s="325"/>
      <c r="D3" s="325"/>
      <c r="E3" s="325"/>
      <c r="F3" s="325"/>
      <c r="G3" s="325"/>
      <c r="H3" s="325"/>
      <c r="I3" s="325"/>
      <c r="J3" s="325"/>
      <c r="K3" s="378"/>
    </row>
    <row r="4" spans="1:18" ht="24.75" customHeight="1">
      <c r="A4" s="1824" t="s">
        <v>1146</v>
      </c>
      <c r="B4" s="1824"/>
      <c r="C4" s="1824"/>
      <c r="D4" s="1824"/>
      <c r="E4" s="1824"/>
      <c r="F4" s="1824"/>
      <c r="G4" s="1824"/>
      <c r="H4" s="1824"/>
      <c r="I4" s="1824"/>
      <c r="J4" s="1824"/>
      <c r="K4" s="1824"/>
      <c r="M4" s="502"/>
      <c r="N4" s="502"/>
      <c r="O4" s="502"/>
      <c r="P4" s="502"/>
      <c r="Q4" s="502"/>
      <c r="R4" s="502"/>
    </row>
    <row r="5" spans="1:11" ht="16.5" customHeight="1">
      <c r="A5" s="1829" t="s">
        <v>1128</v>
      </c>
      <c r="B5" s="1829"/>
      <c r="C5" s="1829"/>
      <c r="D5" s="1829"/>
      <c r="E5" s="1829"/>
      <c r="F5" s="1829"/>
      <c r="G5" s="1829"/>
      <c r="H5" s="1829"/>
      <c r="I5" s="1829"/>
      <c r="J5" s="1829"/>
      <c r="K5" s="1829"/>
    </row>
    <row r="6" spans="3:11" ht="17.25" customHeight="1">
      <c r="C6" s="82"/>
      <c r="D6" s="74"/>
      <c r="E6" s="235"/>
      <c r="F6" s="186"/>
      <c r="G6" s="186"/>
      <c r="H6" s="186"/>
      <c r="I6" s="186"/>
      <c r="J6" s="186"/>
      <c r="K6" s="265"/>
    </row>
    <row r="7" spans="1:11" s="191" customFormat="1" ht="15" customHeight="1">
      <c r="A7" s="59" t="s">
        <v>176</v>
      </c>
      <c r="B7" s="1834" t="s">
        <v>178</v>
      </c>
      <c r="C7" s="1832" t="s">
        <v>1399</v>
      </c>
      <c r="D7" s="413"/>
      <c r="E7" s="413"/>
      <c r="F7" s="380"/>
      <c r="G7" s="1832" t="s">
        <v>1131</v>
      </c>
      <c r="H7" s="380"/>
      <c r="I7" s="1832" t="s">
        <v>1135</v>
      </c>
      <c r="J7" s="1832" t="s">
        <v>1136</v>
      </c>
      <c r="K7" s="1836" t="s">
        <v>1134</v>
      </c>
    </row>
    <row r="8" spans="1:11" s="84" customFormat="1" ht="12.75" customHeight="1">
      <c r="A8" s="59" t="s">
        <v>177</v>
      </c>
      <c r="B8" s="1834"/>
      <c r="C8" s="1835"/>
      <c r="D8" s="75"/>
      <c r="E8" s="75"/>
      <c r="F8" s="187"/>
      <c r="G8" s="1833"/>
      <c r="H8" s="187"/>
      <c r="I8" s="1833"/>
      <c r="J8" s="1833"/>
      <c r="K8" s="1837"/>
    </row>
    <row r="9" spans="1:11" s="84" customFormat="1" ht="9" customHeight="1">
      <c r="A9" s="83"/>
      <c r="B9" s="414"/>
      <c r="C9" s="380"/>
      <c r="D9" s="75"/>
      <c r="E9" s="75"/>
      <c r="F9" s="187"/>
      <c r="G9" s="187"/>
      <c r="H9" s="187"/>
      <c r="I9" s="187"/>
      <c r="J9" s="187"/>
      <c r="K9" s="428"/>
    </row>
    <row r="10" spans="1:11" s="85" customFormat="1" ht="15" customHeight="1">
      <c r="A10" s="59">
        <v>300</v>
      </c>
      <c r="B10" s="392" t="s">
        <v>1557</v>
      </c>
      <c r="C10" s="70"/>
      <c r="D10" s="67"/>
      <c r="E10" s="391"/>
      <c r="F10" s="415"/>
      <c r="G10" s="1342">
        <v>2029457007934</v>
      </c>
      <c r="H10" s="1342">
        <v>0</v>
      </c>
      <c r="I10" s="1342">
        <v>1979968897895</v>
      </c>
      <c r="J10" s="429"/>
      <c r="K10" s="429">
        <v>0</v>
      </c>
    </row>
    <row r="11" spans="1:11" s="85" customFormat="1" ht="6" customHeight="1">
      <c r="A11" s="63"/>
      <c r="B11" s="63"/>
      <c r="C11" s="70"/>
      <c r="D11" s="67"/>
      <c r="E11" s="391"/>
      <c r="F11" s="415"/>
      <c r="G11" s="1343"/>
      <c r="H11" s="1343"/>
      <c r="I11" s="1343"/>
      <c r="J11" s="415"/>
      <c r="K11" s="430"/>
    </row>
    <row r="12" spans="1:11" s="85" customFormat="1" ht="15" customHeight="1">
      <c r="A12" s="59">
        <v>310</v>
      </c>
      <c r="B12" s="392" t="s">
        <v>1558</v>
      </c>
      <c r="C12" s="416"/>
      <c r="D12" s="417"/>
      <c r="E12" s="415"/>
      <c r="F12" s="415"/>
      <c r="G12" s="1343">
        <v>1097343349868</v>
      </c>
      <c r="H12" s="1343">
        <v>0</v>
      </c>
      <c r="I12" s="1343">
        <v>1021269776773</v>
      </c>
      <c r="J12" s="415"/>
      <c r="K12" s="415">
        <v>0</v>
      </c>
    </row>
    <row r="13" spans="1:11" ht="15.75">
      <c r="A13" s="61">
        <v>311</v>
      </c>
      <c r="B13" s="394" t="s">
        <v>1559</v>
      </c>
      <c r="C13" s="418">
        <v>17</v>
      </c>
      <c r="D13" s="74"/>
      <c r="G13" s="1344">
        <v>572761535234</v>
      </c>
      <c r="H13" s="1344">
        <v>0</v>
      </c>
      <c r="I13" s="397">
        <v>578246282874</v>
      </c>
      <c r="J13" s="397">
        <v>572761535234</v>
      </c>
      <c r="K13" s="397">
        <v>0</v>
      </c>
    </row>
    <row r="14" spans="2:11" ht="15.75" hidden="1">
      <c r="B14" s="419"/>
      <c r="C14" s="418"/>
      <c r="D14" s="420">
        <v>311</v>
      </c>
      <c r="E14" s="397"/>
      <c r="F14" s="397"/>
      <c r="G14" s="1344"/>
      <c r="H14" s="1344"/>
      <c r="I14" s="397"/>
      <c r="J14" s="397"/>
      <c r="K14" s="395">
        <v>0</v>
      </c>
    </row>
    <row r="15" spans="2:11" ht="15.75" hidden="1">
      <c r="B15" s="419"/>
      <c r="C15" s="418"/>
      <c r="D15" s="420">
        <v>315</v>
      </c>
      <c r="E15" s="397"/>
      <c r="F15" s="397"/>
      <c r="G15" s="1344"/>
      <c r="H15" s="1344"/>
      <c r="I15" s="397"/>
      <c r="J15" s="397"/>
      <c r="K15" s="395">
        <v>0</v>
      </c>
    </row>
    <row r="16" spans="1:11" ht="15.75">
      <c r="A16" s="61">
        <v>312</v>
      </c>
      <c r="B16" s="394" t="s">
        <v>1560</v>
      </c>
      <c r="C16" s="418"/>
      <c r="D16" s="420">
        <v>331</v>
      </c>
      <c r="E16" s="397"/>
      <c r="F16" s="397"/>
      <c r="G16" s="1344">
        <v>280019317632</v>
      </c>
      <c r="H16" s="1344"/>
      <c r="I16" s="397">
        <v>215805789029</v>
      </c>
      <c r="J16" s="397">
        <v>280019317632</v>
      </c>
      <c r="K16" s="395">
        <v>0</v>
      </c>
    </row>
    <row r="17" spans="1:11" ht="15.75">
      <c r="A17" s="61">
        <v>313</v>
      </c>
      <c r="B17" s="394" t="s">
        <v>1561</v>
      </c>
      <c r="C17" s="418"/>
      <c r="D17" s="420" t="s">
        <v>1230</v>
      </c>
      <c r="E17" s="397"/>
      <c r="F17" s="397"/>
      <c r="G17" s="1344">
        <v>12894990891</v>
      </c>
      <c r="H17" s="1344">
        <v>0</v>
      </c>
      <c r="I17" s="397">
        <v>8388519561</v>
      </c>
      <c r="J17" s="397">
        <v>12894990891</v>
      </c>
      <c r="K17" s="395">
        <v>0</v>
      </c>
    </row>
    <row r="18" spans="1:11" ht="15.75" hidden="1">
      <c r="A18" s="61"/>
      <c r="B18" s="394"/>
      <c r="C18" s="418"/>
      <c r="D18" s="420"/>
      <c r="E18" s="397"/>
      <c r="F18" s="397"/>
      <c r="G18" s="1344"/>
      <c r="H18" s="1344"/>
      <c r="I18" s="397"/>
      <c r="J18" s="397"/>
      <c r="K18" s="395"/>
    </row>
    <row r="19" spans="1:11" ht="15.75" hidden="1">
      <c r="A19" s="61"/>
      <c r="B19" s="394"/>
      <c r="C19" s="418"/>
      <c r="D19" s="420" t="s">
        <v>1789</v>
      </c>
      <c r="E19" s="397"/>
      <c r="F19" s="397"/>
      <c r="G19" s="1344"/>
      <c r="H19" s="1344"/>
      <c r="I19" s="397"/>
      <c r="J19" s="397"/>
      <c r="K19" s="395"/>
    </row>
    <row r="20" spans="1:11" ht="15.75">
      <c r="A20" s="61">
        <v>314</v>
      </c>
      <c r="B20" s="394" t="s">
        <v>1562</v>
      </c>
      <c r="C20" s="418">
        <v>18</v>
      </c>
      <c r="D20" s="420">
        <v>333</v>
      </c>
      <c r="E20" s="71"/>
      <c r="F20" s="397"/>
      <c r="G20" s="1344">
        <v>35224831756</v>
      </c>
      <c r="H20" s="1344"/>
      <c r="I20" s="397">
        <v>14067385493</v>
      </c>
      <c r="J20" s="397">
        <v>35224831756</v>
      </c>
      <c r="K20" s="395">
        <v>0</v>
      </c>
    </row>
    <row r="21" spans="1:11" ht="15.75">
      <c r="A21" s="61">
        <v>315</v>
      </c>
      <c r="B21" s="394" t="s">
        <v>1563</v>
      </c>
      <c r="C21" s="418"/>
      <c r="D21" s="420">
        <v>334</v>
      </c>
      <c r="E21" s="397"/>
      <c r="F21" s="397"/>
      <c r="G21" s="1344">
        <v>20115089108</v>
      </c>
      <c r="H21" s="1344"/>
      <c r="I21" s="397">
        <v>18253052433</v>
      </c>
      <c r="J21" s="397">
        <v>20115089108</v>
      </c>
      <c r="K21" s="395">
        <v>0</v>
      </c>
    </row>
    <row r="22" spans="1:11" ht="15.75">
      <c r="A22" s="61">
        <v>316</v>
      </c>
      <c r="B22" s="394" t="s">
        <v>1564</v>
      </c>
      <c r="C22" s="418">
        <v>19</v>
      </c>
      <c r="D22" s="420"/>
      <c r="E22" s="397"/>
      <c r="F22" s="397"/>
      <c r="G22" s="1344">
        <v>2248152359</v>
      </c>
      <c r="H22" s="1344">
        <v>0</v>
      </c>
      <c r="I22" s="397">
        <v>3717147920</v>
      </c>
      <c r="J22" s="397">
        <v>2248152359</v>
      </c>
      <c r="K22" s="397">
        <v>0</v>
      </c>
    </row>
    <row r="23" spans="2:11" ht="15.75" hidden="1">
      <c r="B23" s="419"/>
      <c r="C23" s="418"/>
      <c r="D23" s="421">
        <v>335</v>
      </c>
      <c r="E23" s="397"/>
      <c r="F23" s="397"/>
      <c r="G23" s="1344"/>
      <c r="H23" s="1344"/>
      <c r="I23" s="397"/>
      <c r="J23" s="397"/>
      <c r="K23" s="395">
        <v>0</v>
      </c>
    </row>
    <row r="24" spans="1:11" ht="15.75" hidden="1">
      <c r="A24" s="61">
        <v>317</v>
      </c>
      <c r="B24" s="394" t="s">
        <v>1565</v>
      </c>
      <c r="C24" s="418"/>
      <c r="D24" s="420">
        <v>336</v>
      </c>
      <c r="E24" s="397"/>
      <c r="F24" s="397"/>
      <c r="G24" s="1344"/>
      <c r="H24" s="1344"/>
      <c r="I24" s="397"/>
      <c r="J24" s="397"/>
      <c r="K24" s="395">
        <v>0</v>
      </c>
    </row>
    <row r="25" spans="1:11" s="92" customFormat="1" ht="30" customHeight="1" hidden="1">
      <c r="A25" s="61">
        <v>318</v>
      </c>
      <c r="B25" s="394" t="s">
        <v>461</v>
      </c>
      <c r="C25" s="422"/>
      <c r="D25" s="423">
        <v>337</v>
      </c>
      <c r="E25" s="401"/>
      <c r="F25" s="401"/>
      <c r="G25" s="1344"/>
      <c r="H25" s="1344"/>
      <c r="I25" s="397"/>
      <c r="J25" s="397"/>
      <c r="K25" s="395">
        <v>0</v>
      </c>
    </row>
    <row r="26" spans="1:11" ht="18" customHeight="1">
      <c r="A26" s="61">
        <v>319</v>
      </c>
      <c r="B26" s="394" t="s">
        <v>236</v>
      </c>
      <c r="C26" s="686">
        <v>20</v>
      </c>
      <c r="D26" s="420"/>
      <c r="E26" s="397"/>
      <c r="F26" s="397"/>
      <c r="G26" s="1439">
        <v>173951063155</v>
      </c>
      <c r="H26" s="1439">
        <v>0</v>
      </c>
      <c r="I26" s="1440">
        <v>181066733820</v>
      </c>
      <c r="J26" s="397">
        <v>173951063155</v>
      </c>
      <c r="K26" s="397">
        <v>0</v>
      </c>
    </row>
    <row r="27" spans="3:11" ht="15.75" hidden="1">
      <c r="C27" s="418"/>
      <c r="D27" s="420">
        <v>338</v>
      </c>
      <c r="E27" s="397"/>
      <c r="F27" s="397"/>
      <c r="G27" s="1344"/>
      <c r="H27" s="1344"/>
      <c r="I27" s="397"/>
      <c r="J27" s="397"/>
      <c r="K27" s="395">
        <v>0</v>
      </c>
    </row>
    <row r="28" spans="2:11" ht="15.75" hidden="1">
      <c r="B28" s="419"/>
      <c r="C28" s="418"/>
      <c r="D28" s="424">
        <v>1388</v>
      </c>
      <c r="E28" s="397"/>
      <c r="F28" s="397"/>
      <c r="G28" s="1344"/>
      <c r="H28" s="1344"/>
      <c r="I28" s="397"/>
      <c r="J28" s="397"/>
      <c r="K28" s="395">
        <v>0</v>
      </c>
    </row>
    <row r="29" spans="2:11" ht="15.75" hidden="1">
      <c r="B29" s="419"/>
      <c r="C29" s="418"/>
      <c r="D29" s="420"/>
      <c r="E29" s="397"/>
      <c r="F29" s="397"/>
      <c r="G29" s="1344"/>
      <c r="H29" s="1344"/>
      <c r="I29" s="397"/>
      <c r="J29" s="397"/>
      <c r="K29" s="395">
        <v>0</v>
      </c>
    </row>
    <row r="30" spans="1:11" ht="15.75" hidden="1">
      <c r="A30" s="61">
        <v>320</v>
      </c>
      <c r="B30" s="394" t="s">
        <v>462</v>
      </c>
      <c r="C30" s="418"/>
      <c r="D30" s="420">
        <v>352</v>
      </c>
      <c r="E30" s="397"/>
      <c r="F30" s="397"/>
      <c r="G30" s="1344"/>
      <c r="H30" s="1344"/>
      <c r="I30" s="397"/>
      <c r="J30" s="397"/>
      <c r="K30" s="395">
        <v>0</v>
      </c>
    </row>
    <row r="31" spans="1:11" ht="15.75">
      <c r="A31" s="61">
        <v>323</v>
      </c>
      <c r="B31" s="394" t="s">
        <v>2009</v>
      </c>
      <c r="C31" s="418"/>
      <c r="D31" s="420"/>
      <c r="E31" s="397"/>
      <c r="F31" s="397"/>
      <c r="G31" s="1344">
        <v>128369733</v>
      </c>
      <c r="H31" s="1344"/>
      <c r="I31" s="397">
        <v>1724865643</v>
      </c>
      <c r="J31" s="397">
        <v>128369733</v>
      </c>
      <c r="K31" s="395"/>
    </row>
    <row r="32" spans="1:11" ht="15.75" hidden="1">
      <c r="A32" s="61"/>
      <c r="B32" s="394"/>
      <c r="C32" s="418"/>
      <c r="D32" s="420"/>
      <c r="E32" s="397"/>
      <c r="F32" s="397"/>
      <c r="G32" s="1344"/>
      <c r="H32" s="1344"/>
      <c r="I32" s="397"/>
      <c r="J32" s="397"/>
      <c r="K32" s="395"/>
    </row>
    <row r="33" spans="2:11" ht="9" customHeight="1">
      <c r="B33" s="419"/>
      <c r="C33" s="418"/>
      <c r="D33" s="420"/>
      <c r="E33" s="397"/>
      <c r="F33" s="397"/>
      <c r="G33" s="1344"/>
      <c r="H33" s="1344"/>
      <c r="I33" s="397"/>
      <c r="J33" s="397"/>
      <c r="K33" s="395">
        <v>0</v>
      </c>
    </row>
    <row r="34" spans="1:11" ht="15.75">
      <c r="A34" s="59">
        <v>330</v>
      </c>
      <c r="B34" s="392" t="s">
        <v>463</v>
      </c>
      <c r="C34" s="418"/>
      <c r="D34" s="417"/>
      <c r="E34" s="415"/>
      <c r="F34" s="415"/>
      <c r="G34" s="1343">
        <v>932113658066</v>
      </c>
      <c r="H34" s="1343">
        <v>0</v>
      </c>
      <c r="I34" s="1343">
        <v>958699121122</v>
      </c>
      <c r="J34" s="415"/>
      <c r="K34" s="415">
        <v>0</v>
      </c>
    </row>
    <row r="35" spans="1:11" ht="15.75" hidden="1">
      <c r="A35" s="61">
        <v>331</v>
      </c>
      <c r="B35" s="394" t="s">
        <v>464</v>
      </c>
      <c r="C35" s="418"/>
      <c r="D35" s="420" t="s">
        <v>237</v>
      </c>
      <c r="E35" s="415"/>
      <c r="F35" s="415"/>
      <c r="G35" s="1344"/>
      <c r="H35" s="1344"/>
      <c r="I35" s="397"/>
      <c r="J35" s="397"/>
      <c r="K35" s="395">
        <v>0</v>
      </c>
    </row>
    <row r="36" spans="1:11" ht="15.75" hidden="1">
      <c r="A36" s="61">
        <v>332</v>
      </c>
      <c r="B36" s="394" t="s">
        <v>465</v>
      </c>
      <c r="C36" s="418"/>
      <c r="D36" s="420" t="s">
        <v>238</v>
      </c>
      <c r="E36" s="415"/>
      <c r="F36" s="415"/>
      <c r="G36" s="1344"/>
      <c r="H36" s="1344"/>
      <c r="I36" s="397"/>
      <c r="J36" s="397"/>
      <c r="K36" s="395">
        <v>0</v>
      </c>
    </row>
    <row r="37" spans="1:11" ht="15.75">
      <c r="A37" s="61">
        <v>333</v>
      </c>
      <c r="B37" s="394" t="s">
        <v>407</v>
      </c>
      <c r="C37" s="418"/>
      <c r="D37" s="420"/>
      <c r="E37" s="415"/>
      <c r="F37" s="415"/>
      <c r="G37" s="1344">
        <v>37832862310</v>
      </c>
      <c r="H37" s="1344"/>
      <c r="I37" s="397">
        <v>40543558100</v>
      </c>
      <c r="J37" s="397">
        <v>37832862310</v>
      </c>
      <c r="K37" s="395">
        <v>0</v>
      </c>
    </row>
    <row r="38" spans="1:11" ht="15.75" hidden="1">
      <c r="A38" s="61"/>
      <c r="B38" s="394"/>
      <c r="C38" s="418"/>
      <c r="D38" s="420" t="s">
        <v>239</v>
      </c>
      <c r="E38" s="415"/>
      <c r="F38" s="415"/>
      <c r="G38" s="1344"/>
      <c r="H38" s="1344"/>
      <c r="I38" s="397"/>
      <c r="J38" s="397"/>
      <c r="K38" s="395">
        <v>0</v>
      </c>
    </row>
    <row r="39" spans="1:11" ht="15.75" hidden="1">
      <c r="A39" s="61"/>
      <c r="B39" s="394"/>
      <c r="C39" s="418"/>
      <c r="D39" s="420" t="s">
        <v>240</v>
      </c>
      <c r="E39" s="415"/>
      <c r="F39" s="415"/>
      <c r="G39" s="1344"/>
      <c r="H39" s="1344"/>
      <c r="I39" s="397"/>
      <c r="J39" s="397"/>
      <c r="K39" s="395">
        <v>0</v>
      </c>
    </row>
    <row r="40" spans="1:11" ht="15.75">
      <c r="A40" s="61">
        <v>334</v>
      </c>
      <c r="B40" s="394" t="s">
        <v>408</v>
      </c>
      <c r="C40" s="418">
        <v>22</v>
      </c>
      <c r="D40" s="420"/>
      <c r="E40" s="415"/>
      <c r="F40" s="397"/>
      <c r="G40" s="1344">
        <v>860347373841</v>
      </c>
      <c r="H40" s="1344">
        <v>0</v>
      </c>
      <c r="I40" s="397">
        <v>883257165368</v>
      </c>
      <c r="J40" s="397">
        <v>860347373841</v>
      </c>
      <c r="K40" s="397">
        <v>0</v>
      </c>
    </row>
    <row r="41" spans="2:11" ht="15.75" hidden="1">
      <c r="B41" s="419" t="s">
        <v>1811</v>
      </c>
      <c r="C41" s="418"/>
      <c r="D41" s="420">
        <v>341</v>
      </c>
      <c r="E41" s="397"/>
      <c r="F41" s="397"/>
      <c r="G41" s="1344"/>
      <c r="H41" s="1344"/>
      <c r="I41" s="397"/>
      <c r="J41" s="397"/>
      <c r="K41" s="395">
        <v>0</v>
      </c>
    </row>
    <row r="42" spans="2:11" ht="15.75" hidden="1">
      <c r="B42" s="419" t="s">
        <v>1382</v>
      </c>
      <c r="C42" s="418"/>
      <c r="D42" s="420">
        <v>342</v>
      </c>
      <c r="E42" s="397"/>
      <c r="F42" s="397"/>
      <c r="G42" s="1344"/>
      <c r="H42" s="1344"/>
      <c r="I42" s="397"/>
      <c r="J42" s="397"/>
      <c r="K42" s="395">
        <v>0</v>
      </c>
    </row>
    <row r="43" spans="1:11" ht="15.75" hidden="1">
      <c r="A43" s="61">
        <v>335</v>
      </c>
      <c r="B43" s="394" t="s">
        <v>409</v>
      </c>
      <c r="C43" s="418"/>
      <c r="D43" s="420">
        <v>347</v>
      </c>
      <c r="E43" s="397"/>
      <c r="F43" s="397"/>
      <c r="G43" s="1344"/>
      <c r="H43" s="1344"/>
      <c r="I43" s="397"/>
      <c r="J43" s="397"/>
      <c r="K43" s="395">
        <v>0</v>
      </c>
    </row>
    <row r="44" spans="1:11" ht="15.75">
      <c r="A44" s="61">
        <v>336</v>
      </c>
      <c r="B44" s="394" t="s">
        <v>410</v>
      </c>
      <c r="C44" s="418"/>
      <c r="D44" s="420">
        <v>351</v>
      </c>
      <c r="E44" s="397"/>
      <c r="F44" s="397"/>
      <c r="G44" s="1344">
        <v>5659414631</v>
      </c>
      <c r="H44" s="1344"/>
      <c r="I44" s="397">
        <v>5093295803</v>
      </c>
      <c r="J44" s="397">
        <v>5659414631</v>
      </c>
      <c r="K44" s="395">
        <v>0</v>
      </c>
    </row>
    <row r="45" spans="1:11" ht="15.75" hidden="1">
      <c r="A45" s="61">
        <v>337</v>
      </c>
      <c r="B45" s="394" t="s">
        <v>411</v>
      </c>
      <c r="C45" s="418"/>
      <c r="D45" s="420">
        <v>352</v>
      </c>
      <c r="E45" s="397"/>
      <c r="F45" s="397"/>
      <c r="G45" s="1344"/>
      <c r="H45" s="1344"/>
      <c r="I45" s="397"/>
      <c r="J45" s="397"/>
      <c r="K45" s="395">
        <v>0</v>
      </c>
    </row>
    <row r="46" spans="1:11" ht="15.75">
      <c r="A46" s="61">
        <v>338</v>
      </c>
      <c r="B46" s="394" t="s">
        <v>2010</v>
      </c>
      <c r="C46" s="418"/>
      <c r="D46" s="420"/>
      <c r="E46" s="397"/>
      <c r="F46" s="397"/>
      <c r="G46" s="1344">
        <v>28274007284</v>
      </c>
      <c r="H46" s="1344"/>
      <c r="I46" s="397">
        <v>29805101851</v>
      </c>
      <c r="J46" s="397">
        <v>28274007284</v>
      </c>
      <c r="K46" s="395"/>
    </row>
    <row r="47" spans="1:11" ht="15.75" hidden="1">
      <c r="A47" s="61"/>
      <c r="B47" s="394" t="s">
        <v>2011</v>
      </c>
      <c r="C47" s="418"/>
      <c r="D47" s="420"/>
      <c r="E47" s="397"/>
      <c r="F47" s="397"/>
      <c r="G47" s="1344"/>
      <c r="H47" s="1344"/>
      <c r="I47" s="397"/>
      <c r="J47" s="397"/>
      <c r="K47" s="395"/>
    </row>
    <row r="48" spans="2:11" ht="12" customHeight="1">
      <c r="B48" s="419"/>
      <c r="C48" s="418"/>
      <c r="D48" s="420"/>
      <c r="E48" s="397"/>
      <c r="F48" s="397"/>
      <c r="G48" s="1344"/>
      <c r="H48" s="1344"/>
      <c r="I48" s="397"/>
      <c r="J48" s="397"/>
      <c r="K48" s="395">
        <v>0</v>
      </c>
    </row>
    <row r="49" spans="1:11" s="85" customFormat="1" ht="15.75">
      <c r="A49" s="59">
        <v>400</v>
      </c>
      <c r="B49" s="392" t="s">
        <v>412</v>
      </c>
      <c r="C49" s="72"/>
      <c r="D49" s="67"/>
      <c r="E49" s="391"/>
      <c r="F49" s="415"/>
      <c r="G49" s="1343">
        <v>210487234013.84543</v>
      </c>
      <c r="H49" s="1343">
        <v>0</v>
      </c>
      <c r="I49" s="1343">
        <v>226404603742.68292</v>
      </c>
      <c r="J49" s="415"/>
      <c r="K49" s="415">
        <v>0</v>
      </c>
    </row>
    <row r="50" spans="1:11" s="85" customFormat="1" ht="5.25" customHeight="1">
      <c r="A50" s="61"/>
      <c r="B50" s="392"/>
      <c r="C50" s="72"/>
      <c r="D50" s="67"/>
      <c r="E50" s="391"/>
      <c r="F50" s="415"/>
      <c r="G50" s="1344"/>
      <c r="H50" s="1344"/>
      <c r="I50" s="1344"/>
      <c r="J50" s="397"/>
      <c r="K50" s="395">
        <v>0</v>
      </c>
    </row>
    <row r="51" spans="1:11" s="85" customFormat="1" ht="17.25" customHeight="1">
      <c r="A51" s="59">
        <v>410</v>
      </c>
      <c r="B51" s="392" t="s">
        <v>413</v>
      </c>
      <c r="C51" s="418">
        <v>24</v>
      </c>
      <c r="D51" s="417"/>
      <c r="E51" s="415"/>
      <c r="F51" s="415"/>
      <c r="G51" s="1343">
        <v>210487234013.84543</v>
      </c>
      <c r="H51" s="1343">
        <v>0</v>
      </c>
      <c r="I51" s="1343">
        <v>226404603742.68292</v>
      </c>
      <c r="J51" s="415"/>
      <c r="K51" s="415">
        <v>0</v>
      </c>
    </row>
    <row r="52" spans="1:11" ht="15.75">
      <c r="A52" s="61">
        <v>411</v>
      </c>
      <c r="B52" s="394" t="s">
        <v>429</v>
      </c>
      <c r="C52" s="418"/>
      <c r="D52" s="420">
        <v>411</v>
      </c>
      <c r="E52" s="397"/>
      <c r="F52" s="397"/>
      <c r="G52" s="1344">
        <v>184511090000</v>
      </c>
      <c r="H52" s="1344"/>
      <c r="I52" s="397">
        <v>184511090000</v>
      </c>
      <c r="J52" s="397">
        <v>184511090000</v>
      </c>
      <c r="K52" s="395">
        <v>0</v>
      </c>
    </row>
    <row r="53" spans="2:11" ht="15.75" hidden="1">
      <c r="B53" s="419"/>
      <c r="C53" s="418"/>
      <c r="D53" s="424">
        <v>4111</v>
      </c>
      <c r="E53" s="397"/>
      <c r="F53" s="397"/>
      <c r="G53" s="1344"/>
      <c r="H53" s="1344"/>
      <c r="I53" s="397"/>
      <c r="J53" s="397"/>
      <c r="K53" s="395">
        <v>0</v>
      </c>
    </row>
    <row r="54" spans="1:11" ht="15.75">
      <c r="A54" s="61">
        <v>412</v>
      </c>
      <c r="B54" s="394" t="s">
        <v>414</v>
      </c>
      <c r="C54" s="418"/>
      <c r="D54" s="424">
        <v>4112</v>
      </c>
      <c r="E54" s="397"/>
      <c r="F54" s="397"/>
      <c r="G54" s="1344">
        <v>2918390480</v>
      </c>
      <c r="H54" s="1344"/>
      <c r="I54" s="397">
        <v>2918390480</v>
      </c>
      <c r="J54" s="397">
        <v>2918390480</v>
      </c>
      <c r="K54" s="395">
        <v>0</v>
      </c>
    </row>
    <row r="55" spans="1:11" ht="15.75" hidden="1">
      <c r="A55" s="61">
        <v>413</v>
      </c>
      <c r="B55" s="394" t="s">
        <v>415</v>
      </c>
      <c r="C55" s="418"/>
      <c r="D55" s="424">
        <v>4118</v>
      </c>
      <c r="E55" s="397"/>
      <c r="F55" s="397"/>
      <c r="G55" s="1344"/>
      <c r="H55" s="1344"/>
      <c r="I55" s="397"/>
      <c r="J55" s="397"/>
      <c r="K55" s="395">
        <v>0</v>
      </c>
    </row>
    <row r="56" spans="1:11" ht="15.75">
      <c r="A56" s="61">
        <v>414</v>
      </c>
      <c r="B56" s="394" t="s">
        <v>416</v>
      </c>
      <c r="C56" s="418"/>
      <c r="D56" s="420">
        <v>419</v>
      </c>
      <c r="E56" s="397"/>
      <c r="F56" s="397"/>
      <c r="G56" s="1344">
        <v>-1894390964</v>
      </c>
      <c r="H56" s="1344"/>
      <c r="I56" s="397">
        <v>-1894390964</v>
      </c>
      <c r="J56" s="397">
        <v>-1894390964</v>
      </c>
      <c r="K56" s="395">
        <v>0</v>
      </c>
    </row>
    <row r="57" spans="1:11" ht="15.75" hidden="1">
      <c r="A57" s="61">
        <v>415</v>
      </c>
      <c r="B57" s="394" t="s">
        <v>417</v>
      </c>
      <c r="C57" s="418"/>
      <c r="D57" s="420">
        <v>412</v>
      </c>
      <c r="E57" s="397"/>
      <c r="F57" s="397"/>
      <c r="G57" s="1344">
        <v>0</v>
      </c>
      <c r="H57" s="1344"/>
      <c r="I57" s="397"/>
      <c r="J57" s="397"/>
      <c r="K57" s="395">
        <v>0</v>
      </c>
    </row>
    <row r="58" spans="1:11" ht="15.75" hidden="1">
      <c r="A58" s="61">
        <v>416</v>
      </c>
      <c r="B58" s="394" t="s">
        <v>418</v>
      </c>
      <c r="C58" s="418"/>
      <c r="D58" s="420">
        <v>413</v>
      </c>
      <c r="E58" s="397"/>
      <c r="F58" s="397"/>
      <c r="G58" s="1344">
        <v>0</v>
      </c>
      <c r="H58" s="1344"/>
      <c r="I58" s="397">
        <v>0</v>
      </c>
      <c r="J58" s="397">
        <v>0</v>
      </c>
      <c r="K58" s="395">
        <v>0</v>
      </c>
    </row>
    <row r="59" spans="1:11" ht="15.75">
      <c r="A59" s="61">
        <v>417</v>
      </c>
      <c r="B59" s="394" t="s">
        <v>419</v>
      </c>
      <c r="C59" s="418"/>
      <c r="D59" s="420">
        <v>414</v>
      </c>
      <c r="E59" s="397"/>
      <c r="F59" s="397"/>
      <c r="G59" s="1344">
        <v>3974106022.637965</v>
      </c>
      <c r="H59" s="1344"/>
      <c r="I59" s="397">
        <v>3974106022.637965</v>
      </c>
      <c r="J59" s="397">
        <v>3974106022.637965</v>
      </c>
      <c r="K59" s="395">
        <v>0</v>
      </c>
    </row>
    <row r="60" spans="1:11" ht="15.75">
      <c r="A60" s="61">
        <v>418</v>
      </c>
      <c r="B60" s="394" t="s">
        <v>420</v>
      </c>
      <c r="C60" s="418"/>
      <c r="D60" s="420">
        <v>415</v>
      </c>
      <c r="E60" s="397"/>
      <c r="F60" s="397"/>
      <c r="G60" s="1344">
        <v>11589891649.910023</v>
      </c>
      <c r="H60" s="1344"/>
      <c r="I60" s="397">
        <v>11589891649.910023</v>
      </c>
      <c r="J60" s="397">
        <v>11589891649.910023</v>
      </c>
      <c r="K60" s="395">
        <v>0</v>
      </c>
    </row>
    <row r="61" spans="1:11" ht="12" customHeight="1" hidden="1">
      <c r="A61" s="61">
        <v>419</v>
      </c>
      <c r="B61" s="394" t="s">
        <v>421</v>
      </c>
      <c r="C61" s="418"/>
      <c r="D61" s="420">
        <v>418</v>
      </c>
      <c r="E61" s="397"/>
      <c r="F61" s="397"/>
      <c r="G61" s="1344"/>
      <c r="H61" s="1344"/>
      <c r="I61" s="397"/>
      <c r="J61" s="397"/>
      <c r="K61" s="395">
        <v>0</v>
      </c>
    </row>
    <row r="62" spans="1:11" ht="17.25" customHeight="1">
      <c r="A62" s="61">
        <v>420</v>
      </c>
      <c r="B62" s="394" t="s">
        <v>422</v>
      </c>
      <c r="C62" s="418"/>
      <c r="D62" s="420">
        <v>421</v>
      </c>
      <c r="E62" s="397"/>
      <c r="F62" s="397"/>
      <c r="G62" s="1344">
        <v>8707968825.297438</v>
      </c>
      <c r="H62" s="1344"/>
      <c r="I62" s="397">
        <v>24625338554.134907</v>
      </c>
      <c r="J62" s="397">
        <v>8707968825.297438</v>
      </c>
      <c r="K62" s="395">
        <v>0</v>
      </c>
    </row>
    <row r="63" spans="1:11" ht="15.75">
      <c r="A63" s="61">
        <v>421</v>
      </c>
      <c r="B63" s="394" t="s">
        <v>423</v>
      </c>
      <c r="C63" s="418"/>
      <c r="D63" s="420">
        <v>441</v>
      </c>
      <c r="E63" s="397"/>
      <c r="F63" s="397"/>
      <c r="G63" s="1344">
        <v>680178000</v>
      </c>
      <c r="H63" s="1344"/>
      <c r="I63" s="397">
        <v>680178000</v>
      </c>
      <c r="J63" s="397">
        <v>680178000</v>
      </c>
      <c r="K63" s="395">
        <v>0</v>
      </c>
    </row>
    <row r="64" spans="1:11" ht="15.75" hidden="1">
      <c r="A64" s="61"/>
      <c r="B64" s="394"/>
      <c r="C64" s="418"/>
      <c r="D64" s="420"/>
      <c r="E64" s="397"/>
      <c r="F64" s="397"/>
      <c r="G64" s="1344"/>
      <c r="H64" s="1344"/>
      <c r="I64" s="397"/>
      <c r="J64" s="397"/>
      <c r="K64" s="395">
        <v>0</v>
      </c>
    </row>
    <row r="65" spans="1:11" ht="15.75" hidden="1">
      <c r="A65" s="61"/>
      <c r="B65" s="394"/>
      <c r="C65" s="418"/>
      <c r="D65" s="420"/>
      <c r="E65" s="397"/>
      <c r="F65" s="397"/>
      <c r="G65" s="1344"/>
      <c r="H65" s="1344"/>
      <c r="I65" s="397"/>
      <c r="J65" s="397"/>
      <c r="K65" s="395">
        <v>0</v>
      </c>
    </row>
    <row r="66" spans="2:11" ht="15.75" hidden="1">
      <c r="B66" s="419"/>
      <c r="C66" s="418"/>
      <c r="D66" s="420"/>
      <c r="E66" s="397"/>
      <c r="F66" s="397"/>
      <c r="G66" s="1344"/>
      <c r="H66" s="1344"/>
      <c r="I66" s="397"/>
      <c r="J66" s="397"/>
      <c r="K66" s="395">
        <v>0</v>
      </c>
    </row>
    <row r="67" spans="1:11" ht="15.75" hidden="1">
      <c r="A67" s="59">
        <v>430</v>
      </c>
      <c r="B67" s="392" t="s">
        <v>424</v>
      </c>
      <c r="C67" s="418"/>
      <c r="D67" s="417"/>
      <c r="E67" s="415"/>
      <c r="F67" s="415"/>
      <c r="G67" s="1343">
        <v>0</v>
      </c>
      <c r="H67" s="1343">
        <v>0</v>
      </c>
      <c r="I67" s="415"/>
      <c r="J67" s="415"/>
      <c r="K67" s="415">
        <v>0</v>
      </c>
    </row>
    <row r="68" spans="1:11" ht="15.75" hidden="1">
      <c r="A68" s="61">
        <v>431</v>
      </c>
      <c r="B68" s="394" t="s">
        <v>425</v>
      </c>
      <c r="C68" s="418"/>
      <c r="D68" s="420">
        <v>431</v>
      </c>
      <c r="E68" s="397"/>
      <c r="F68" s="397"/>
      <c r="G68" s="1344">
        <v>0</v>
      </c>
      <c r="H68" s="1344"/>
      <c r="I68" s="397">
        <v>0</v>
      </c>
      <c r="J68" s="397">
        <v>0</v>
      </c>
      <c r="K68" s="395">
        <v>0</v>
      </c>
    </row>
    <row r="69" spans="1:11" ht="15.75" hidden="1">
      <c r="A69" s="61">
        <v>432</v>
      </c>
      <c r="B69" s="394" t="s">
        <v>426</v>
      </c>
      <c r="C69" s="418"/>
      <c r="D69" s="420"/>
      <c r="E69" s="397"/>
      <c r="F69" s="397"/>
      <c r="G69" s="1343"/>
      <c r="H69" s="1343"/>
      <c r="I69" s="415"/>
      <c r="J69" s="415"/>
      <c r="K69" s="395">
        <v>0</v>
      </c>
    </row>
    <row r="70" spans="1:11" ht="15.75" hidden="1">
      <c r="A70" s="61"/>
      <c r="B70" s="394"/>
      <c r="C70" s="418"/>
      <c r="D70" s="420">
        <v>461</v>
      </c>
      <c r="E70" s="397"/>
      <c r="F70" s="397"/>
      <c r="G70" s="1343"/>
      <c r="H70" s="1343"/>
      <c r="I70" s="415"/>
      <c r="J70" s="415"/>
      <c r="K70" s="395">
        <v>0</v>
      </c>
    </row>
    <row r="71" spans="1:11" ht="15.75" hidden="1">
      <c r="A71" s="61"/>
      <c r="B71" s="394"/>
      <c r="C71" s="418"/>
      <c r="D71" s="420">
        <v>161</v>
      </c>
      <c r="E71" s="397"/>
      <c r="F71" s="397"/>
      <c r="G71" s="1343"/>
      <c r="H71" s="1343"/>
      <c r="I71" s="415"/>
      <c r="J71" s="415"/>
      <c r="K71" s="395">
        <v>0</v>
      </c>
    </row>
    <row r="72" spans="1:11" ht="15.75" hidden="1">
      <c r="A72" s="61">
        <v>433</v>
      </c>
      <c r="B72" s="394" t="s">
        <v>427</v>
      </c>
      <c r="C72" s="416"/>
      <c r="D72" s="420"/>
      <c r="E72" s="397"/>
      <c r="F72" s="397"/>
      <c r="G72" s="1343"/>
      <c r="H72" s="1343"/>
      <c r="I72" s="415"/>
      <c r="J72" s="415"/>
      <c r="K72" s="395">
        <v>0</v>
      </c>
    </row>
    <row r="73" spans="3:11" ht="10.5" customHeight="1">
      <c r="C73" s="416"/>
      <c r="D73" s="425">
        <v>466</v>
      </c>
      <c r="E73" s="397"/>
      <c r="F73" s="397"/>
      <c r="G73" s="1343"/>
      <c r="H73" s="1343"/>
      <c r="I73" s="415"/>
      <c r="J73" s="415"/>
      <c r="K73" s="395">
        <v>0</v>
      </c>
    </row>
    <row r="74" spans="2:11" ht="15.75">
      <c r="B74" s="392" t="s">
        <v>1540</v>
      </c>
      <c r="C74" s="416"/>
      <c r="D74" s="425">
        <v>101</v>
      </c>
      <c r="E74" s="397"/>
      <c r="F74" s="397"/>
      <c r="G74" s="1343">
        <v>12382588630.154573</v>
      </c>
      <c r="H74" s="1343"/>
      <c r="I74" s="415">
        <v>13916978480.317102</v>
      </c>
      <c r="J74" s="415">
        <v>12382588630.154573</v>
      </c>
      <c r="K74" s="395">
        <v>0</v>
      </c>
    </row>
    <row r="75" spans="2:11" ht="6" customHeight="1">
      <c r="B75" s="419"/>
      <c r="C75" s="416"/>
      <c r="D75" s="425"/>
      <c r="E75" s="397"/>
      <c r="F75" s="397"/>
      <c r="G75" s="1344"/>
      <c r="H75" s="1344"/>
      <c r="I75" s="1344"/>
      <c r="J75" s="397"/>
      <c r="K75" s="431"/>
    </row>
    <row r="76" spans="1:11" s="84" customFormat="1" ht="18.75" thickBot="1">
      <c r="A76" s="59">
        <v>440</v>
      </c>
      <c r="B76" s="426" t="s">
        <v>428</v>
      </c>
      <c r="C76" s="384"/>
      <c r="D76" s="382"/>
      <c r="E76" s="427"/>
      <c r="F76" s="427"/>
      <c r="G76" s="1345">
        <v>2252326830578.0005</v>
      </c>
      <c r="H76" s="1644">
        <v>0</v>
      </c>
      <c r="I76" s="1345">
        <v>2220290480117.9995</v>
      </c>
      <c r="J76" s="1345">
        <v>2252326830578.0005</v>
      </c>
      <c r="K76" s="386">
        <v>0</v>
      </c>
    </row>
    <row r="77" spans="2:11" ht="15.75" thickTop="1">
      <c r="B77" s="1831"/>
      <c r="C77" s="1830"/>
      <c r="D77" s="1830"/>
      <c r="E77" s="1830"/>
      <c r="F77" s="1830"/>
      <c r="G77" s="1830"/>
      <c r="H77" s="1830"/>
      <c r="I77" s="1830"/>
      <c r="J77" s="1830"/>
      <c r="K77" s="1830"/>
    </row>
    <row r="78" spans="2:10" ht="15.75">
      <c r="B78" s="66"/>
      <c r="C78" s="72"/>
      <c r="G78" s="71">
        <v>0</v>
      </c>
      <c r="J78" s="71">
        <v>0</v>
      </c>
    </row>
    <row r="79" spans="2:10" ht="15.75">
      <c r="B79" s="66"/>
      <c r="C79" s="72"/>
      <c r="G79" s="188"/>
      <c r="H79" s="188"/>
      <c r="I79" s="188">
        <v>0</v>
      </c>
      <c r="J79" s="188"/>
    </row>
    <row r="80" spans="2:10" ht="15.75" customHeight="1">
      <c r="B80" s="66"/>
      <c r="C80" s="72"/>
      <c r="G80" s="188"/>
      <c r="H80" s="188"/>
      <c r="I80" s="188"/>
      <c r="J80" s="188"/>
    </row>
    <row r="81" spans="2:10" ht="15.75">
      <c r="B81" s="66"/>
      <c r="C81" s="72"/>
      <c r="G81" s="188"/>
      <c r="H81" s="188"/>
      <c r="I81" s="188"/>
      <c r="J81" s="188"/>
    </row>
    <row r="82" spans="2:10" ht="15.75">
      <c r="B82" s="66"/>
      <c r="C82" s="72"/>
      <c r="G82" s="188"/>
      <c r="H82" s="188"/>
      <c r="I82" s="188"/>
      <c r="J82" s="188"/>
    </row>
    <row r="83" spans="2:3" ht="15.75">
      <c r="B83" s="66"/>
      <c r="C83" s="72"/>
    </row>
    <row r="84" spans="2:3" ht="15.75">
      <c r="B84" s="66"/>
      <c r="C84" s="72"/>
    </row>
    <row r="85" spans="2:3" ht="15.75">
      <c r="B85" s="66"/>
      <c r="C85" s="72"/>
    </row>
    <row r="86" spans="2:3" ht="15.75">
      <c r="B86" s="66"/>
      <c r="C86" s="72"/>
    </row>
    <row r="87" spans="2:11" ht="17.25" customHeight="1" hidden="1">
      <c r="B87" s="1830"/>
      <c r="C87" s="1830"/>
      <c r="D87" s="1830"/>
      <c r="E87" s="1830"/>
      <c r="F87" s="189"/>
      <c r="G87" s="189"/>
      <c r="H87" s="189"/>
      <c r="I87" s="189"/>
      <c r="J87" s="189"/>
      <c r="K87" s="294"/>
    </row>
    <row r="88" spans="2:5" ht="15.75">
      <c r="B88" s="66" t="s">
        <v>1798</v>
      </c>
      <c r="E88" s="76"/>
    </row>
    <row r="91" spans="1:11" s="91" customFormat="1" ht="15.75">
      <c r="A91" s="86"/>
      <c r="B91" s="87"/>
      <c r="C91" s="88"/>
      <c r="D91" s="89"/>
      <c r="E91" s="90"/>
      <c r="F91" s="190"/>
      <c r="G91" s="190"/>
      <c r="H91" s="190"/>
      <c r="I91" s="190"/>
      <c r="J91" s="190"/>
      <c r="K91" s="190"/>
    </row>
    <row r="95" ht="6" customHeight="1"/>
    <row r="104" ht="6.75" customHeight="1"/>
    <row r="109" ht="5.25" customHeight="1"/>
    <row r="136" ht="80.25" customHeight="1"/>
    <row r="137" ht="6.75" customHeight="1"/>
    <row r="157" ht="15" customHeight="1"/>
    <row r="158" ht="21" customHeight="1"/>
  </sheetData>
  <sheetProtection/>
  <mergeCells count="10">
    <mergeCell ref="A4:K4"/>
    <mergeCell ref="A5:K5"/>
    <mergeCell ref="B87:E87"/>
    <mergeCell ref="B77:K77"/>
    <mergeCell ref="G7:G8"/>
    <mergeCell ref="B7:B8"/>
    <mergeCell ref="C7:C8"/>
    <mergeCell ref="I7:I8"/>
    <mergeCell ref="J7:J8"/>
    <mergeCell ref="K7:K8"/>
  </mergeCells>
  <printOptions/>
  <pageMargins left="0.6692913385826772" right="0.2362204724409449" top="0.3937007874015748" bottom="0.5118110236220472" header="0.3937007874015748" footer="0.2362204724409449"/>
  <pageSetup firstPageNumber="6" useFirstPageNumber="1" horizontalDpi="600" verticalDpi="600" orientation="portrait" paperSize="9" r:id="rId1"/>
  <headerFooter alignWithMargins="0">
    <oddFooter>&amp;C&amp;"Times New Roman,Regular"&amp;11&amp;P</oddFooter>
  </headerFooter>
  <rowBreaks count="1" manualBreakCount="1">
    <brk id="87" max="255" man="1"/>
  </rowBreaks>
</worksheet>
</file>

<file path=xl/worksheets/sheet27.xml><?xml version="1.0" encoding="utf-8"?>
<worksheet xmlns="http://schemas.openxmlformats.org/spreadsheetml/2006/main" xmlns:r="http://schemas.openxmlformats.org/officeDocument/2006/relationships">
  <sheetPr>
    <tabColor indexed="12"/>
  </sheetPr>
  <dimension ref="A1:G27"/>
  <sheetViews>
    <sheetView zoomScalePageLayoutView="0" workbookViewId="0" topLeftCell="A1">
      <selection activeCell="A19" sqref="A19"/>
    </sheetView>
  </sheetViews>
  <sheetFormatPr defaultColWidth="9.00390625" defaultRowHeight="12.75"/>
  <cols>
    <col min="1" max="1" width="39.25390625" style="0" customWidth="1"/>
    <col min="2" max="2" width="14.75390625" style="0" customWidth="1"/>
    <col min="3" max="3" width="8.00390625" style="0" customWidth="1"/>
    <col min="4" max="4" width="1.00390625" style="0" customWidth="1"/>
    <col min="5" max="5" width="17.75390625" style="0" customWidth="1"/>
    <col min="6" max="6" width="1.00390625" style="0" hidden="1" customWidth="1"/>
    <col min="7" max="7" width="18.00390625" style="0" customWidth="1"/>
    <col min="8" max="8" width="3.25390625" style="0" customWidth="1"/>
    <col min="9" max="9" width="14.375" style="0" customWidth="1"/>
  </cols>
  <sheetData>
    <row r="1" spans="1:7" ht="14.25">
      <c r="A1" s="1387" t="s">
        <v>217</v>
      </c>
      <c r="B1" s="331"/>
      <c r="C1" s="331"/>
      <c r="D1" s="331"/>
      <c r="E1" s="1843" t="s">
        <v>1324</v>
      </c>
      <c r="F1" s="1843"/>
      <c r="G1" s="1843"/>
    </row>
    <row r="2" spans="1:7" ht="15" customHeight="1">
      <c r="A2" s="1388" t="s">
        <v>856</v>
      </c>
      <c r="B2" s="333"/>
      <c r="C2" s="1844" t="s">
        <v>1192</v>
      </c>
      <c r="D2" s="1844"/>
      <c r="E2" s="1844"/>
      <c r="F2" s="1844"/>
      <c r="G2" s="1844"/>
    </row>
    <row r="3" spans="1:7" ht="7.5" customHeight="1">
      <c r="A3" s="334"/>
      <c r="B3" s="334"/>
      <c r="C3" s="334"/>
      <c r="D3" s="334"/>
      <c r="E3" s="335"/>
      <c r="F3" s="335"/>
      <c r="G3" s="335"/>
    </row>
    <row r="4" spans="1:7" ht="34.5" customHeight="1">
      <c r="A4" s="1839" t="s">
        <v>1144</v>
      </c>
      <c r="B4" s="1839"/>
      <c r="C4" s="1839"/>
      <c r="D4" s="1839"/>
      <c r="E4" s="1839"/>
      <c r="F4" s="1839"/>
      <c r="G4" s="1839"/>
    </row>
    <row r="5" spans="1:2" ht="18.75" customHeight="1">
      <c r="A5" s="93"/>
      <c r="B5" s="93"/>
    </row>
    <row r="6" spans="1:7" s="97" customFormat="1" ht="30" customHeight="1">
      <c r="A6" s="96" t="s">
        <v>431</v>
      </c>
      <c r="B6" s="96"/>
      <c r="C6" s="336" t="s">
        <v>1399</v>
      </c>
      <c r="D6" s="96"/>
      <c r="E6" s="558" t="s">
        <v>1131</v>
      </c>
      <c r="F6" s="96"/>
      <c r="G6" s="320" t="s">
        <v>1132</v>
      </c>
    </row>
    <row r="7" spans="1:7" s="65" customFormat="1" ht="15">
      <c r="A7" s="55"/>
      <c r="B7" s="55"/>
      <c r="C7" s="55"/>
      <c r="D7" s="55"/>
      <c r="E7" s="95"/>
      <c r="F7" s="95"/>
      <c r="G7" s="321"/>
    </row>
    <row r="8" spans="1:7" s="65" customFormat="1" ht="18" customHeight="1">
      <c r="A8" s="55" t="s">
        <v>430</v>
      </c>
      <c r="B8" s="55"/>
      <c r="C8" s="54">
        <v>26</v>
      </c>
      <c r="D8" s="54"/>
      <c r="E8" s="95"/>
      <c r="F8" s="95"/>
      <c r="G8" s="95"/>
    </row>
    <row r="9" spans="1:7" s="65" customFormat="1" ht="18" customHeight="1">
      <c r="A9" s="1840" t="s">
        <v>432</v>
      </c>
      <c r="B9" s="1840"/>
      <c r="C9" s="55"/>
      <c r="D9" s="55"/>
      <c r="E9" s="95"/>
      <c r="F9" s="95"/>
      <c r="G9" s="95"/>
    </row>
    <row r="10" spans="1:7" s="65" customFormat="1" ht="18" customHeight="1">
      <c r="A10" s="1840" t="s">
        <v>433</v>
      </c>
      <c r="B10" s="1840"/>
      <c r="C10" s="55"/>
      <c r="D10" s="55"/>
      <c r="E10" s="95"/>
      <c r="F10" s="95"/>
      <c r="G10" s="95"/>
    </row>
    <row r="11" spans="1:7" s="65" customFormat="1" ht="18" customHeight="1">
      <c r="A11" s="55" t="s">
        <v>434</v>
      </c>
      <c r="B11" s="55"/>
      <c r="C11" s="55"/>
      <c r="D11" s="55"/>
      <c r="E11" s="95"/>
      <c r="F11" s="95"/>
      <c r="G11" s="95"/>
    </row>
    <row r="12" spans="1:4" s="65" customFormat="1" ht="18" customHeight="1">
      <c r="A12" s="55" t="s">
        <v>435</v>
      </c>
      <c r="B12" s="55"/>
      <c r="C12" s="55"/>
      <c r="D12" s="55"/>
    </row>
    <row r="13" spans="1:7" s="65" customFormat="1" ht="18" customHeight="1">
      <c r="A13" s="54" t="s">
        <v>2014</v>
      </c>
      <c r="B13" s="55"/>
      <c r="C13" s="55"/>
      <c r="D13" s="55"/>
      <c r="E13" s="1346">
        <v>17076012.37</v>
      </c>
      <c r="F13" s="1347"/>
      <c r="G13" s="1346">
        <v>17454564.53</v>
      </c>
    </row>
    <row r="14" spans="1:7" s="65" customFormat="1" ht="18" customHeight="1">
      <c r="A14" s="54" t="s">
        <v>2015</v>
      </c>
      <c r="B14" s="55"/>
      <c r="C14" s="55"/>
      <c r="D14" s="55"/>
      <c r="E14" s="1346">
        <v>6650000</v>
      </c>
      <c r="F14" s="1347"/>
      <c r="G14" s="1432">
        <v>6597927</v>
      </c>
    </row>
    <row r="15" spans="1:7" s="65" customFormat="1" ht="18" customHeight="1">
      <c r="A15" s="55" t="s">
        <v>436</v>
      </c>
      <c r="B15" s="55"/>
      <c r="C15" s="55"/>
      <c r="D15" s="55"/>
      <c r="E15" s="95"/>
      <c r="F15" s="95"/>
      <c r="G15" s="95"/>
    </row>
    <row r="16" spans="1:7" ht="18" customHeight="1">
      <c r="A16" s="51"/>
      <c r="B16" s="51"/>
      <c r="C16" s="51"/>
      <c r="D16" s="51"/>
      <c r="E16" s="94"/>
      <c r="F16" s="94"/>
      <c r="G16" s="94"/>
    </row>
    <row r="17" spans="1:7" ht="15">
      <c r="A17" s="50" t="s">
        <v>437</v>
      </c>
      <c r="B17" s="50"/>
      <c r="E17" s="1841" t="s">
        <v>1129</v>
      </c>
      <c r="F17" s="1841"/>
      <c r="G17" s="1841"/>
    </row>
    <row r="18" spans="1:2" ht="12.75">
      <c r="A18" s="50"/>
      <c r="B18" s="50"/>
    </row>
    <row r="19" spans="1:7" s="65" customFormat="1" ht="14.25" customHeight="1">
      <c r="A19" s="337" t="s">
        <v>1878</v>
      </c>
      <c r="B19" s="1838" t="s">
        <v>1879</v>
      </c>
      <c r="C19" s="1838"/>
      <c r="D19" s="337"/>
      <c r="E19" s="1838" t="s">
        <v>608</v>
      </c>
      <c r="F19" s="1838"/>
      <c r="G19" s="1838"/>
    </row>
    <row r="20" spans="1:7" s="65" customFormat="1" ht="15.75">
      <c r="A20" s="1842"/>
      <c r="B20" s="338"/>
      <c r="C20" s="234"/>
      <c r="D20" s="234"/>
      <c r="E20" s="1842"/>
      <c r="F20" s="338"/>
      <c r="G20" s="1842"/>
    </row>
    <row r="21" spans="1:7" s="65" customFormat="1" ht="15.75">
      <c r="A21" s="1842"/>
      <c r="B21" s="338"/>
      <c r="C21" s="234"/>
      <c r="D21" s="234"/>
      <c r="E21" s="1842"/>
      <c r="F21" s="338"/>
      <c r="G21" s="1842"/>
    </row>
    <row r="22" spans="1:7" s="65" customFormat="1" ht="15.75">
      <c r="A22" s="1842"/>
      <c r="B22" s="338"/>
      <c r="C22" s="234"/>
      <c r="D22" s="234"/>
      <c r="E22" s="1842"/>
      <c r="F22" s="338"/>
      <c r="G22" s="1842"/>
    </row>
    <row r="23" spans="1:7" s="65" customFormat="1" ht="15.75">
      <c r="A23" s="1842"/>
      <c r="B23" s="338"/>
      <c r="C23" s="234"/>
      <c r="D23" s="234"/>
      <c r="E23" s="1842"/>
      <c r="F23" s="338"/>
      <c r="G23" s="1842"/>
    </row>
    <row r="24" spans="1:7" s="65" customFormat="1" ht="15.75">
      <c r="A24" s="1842"/>
      <c r="B24" s="338"/>
      <c r="C24" s="234"/>
      <c r="D24" s="234"/>
      <c r="E24" s="1842"/>
      <c r="F24" s="338"/>
      <c r="G24" s="1842"/>
    </row>
    <row r="25" spans="1:7" s="65" customFormat="1" ht="13.5" customHeight="1">
      <c r="A25" s="1842"/>
      <c r="B25" s="338"/>
      <c r="C25" s="234"/>
      <c r="D25" s="234"/>
      <c r="E25" s="1842"/>
      <c r="F25" s="338"/>
      <c r="G25" s="1842"/>
    </row>
    <row r="26" spans="1:7" s="65" customFormat="1" ht="15.75" hidden="1">
      <c r="A26" s="1842"/>
      <c r="B26" s="338"/>
      <c r="C26" s="234"/>
      <c r="D26" s="234"/>
      <c r="E26" s="1842"/>
      <c r="F26" s="338"/>
      <c r="G26" s="1842"/>
    </row>
    <row r="27" spans="1:7" s="65" customFormat="1" ht="14.25" customHeight="1">
      <c r="A27" s="337" t="s">
        <v>386</v>
      </c>
      <c r="B27" s="1838" t="s">
        <v>10</v>
      </c>
      <c r="C27" s="1838"/>
      <c r="D27" s="337"/>
      <c r="E27" s="1838" t="s">
        <v>818</v>
      </c>
      <c r="F27" s="1838"/>
      <c r="G27" s="1838"/>
    </row>
    <row r="51" ht="17.25" customHeight="1"/>
    <row r="53" ht="13.5" customHeight="1" hidden="1"/>
    <row r="54" ht="12" customHeight="1" hidden="1"/>
    <row r="55" ht="12" customHeight="1"/>
    <row r="61" ht="4.5" customHeight="1"/>
    <row r="67" ht="9" customHeight="1" hidden="1"/>
    <row r="68" ht="17.25" customHeight="1" hidden="1"/>
    <row r="69" ht="7.5" customHeight="1" hidden="1"/>
    <row r="70" ht="12.75" hidden="1"/>
    <row r="71" ht="12.75" hidden="1"/>
    <row r="72" ht="12.75" hidden="1"/>
    <row r="73" ht="12.75" hidden="1"/>
    <row r="74" ht="12.75" hidden="1"/>
    <row r="80" ht="15.75" customHeight="1"/>
    <row r="87" ht="17.25" customHeight="1" hidden="1"/>
    <row r="95" ht="6" customHeight="1"/>
    <row r="104" ht="6.75" customHeight="1"/>
    <row r="109" ht="5.25" customHeight="1"/>
    <row r="136" ht="80.25" customHeight="1"/>
    <row r="137" ht="6.75" customHeight="1"/>
    <row r="157" ht="15" customHeight="1"/>
    <row r="158" ht="21" customHeight="1"/>
  </sheetData>
  <sheetProtection/>
  <mergeCells count="13">
    <mergeCell ref="G20:G26"/>
    <mergeCell ref="E1:G1"/>
    <mergeCell ref="C2:G2"/>
    <mergeCell ref="B27:C27"/>
    <mergeCell ref="E27:G27"/>
    <mergeCell ref="A4:G4"/>
    <mergeCell ref="A9:B9"/>
    <mergeCell ref="A10:B10"/>
    <mergeCell ref="B19:C19"/>
    <mergeCell ref="E19:G19"/>
    <mergeCell ref="E17:G17"/>
    <mergeCell ref="A20:A26"/>
    <mergeCell ref="E20:E26"/>
  </mergeCells>
  <printOptions/>
  <pageMargins left="0.6692913385826772" right="0.35433070866141736" top="0.5118110236220472" bottom="0.7874015748031497" header="0.5118110236220472" footer="0.35433070866141736"/>
  <pageSetup firstPageNumber="7" useFirstPageNumber="1" horizontalDpi="600" verticalDpi="600" orientation="portrait" paperSize="9" scale="95"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sheetPr>
    <tabColor indexed="12"/>
  </sheetPr>
  <dimension ref="A1:J156"/>
  <sheetViews>
    <sheetView zoomScalePageLayoutView="0" workbookViewId="0" topLeftCell="A36">
      <selection activeCell="L51" sqref="L51"/>
    </sheetView>
  </sheetViews>
  <sheetFormatPr defaultColWidth="10.25390625" defaultRowHeight="12.75"/>
  <cols>
    <col min="1" max="1" width="4.25390625" style="111" customWidth="1"/>
    <col min="2" max="2" width="47.00390625" style="101" customWidth="1"/>
    <col min="3" max="3" width="7.625" style="102" customWidth="1"/>
    <col min="4" max="4" width="0.37109375" style="102" customWidth="1"/>
    <col min="5" max="5" width="2.25390625" style="101" hidden="1" customWidth="1"/>
    <col min="6" max="6" width="18.00390625" style="244" customWidth="1"/>
    <col min="7" max="7" width="0.74609375" style="101" customWidth="1"/>
    <col min="8" max="8" width="18.00390625" style="101" customWidth="1"/>
    <col min="9" max="9" width="17.875" style="101" hidden="1" customWidth="1"/>
    <col min="10" max="10" width="20.375" style="101" hidden="1" customWidth="1"/>
    <col min="11" max="11" width="18.75390625" style="101" customWidth="1"/>
    <col min="12" max="16384" width="10.25390625" style="101" customWidth="1"/>
  </cols>
  <sheetData>
    <row r="1" spans="1:9" ht="15">
      <c r="A1" s="1390" t="s">
        <v>217</v>
      </c>
      <c r="E1" s="331"/>
      <c r="F1" s="1312"/>
      <c r="G1" s="1312"/>
      <c r="H1" s="1312" t="s">
        <v>1324</v>
      </c>
      <c r="I1" s="1312"/>
    </row>
    <row r="2" spans="1:9" ht="15">
      <c r="A2" s="1490" t="s">
        <v>856</v>
      </c>
      <c r="E2" s="1306"/>
      <c r="F2" s="1306"/>
      <c r="G2" s="1306"/>
      <c r="H2" s="1306" t="s">
        <v>1192</v>
      </c>
      <c r="I2" s="1306"/>
    </row>
    <row r="3" spans="1:9" ht="3.75" customHeight="1">
      <c r="A3" s="339"/>
      <c r="B3" s="232"/>
      <c r="C3" s="233"/>
      <c r="D3" s="233"/>
      <c r="E3" s="232"/>
      <c r="F3" s="232"/>
      <c r="G3" s="232"/>
      <c r="H3" s="232"/>
      <c r="I3" s="232"/>
    </row>
    <row r="4" spans="2:9" ht="33.75" customHeight="1">
      <c r="B4" s="1812" t="s">
        <v>1145</v>
      </c>
      <c r="C4" s="1812"/>
      <c r="D4" s="1812"/>
      <c r="E4" s="1812"/>
      <c r="F4" s="1812"/>
      <c r="G4" s="1812"/>
      <c r="H4" s="1812"/>
      <c r="I4" s="1812"/>
    </row>
    <row r="5" spans="2:9" ht="19.5" customHeight="1">
      <c r="B5" s="1847" t="s">
        <v>43</v>
      </c>
      <c r="C5" s="1847"/>
      <c r="D5" s="1847"/>
      <c r="E5" s="1847"/>
      <c r="F5" s="1847"/>
      <c r="G5" s="1847"/>
      <c r="H5" s="1847"/>
      <c r="I5" s="1847"/>
    </row>
    <row r="6" spans="6:9" ht="15" customHeight="1">
      <c r="F6" s="101"/>
      <c r="G6" s="1848"/>
      <c r="H6" s="1848"/>
      <c r="I6" s="243"/>
    </row>
    <row r="7" spans="1:10" s="104" customFormat="1" ht="30" customHeight="1">
      <c r="A7" s="112" t="s">
        <v>595</v>
      </c>
      <c r="B7" s="432" t="s">
        <v>431</v>
      </c>
      <c r="C7" s="1395" t="s">
        <v>1399</v>
      </c>
      <c r="D7" s="432" t="s">
        <v>1792</v>
      </c>
      <c r="E7" s="432"/>
      <c r="F7" s="559" t="s">
        <v>1774</v>
      </c>
      <c r="G7" s="434"/>
      <c r="H7" s="559" t="s">
        <v>1775</v>
      </c>
      <c r="I7" s="365" t="s">
        <v>1261</v>
      </c>
      <c r="J7" s="104" t="s">
        <v>1262</v>
      </c>
    </row>
    <row r="8" spans="1:9" s="104" customFormat="1" ht="12.75" customHeight="1">
      <c r="A8" s="112"/>
      <c r="B8" s="432"/>
      <c r="C8" s="433"/>
      <c r="D8" s="432"/>
      <c r="E8" s="432"/>
      <c r="F8" s="432"/>
      <c r="G8" s="432"/>
      <c r="H8" s="432"/>
      <c r="I8" s="366"/>
    </row>
    <row r="9" spans="1:10" s="119" customFormat="1" ht="15">
      <c r="A9" s="192" t="s">
        <v>242</v>
      </c>
      <c r="B9" s="435" t="s">
        <v>1528</v>
      </c>
      <c r="C9" s="470">
        <v>27</v>
      </c>
      <c r="D9" s="102">
        <v>511</v>
      </c>
      <c r="E9" s="1348"/>
      <c r="F9" s="1348">
        <v>754906061832</v>
      </c>
      <c r="G9" s="1348"/>
      <c r="H9" s="1349">
        <v>737710158574</v>
      </c>
      <c r="I9" s="223">
        <v>754906061832</v>
      </c>
      <c r="J9" s="228">
        <v>0</v>
      </c>
    </row>
    <row r="10" spans="3:9" ht="15" hidden="1">
      <c r="C10" s="471"/>
      <c r="D10" s="102">
        <v>511</v>
      </c>
      <c r="E10" s="1348"/>
      <c r="F10" s="1348"/>
      <c r="G10" s="1348"/>
      <c r="H10" s="1349"/>
      <c r="I10" s="226"/>
    </row>
    <row r="11" spans="3:9" ht="15" hidden="1">
      <c r="C11" s="471"/>
      <c r="D11" s="102">
        <v>512</v>
      </c>
      <c r="E11" s="1348"/>
      <c r="F11" s="1348"/>
      <c r="G11" s="1348"/>
      <c r="H11" s="1349"/>
      <c r="I11" s="226"/>
    </row>
    <row r="12" spans="2:9" ht="15" hidden="1">
      <c r="B12" s="436" t="s">
        <v>1793</v>
      </c>
      <c r="C12" s="471"/>
      <c r="D12" s="101"/>
      <c r="E12" s="1348"/>
      <c r="F12" s="1348"/>
      <c r="G12" s="1348"/>
      <c r="H12" s="1349"/>
      <c r="I12" s="226"/>
    </row>
    <row r="13" spans="2:9" ht="15" hidden="1">
      <c r="B13" s="437"/>
      <c r="C13" s="471"/>
      <c r="D13" s="101"/>
      <c r="E13" s="1348"/>
      <c r="F13" s="1348"/>
      <c r="G13" s="1348"/>
      <c r="H13" s="1349"/>
      <c r="I13" s="226"/>
    </row>
    <row r="14" spans="2:9" ht="15" hidden="1">
      <c r="B14" s="437"/>
      <c r="C14" s="471"/>
      <c r="D14" s="101"/>
      <c r="E14" s="1348"/>
      <c r="F14" s="1348"/>
      <c r="G14" s="1348"/>
      <c r="H14" s="1349"/>
      <c r="I14" s="226"/>
    </row>
    <row r="15" spans="2:9" ht="6.75" customHeight="1">
      <c r="B15" s="437"/>
      <c r="C15" s="471"/>
      <c r="D15" s="101"/>
      <c r="E15" s="1348"/>
      <c r="F15" s="1348"/>
      <c r="G15" s="1348"/>
      <c r="H15" s="1349"/>
      <c r="I15" s="226"/>
    </row>
    <row r="16" spans="1:9" ht="15">
      <c r="A16" s="193" t="s">
        <v>243</v>
      </c>
      <c r="B16" s="438" t="s">
        <v>1529</v>
      </c>
      <c r="C16" s="439">
        <v>28</v>
      </c>
      <c r="E16" s="1350"/>
      <c r="F16" s="1351">
        <v>0</v>
      </c>
      <c r="G16" s="1352"/>
      <c r="H16" s="1353">
        <v>3995000</v>
      </c>
      <c r="I16" s="226">
        <v>0</v>
      </c>
    </row>
    <row r="17" spans="2:9" ht="15" hidden="1">
      <c r="B17" s="440" t="s">
        <v>1794</v>
      </c>
      <c r="C17" s="471"/>
      <c r="E17" s="1350"/>
      <c r="F17" s="1350"/>
      <c r="G17" s="1350"/>
      <c r="H17" s="1354"/>
      <c r="I17" s="226"/>
    </row>
    <row r="18" spans="2:9" ht="15" hidden="1">
      <c r="B18" s="440" t="s">
        <v>1795</v>
      </c>
      <c r="C18" s="471"/>
      <c r="E18" s="1350"/>
      <c r="F18" s="1350"/>
      <c r="G18" s="1350"/>
      <c r="H18" s="1354"/>
      <c r="I18" s="226"/>
    </row>
    <row r="19" spans="2:9" ht="15" hidden="1">
      <c r="B19" s="440" t="s">
        <v>1796</v>
      </c>
      <c r="C19" s="471"/>
      <c r="E19" s="1350"/>
      <c r="F19" s="1350"/>
      <c r="G19" s="1350"/>
      <c r="H19" s="1354"/>
      <c r="I19" s="226"/>
    </row>
    <row r="20" spans="1:9" s="109" customFormat="1" ht="26.25" hidden="1">
      <c r="A20" s="115"/>
      <c r="B20" s="441" t="s">
        <v>1797</v>
      </c>
      <c r="C20" s="472"/>
      <c r="D20" s="442"/>
      <c r="E20" s="1350"/>
      <c r="F20" s="1350"/>
      <c r="G20" s="1350"/>
      <c r="H20" s="1354"/>
      <c r="I20" s="229"/>
    </row>
    <row r="21" spans="1:9" s="109" customFormat="1" ht="9" customHeight="1">
      <c r="A21" s="115"/>
      <c r="B21" s="441"/>
      <c r="C21" s="472"/>
      <c r="D21" s="442"/>
      <c r="E21" s="1350"/>
      <c r="F21" s="1350"/>
      <c r="G21" s="1350"/>
      <c r="H21" s="1354"/>
      <c r="I21" s="229"/>
    </row>
    <row r="22" spans="1:9" s="110" customFormat="1" ht="21.75" customHeight="1">
      <c r="A22" s="113">
        <v>10</v>
      </c>
      <c r="B22" s="185" t="s">
        <v>1530</v>
      </c>
      <c r="C22" s="439">
        <v>29</v>
      </c>
      <c r="D22" s="432"/>
      <c r="E22" s="1355"/>
      <c r="F22" s="1356">
        <v>754906061832</v>
      </c>
      <c r="G22" s="1356">
        <v>0</v>
      </c>
      <c r="H22" s="1356">
        <v>737706163574</v>
      </c>
      <c r="I22" s="230">
        <v>754906061832</v>
      </c>
    </row>
    <row r="23" spans="1:9" s="110" customFormat="1" ht="2.25" customHeight="1">
      <c r="A23" s="113"/>
      <c r="B23" s="438"/>
      <c r="C23" s="439"/>
      <c r="D23" s="432"/>
      <c r="E23" s="1355"/>
      <c r="F23" s="1355"/>
      <c r="G23" s="1355"/>
      <c r="H23" s="1356"/>
      <c r="I23" s="224"/>
    </row>
    <row r="24" spans="1:10" ht="15" customHeight="1">
      <c r="A24" s="114">
        <v>11</v>
      </c>
      <c r="B24" s="108" t="s">
        <v>1531</v>
      </c>
      <c r="C24" s="439">
        <v>30</v>
      </c>
      <c r="D24" s="471">
        <v>632</v>
      </c>
      <c r="E24" s="1351"/>
      <c r="F24" s="1351">
        <v>639461893686</v>
      </c>
      <c r="G24" s="1351"/>
      <c r="H24" s="1357">
        <v>573061663131</v>
      </c>
      <c r="I24" s="231">
        <v>639461893686</v>
      </c>
      <c r="J24" s="228">
        <v>0</v>
      </c>
    </row>
    <row r="25" spans="1:9" s="103" customFormat="1" ht="3.75" customHeight="1">
      <c r="A25" s="113"/>
      <c r="B25" s="438"/>
      <c r="C25" s="443"/>
      <c r="D25" s="102"/>
      <c r="E25" s="1348"/>
      <c r="F25" s="1351"/>
      <c r="G25" s="1351"/>
      <c r="H25" s="1357"/>
      <c r="I25" s="223"/>
    </row>
    <row r="26" spans="1:9" s="110" customFormat="1" ht="16.5" customHeight="1">
      <c r="A26" s="113">
        <v>20</v>
      </c>
      <c r="B26" s="185" t="s">
        <v>1532</v>
      </c>
      <c r="C26" s="432"/>
      <c r="D26" s="432"/>
      <c r="E26" s="1355"/>
      <c r="F26" s="1356">
        <v>115444168146</v>
      </c>
      <c r="G26" s="1356">
        <v>0</v>
      </c>
      <c r="H26" s="1356">
        <v>164644500443</v>
      </c>
      <c r="I26" s="230">
        <v>115444168146</v>
      </c>
    </row>
    <row r="27" spans="5:9" ht="3" customHeight="1">
      <c r="E27" s="1348"/>
      <c r="F27" s="1358"/>
      <c r="G27" s="1351"/>
      <c r="H27" s="1357"/>
      <c r="I27" s="223"/>
    </row>
    <row r="28" spans="1:10" ht="15" customHeight="1">
      <c r="A28" s="114">
        <v>21</v>
      </c>
      <c r="B28" s="108" t="s">
        <v>1533</v>
      </c>
      <c r="C28" s="439">
        <v>31</v>
      </c>
      <c r="D28" s="102">
        <v>515</v>
      </c>
      <c r="E28" s="1348"/>
      <c r="F28" s="1351">
        <v>4168733885</v>
      </c>
      <c r="G28" s="1351"/>
      <c r="H28" s="1357">
        <v>11807906280</v>
      </c>
      <c r="I28" s="223">
        <v>4168733885</v>
      </c>
      <c r="J28" s="228">
        <v>0</v>
      </c>
    </row>
    <row r="29" spans="1:10" ht="15" customHeight="1">
      <c r="A29" s="114">
        <v>22</v>
      </c>
      <c r="B29" s="108" t="s">
        <v>1534</v>
      </c>
      <c r="C29" s="439">
        <v>32</v>
      </c>
      <c r="D29" s="102">
        <v>635</v>
      </c>
      <c r="E29" s="1348"/>
      <c r="F29" s="1351">
        <v>63873089004</v>
      </c>
      <c r="G29" s="1351"/>
      <c r="H29" s="1357">
        <v>80487754307</v>
      </c>
      <c r="I29" s="223">
        <v>63873089004</v>
      </c>
      <c r="J29" s="228">
        <v>0</v>
      </c>
    </row>
    <row r="30" spans="1:9" ht="15" customHeight="1">
      <c r="A30" s="114">
        <v>23</v>
      </c>
      <c r="B30" s="444" t="s">
        <v>584</v>
      </c>
      <c r="C30" s="445"/>
      <c r="E30" s="1351"/>
      <c r="F30" s="1500">
        <v>63515065605</v>
      </c>
      <c r="G30" s="1500"/>
      <c r="H30" s="1501">
        <v>71821624487</v>
      </c>
      <c r="I30" s="367"/>
    </row>
    <row r="31" spans="1:10" s="103" customFormat="1" ht="15" customHeight="1">
      <c r="A31" s="114">
        <v>24</v>
      </c>
      <c r="B31" s="108" t="s">
        <v>585</v>
      </c>
      <c r="C31" s="439"/>
      <c r="D31" s="102">
        <v>641</v>
      </c>
      <c r="E31" s="1348"/>
      <c r="F31" s="1351">
        <v>7904148438</v>
      </c>
      <c r="G31" s="1351"/>
      <c r="H31" s="1357">
        <v>20891304802</v>
      </c>
      <c r="I31" s="223">
        <v>7904148438</v>
      </c>
      <c r="J31" s="228">
        <v>0</v>
      </c>
    </row>
    <row r="32" spans="1:10" s="103" customFormat="1" ht="15" customHeight="1">
      <c r="A32" s="114">
        <v>25</v>
      </c>
      <c r="B32" s="108" t="s">
        <v>586</v>
      </c>
      <c r="C32" s="439"/>
      <c r="D32" s="102">
        <v>642</v>
      </c>
      <c r="E32" s="1348"/>
      <c r="F32" s="1351">
        <v>44878352932</v>
      </c>
      <c r="G32" s="1351"/>
      <c r="H32" s="1357">
        <v>43257820253</v>
      </c>
      <c r="I32" s="223">
        <v>44878352932</v>
      </c>
      <c r="J32" s="228">
        <v>0</v>
      </c>
    </row>
    <row r="33" spans="1:9" s="103" customFormat="1" ht="6.75" customHeight="1">
      <c r="A33" s="114"/>
      <c r="B33" s="108"/>
      <c r="C33" s="439"/>
      <c r="D33" s="102"/>
      <c r="E33" s="1348"/>
      <c r="F33" s="1351"/>
      <c r="G33" s="1351"/>
      <c r="H33" s="1357"/>
      <c r="I33" s="223"/>
    </row>
    <row r="34" spans="1:9" s="103" customFormat="1" ht="15" customHeight="1">
      <c r="A34" s="113">
        <v>30</v>
      </c>
      <c r="B34" s="185" t="s">
        <v>587</v>
      </c>
      <c r="C34" s="102"/>
      <c r="D34" s="102"/>
      <c r="E34" s="1348"/>
      <c r="F34" s="1349">
        <v>2957311657</v>
      </c>
      <c r="G34" s="1349">
        <v>0</v>
      </c>
      <c r="H34" s="1349">
        <v>31815527361</v>
      </c>
      <c r="I34" s="225">
        <v>2957311657</v>
      </c>
    </row>
    <row r="35" spans="1:9" s="103" customFormat="1" ht="3.75" customHeight="1">
      <c r="A35" s="116"/>
      <c r="B35" s="101"/>
      <c r="C35" s="102"/>
      <c r="D35" s="102"/>
      <c r="E35" s="1348"/>
      <c r="F35" s="1351"/>
      <c r="G35" s="1351"/>
      <c r="H35" s="1357"/>
      <c r="I35" s="223"/>
    </row>
    <row r="36" spans="1:10" s="103" customFormat="1" ht="15" customHeight="1">
      <c r="A36" s="114">
        <v>31</v>
      </c>
      <c r="B36" s="108" t="s">
        <v>588</v>
      </c>
      <c r="C36" s="102"/>
      <c r="D36" s="102">
        <v>711</v>
      </c>
      <c r="E36" s="1348"/>
      <c r="F36" s="1351">
        <v>5993801805</v>
      </c>
      <c r="G36" s="1351"/>
      <c r="H36" s="1357">
        <v>5904372756</v>
      </c>
      <c r="I36" s="223">
        <v>5993801805</v>
      </c>
      <c r="J36" s="228">
        <v>0</v>
      </c>
    </row>
    <row r="37" spans="1:10" s="103" customFormat="1" ht="15" customHeight="1">
      <c r="A37" s="114">
        <v>32</v>
      </c>
      <c r="B37" s="108" t="s">
        <v>589</v>
      </c>
      <c r="C37" s="102"/>
      <c r="D37" s="102">
        <v>811</v>
      </c>
      <c r="E37" s="1348"/>
      <c r="F37" s="1351">
        <v>4878399552</v>
      </c>
      <c r="G37" s="1351"/>
      <c r="H37" s="1357">
        <v>5715559853</v>
      </c>
      <c r="I37" s="223">
        <v>4878399552</v>
      </c>
      <c r="J37" s="228">
        <v>0</v>
      </c>
    </row>
    <row r="38" spans="1:9" s="103" customFormat="1" ht="2.25" customHeight="1">
      <c r="A38" s="114"/>
      <c r="B38" s="108"/>
      <c r="C38" s="102"/>
      <c r="D38" s="102"/>
      <c r="E38" s="1348"/>
      <c r="F38" s="1351"/>
      <c r="G38" s="1351"/>
      <c r="H38" s="1357"/>
      <c r="I38" s="223"/>
    </row>
    <row r="39" spans="1:9" ht="15" customHeight="1">
      <c r="A39" s="113">
        <v>40</v>
      </c>
      <c r="B39" s="438" t="s">
        <v>590</v>
      </c>
      <c r="E39" s="1348"/>
      <c r="F39" s="1349">
        <v>1115402253</v>
      </c>
      <c r="G39" s="1349">
        <v>0</v>
      </c>
      <c r="H39" s="1349">
        <v>188812903</v>
      </c>
      <c r="I39" s="225">
        <v>1115402253</v>
      </c>
    </row>
    <row r="40" spans="5:9" ht="3.75" customHeight="1">
      <c r="E40" s="1348"/>
      <c r="F40" s="1351"/>
      <c r="G40" s="1351"/>
      <c r="H40" s="1357"/>
      <c r="I40" s="223"/>
    </row>
    <row r="41" spans="1:10" s="109" customFormat="1" ht="28.5" customHeight="1" hidden="1">
      <c r="A41" s="115"/>
      <c r="B41" s="185" t="s">
        <v>1444</v>
      </c>
      <c r="C41" s="118"/>
      <c r="D41" s="442">
        <v>99</v>
      </c>
      <c r="E41" s="1348"/>
      <c r="F41" s="1348">
        <v>0</v>
      </c>
      <c r="G41" s="1351"/>
      <c r="H41" s="1349"/>
      <c r="I41" s="229">
        <v>0</v>
      </c>
      <c r="J41" s="228">
        <v>0</v>
      </c>
    </row>
    <row r="42" spans="5:9" ht="6" customHeight="1" hidden="1">
      <c r="E42" s="1348"/>
      <c r="F42" s="1351"/>
      <c r="G42" s="1351"/>
      <c r="H42" s="1357"/>
      <c r="I42" s="223"/>
    </row>
    <row r="43" spans="1:9" ht="15" customHeight="1">
      <c r="A43" s="113">
        <v>50</v>
      </c>
      <c r="B43" s="185" t="s">
        <v>591</v>
      </c>
      <c r="E43" s="1348"/>
      <c r="F43" s="1349">
        <v>4072713910</v>
      </c>
      <c r="G43" s="1349">
        <v>0</v>
      </c>
      <c r="H43" s="1349">
        <v>32004340264</v>
      </c>
      <c r="I43" s="225">
        <v>4072713910</v>
      </c>
    </row>
    <row r="44" spans="2:9" ht="4.5" customHeight="1">
      <c r="B44" s="103"/>
      <c r="E44" s="1348"/>
      <c r="F44" s="1351"/>
      <c r="G44" s="1351"/>
      <c r="H44" s="1357"/>
      <c r="I44" s="226"/>
    </row>
    <row r="45" spans="1:10" ht="15" customHeight="1">
      <c r="A45" s="114">
        <v>51</v>
      </c>
      <c r="B45" s="184" t="s">
        <v>592</v>
      </c>
      <c r="C45" s="439">
        <v>33</v>
      </c>
      <c r="E45" s="1348"/>
      <c r="F45" s="1351">
        <v>1625769260</v>
      </c>
      <c r="G45" s="1351"/>
      <c r="H45" s="1351">
        <v>7681004265</v>
      </c>
      <c r="I45" s="227">
        <v>1625769260</v>
      </c>
      <c r="J45" s="228">
        <v>0</v>
      </c>
    </row>
    <row r="46" spans="1:9" ht="15" customHeight="1" hidden="1">
      <c r="A46" s="114">
        <v>52</v>
      </c>
      <c r="B46" s="184" t="s">
        <v>593</v>
      </c>
      <c r="C46" s="439"/>
      <c r="E46" s="1348"/>
      <c r="F46" s="1351"/>
      <c r="G46" s="1351"/>
      <c r="H46" s="1357"/>
      <c r="I46" s="226"/>
    </row>
    <row r="47" spans="1:9" ht="3" customHeight="1">
      <c r="A47" s="114"/>
      <c r="B47" s="108"/>
      <c r="C47" s="439"/>
      <c r="E47" s="1348"/>
      <c r="F47" s="1351"/>
      <c r="G47" s="1351"/>
      <c r="H47" s="1357"/>
      <c r="I47" s="226"/>
    </row>
    <row r="48" spans="1:9" s="103" customFormat="1" ht="17.25" customHeight="1">
      <c r="A48" s="113">
        <v>60</v>
      </c>
      <c r="B48" s="185" t="s">
        <v>594</v>
      </c>
      <c r="C48" s="303"/>
      <c r="D48" s="446"/>
      <c r="E48" s="1355"/>
      <c r="F48" s="1356">
        <v>2446944650</v>
      </c>
      <c r="G48" s="1356">
        <v>0</v>
      </c>
      <c r="H48" s="1356">
        <v>24323335999</v>
      </c>
      <c r="I48" s="368">
        <v>2446944650</v>
      </c>
    </row>
    <row r="49" spans="2:10" ht="15">
      <c r="B49" s="103" t="s">
        <v>1140</v>
      </c>
      <c r="D49" s="102">
        <v>100</v>
      </c>
      <c r="E49" s="1359"/>
      <c r="F49" s="1352">
        <v>-1172892122.7961924</v>
      </c>
      <c r="G49" s="1359"/>
      <c r="H49" s="1353">
        <v>892466344</v>
      </c>
      <c r="I49" s="364">
        <v>-1172892122.7961924</v>
      </c>
      <c r="J49" s="228">
        <v>0</v>
      </c>
    </row>
    <row r="50" spans="1:9" s="103" customFormat="1" ht="14.25">
      <c r="A50" s="116"/>
      <c r="B50" s="1849" t="s">
        <v>1412</v>
      </c>
      <c r="C50" s="1849"/>
      <c r="D50" s="102"/>
      <c r="E50" s="1358"/>
      <c r="F50" s="1358">
        <v>3619836772.796192</v>
      </c>
      <c r="G50" s="1358">
        <v>0</v>
      </c>
      <c r="H50" s="1358">
        <v>23430869655</v>
      </c>
      <c r="I50" s="304"/>
    </row>
    <row r="51" spans="1:8" s="103" customFormat="1" ht="17.25" customHeight="1">
      <c r="A51" s="116"/>
      <c r="B51" s="115" t="s">
        <v>1137</v>
      </c>
      <c r="C51" s="112"/>
      <c r="D51" s="102"/>
      <c r="E51" s="1358"/>
      <c r="F51" s="1431">
        <v>869370734</v>
      </c>
      <c r="G51" s="1358"/>
      <c r="H51" s="1358"/>
    </row>
    <row r="52" spans="1:8" s="103" customFormat="1" ht="14.25" customHeight="1">
      <c r="A52" s="116"/>
      <c r="B52" s="115" t="s">
        <v>1138</v>
      </c>
      <c r="C52" s="112"/>
      <c r="D52" s="102"/>
      <c r="E52" s="1358"/>
      <c r="F52" s="1431">
        <v>2750466038.796192</v>
      </c>
      <c r="G52" s="1358"/>
      <c r="H52" s="1358"/>
    </row>
    <row r="53" spans="1:8" s="103" customFormat="1" ht="13.5" customHeight="1" hidden="1">
      <c r="A53" s="116"/>
      <c r="B53" s="112"/>
      <c r="C53" s="112"/>
      <c r="D53" s="102"/>
      <c r="H53" s="448"/>
    </row>
    <row r="54" spans="1:8" s="103" customFormat="1" ht="12" customHeight="1" hidden="1">
      <c r="A54" s="116">
        <v>70</v>
      </c>
      <c r="B54" s="103" t="s">
        <v>1447</v>
      </c>
      <c r="C54" s="102"/>
      <c r="D54" s="102"/>
      <c r="F54" s="103">
        <v>150</v>
      </c>
      <c r="H54" s="103">
        <v>1324</v>
      </c>
    </row>
    <row r="55" spans="1:4" s="103" customFormat="1" ht="12" customHeight="1">
      <c r="A55" s="116"/>
      <c r="C55" s="102"/>
      <c r="D55" s="102"/>
    </row>
    <row r="56" spans="1:8" s="103" customFormat="1" ht="15">
      <c r="A56" s="116"/>
      <c r="C56" s="102"/>
      <c r="D56" s="102"/>
      <c r="E56" s="1841" t="s">
        <v>1129</v>
      </c>
      <c r="F56" s="1841"/>
      <c r="G56" s="1841"/>
      <c r="H56" s="1841"/>
    </row>
    <row r="57" spans="1:8" s="447" customFormat="1" ht="21.75" customHeight="1">
      <c r="A57" s="116"/>
      <c r="B57" s="1845" t="s">
        <v>1323</v>
      </c>
      <c r="C57" s="1845"/>
      <c r="D57" s="1845"/>
      <c r="F57" s="1846" t="s">
        <v>608</v>
      </c>
      <c r="G57" s="1846"/>
      <c r="H57" s="1846"/>
    </row>
    <row r="58" spans="1:8" s="447" customFormat="1" ht="21.75" customHeight="1">
      <c r="A58" s="116"/>
      <c r="B58" s="475"/>
      <c r="C58" s="475"/>
      <c r="D58" s="475"/>
      <c r="F58" s="475"/>
      <c r="G58" s="475"/>
      <c r="H58" s="475"/>
    </row>
    <row r="59" spans="1:8" s="103" customFormat="1" ht="15.75">
      <c r="A59" s="116"/>
      <c r="B59" s="1842"/>
      <c r="C59" s="102"/>
      <c r="D59" s="102"/>
      <c r="F59" s="1842"/>
      <c r="G59" s="338"/>
      <c r="H59" s="338"/>
    </row>
    <row r="60" spans="1:8" s="103" customFormat="1" ht="15.75">
      <c r="A60" s="116"/>
      <c r="B60" s="1842"/>
      <c r="C60" s="102"/>
      <c r="D60" s="102"/>
      <c r="F60" s="1842"/>
      <c r="G60" s="338"/>
      <c r="H60" s="338"/>
    </row>
    <row r="61" spans="1:8" s="103" customFormat="1" ht="4.5" customHeight="1">
      <c r="A61" s="116"/>
      <c r="B61" s="1842"/>
      <c r="C61" s="102"/>
      <c r="D61" s="102"/>
      <c r="F61" s="1842"/>
      <c r="G61" s="338"/>
      <c r="H61" s="338"/>
    </row>
    <row r="62" spans="1:8" s="103" customFormat="1" ht="15.75">
      <c r="A62" s="116"/>
      <c r="B62" s="1842"/>
      <c r="C62" s="102"/>
      <c r="D62" s="102"/>
      <c r="F62" s="1842"/>
      <c r="G62" s="338"/>
      <c r="H62" s="338"/>
    </row>
    <row r="63" spans="1:8" s="103" customFormat="1" ht="7.5" customHeight="1">
      <c r="A63" s="116"/>
      <c r="B63" s="1842"/>
      <c r="C63" s="102"/>
      <c r="D63" s="102"/>
      <c r="F63" s="1842"/>
      <c r="G63" s="338"/>
      <c r="H63" s="338"/>
    </row>
    <row r="64" spans="1:8" s="103" customFormat="1" ht="21" customHeight="1">
      <c r="A64" s="116"/>
      <c r="B64" s="1845" t="s">
        <v>11</v>
      </c>
      <c r="C64" s="1845"/>
      <c r="D64" s="1845"/>
      <c r="E64" s="447"/>
      <c r="F64" s="1846" t="s">
        <v>818</v>
      </c>
      <c r="G64" s="1846"/>
      <c r="H64" s="1846"/>
    </row>
    <row r="65" spans="1:4" s="103" customFormat="1" ht="14.25">
      <c r="A65" s="116"/>
      <c r="B65"/>
      <c r="C65" s="102"/>
      <c r="D65" s="102"/>
    </row>
    <row r="66" spans="1:4" s="103" customFormat="1" ht="14.25">
      <c r="A66" s="116"/>
      <c r="C66" s="102"/>
      <c r="D66" s="102"/>
    </row>
    <row r="67" spans="1:4" s="103" customFormat="1" ht="9" customHeight="1" hidden="1">
      <c r="A67" s="116"/>
      <c r="C67" s="102"/>
      <c r="D67" s="102"/>
    </row>
    <row r="68" spans="1:4" s="103" customFormat="1" ht="17.25" customHeight="1" hidden="1">
      <c r="A68" s="116"/>
      <c r="C68" s="102"/>
      <c r="D68" s="102"/>
    </row>
    <row r="69" spans="1:4" s="103" customFormat="1" ht="7.5" customHeight="1" hidden="1">
      <c r="A69" s="116"/>
      <c r="C69" s="102"/>
      <c r="D69" s="102"/>
    </row>
    <row r="70" spans="1:4" s="103" customFormat="1" ht="14.25" hidden="1">
      <c r="A70" s="116"/>
      <c r="C70" s="102"/>
      <c r="D70" s="102"/>
    </row>
    <row r="71" spans="1:4" s="103" customFormat="1" ht="14.25" hidden="1">
      <c r="A71" s="116"/>
      <c r="C71" s="102"/>
      <c r="D71" s="102"/>
    </row>
    <row r="72" spans="1:4" s="103" customFormat="1" ht="14.25" hidden="1">
      <c r="A72" s="116"/>
      <c r="C72" s="102"/>
      <c r="D72" s="102"/>
    </row>
    <row r="73" spans="1:4" s="103" customFormat="1" ht="14.25" hidden="1">
      <c r="A73" s="116"/>
      <c r="C73" s="102"/>
      <c r="D73" s="102"/>
    </row>
    <row r="74" spans="1:4" s="103" customFormat="1" ht="14.25" hidden="1">
      <c r="A74" s="116"/>
      <c r="C74" s="102"/>
      <c r="D74" s="102"/>
    </row>
    <row r="75" spans="1:4" s="103" customFormat="1" ht="14.25">
      <c r="A75" s="116"/>
      <c r="C75" s="102"/>
      <c r="D75" s="102"/>
    </row>
    <row r="76" spans="1:4" s="103" customFormat="1" ht="14.25">
      <c r="A76" s="116"/>
      <c r="C76" s="102"/>
      <c r="D76" s="102"/>
    </row>
    <row r="77" spans="1:4" s="103" customFormat="1" ht="14.25">
      <c r="A77" s="116"/>
      <c r="C77" s="102"/>
      <c r="D77" s="102"/>
    </row>
    <row r="78" spans="1:4" s="103" customFormat="1" ht="14.25">
      <c r="A78" s="116"/>
      <c r="C78" s="102"/>
      <c r="D78" s="102"/>
    </row>
    <row r="79" spans="1:4" s="103" customFormat="1" ht="14.25">
      <c r="A79" s="116"/>
      <c r="C79" s="102"/>
      <c r="D79" s="102"/>
    </row>
    <row r="80" spans="1:4" s="103" customFormat="1" ht="15.75" customHeight="1">
      <c r="A80" s="116"/>
      <c r="C80" s="102"/>
      <c r="D80" s="102"/>
    </row>
    <row r="81" spans="1:4" s="103" customFormat="1" ht="14.25">
      <c r="A81" s="116"/>
      <c r="C81" s="102"/>
      <c r="D81" s="102"/>
    </row>
    <row r="82" spans="1:4" s="103" customFormat="1" ht="14.25">
      <c r="A82" s="116"/>
      <c r="C82" s="102"/>
      <c r="D82" s="102"/>
    </row>
    <row r="83" spans="1:4" s="103" customFormat="1" ht="14.25">
      <c r="A83" s="116"/>
      <c r="C83" s="102"/>
      <c r="D83" s="102"/>
    </row>
    <row r="84" spans="1:4" s="103" customFormat="1" ht="14.25">
      <c r="A84" s="116"/>
      <c r="C84" s="102"/>
      <c r="D84" s="102"/>
    </row>
    <row r="85" spans="1:4" s="103" customFormat="1" ht="14.25">
      <c r="A85" s="116"/>
      <c r="C85" s="102"/>
      <c r="D85" s="102"/>
    </row>
    <row r="86" spans="1:4" s="103" customFormat="1" ht="14.25">
      <c r="A86" s="116"/>
      <c r="C86" s="102"/>
      <c r="D86" s="102"/>
    </row>
    <row r="87" spans="1:4" s="103" customFormat="1" ht="17.25" customHeight="1" hidden="1">
      <c r="A87" s="116"/>
      <c r="C87" s="102"/>
      <c r="D87" s="102"/>
    </row>
    <row r="88" spans="1:4" s="103" customFormat="1" ht="14.25">
      <c r="A88" s="116"/>
      <c r="C88" s="102"/>
      <c r="D88" s="102"/>
    </row>
    <row r="89" spans="1:4" s="103" customFormat="1" ht="14.25">
      <c r="A89" s="116"/>
      <c r="C89" s="102"/>
      <c r="D89" s="102"/>
    </row>
    <row r="90" spans="1:4" s="103" customFormat="1" ht="14.25">
      <c r="A90" s="116"/>
      <c r="C90" s="102"/>
      <c r="D90" s="102"/>
    </row>
    <row r="91" spans="1:4" s="103" customFormat="1" ht="14.25">
      <c r="A91" s="116"/>
      <c r="C91" s="102"/>
      <c r="D91" s="102"/>
    </row>
    <row r="92" spans="1:4" s="103" customFormat="1" ht="14.25">
      <c r="A92" s="116"/>
      <c r="C92" s="102"/>
      <c r="D92" s="102"/>
    </row>
    <row r="93" spans="1:4" s="103" customFormat="1" ht="14.25">
      <c r="A93" s="116"/>
      <c r="C93" s="102"/>
      <c r="D93" s="102"/>
    </row>
    <row r="94" spans="1:4" s="103" customFormat="1" ht="14.25">
      <c r="A94" s="116"/>
      <c r="C94" s="102"/>
      <c r="D94" s="102"/>
    </row>
    <row r="95" spans="1:4" s="103" customFormat="1" ht="6" customHeight="1">
      <c r="A95" s="116"/>
      <c r="C95" s="102"/>
      <c r="D95" s="102"/>
    </row>
    <row r="96" spans="1:4" s="103" customFormat="1" ht="14.25">
      <c r="A96" s="116"/>
      <c r="C96" s="102"/>
      <c r="D96" s="102"/>
    </row>
    <row r="97" spans="1:4" s="103" customFormat="1" ht="14.25">
      <c r="A97" s="116"/>
      <c r="C97" s="102"/>
      <c r="D97" s="102"/>
    </row>
    <row r="98" spans="1:4" s="103" customFormat="1" ht="14.25">
      <c r="A98" s="116"/>
      <c r="C98" s="102"/>
      <c r="D98" s="102"/>
    </row>
    <row r="99" spans="1:4" s="103" customFormat="1" ht="14.25">
      <c r="A99" s="116"/>
      <c r="C99" s="102"/>
      <c r="D99" s="102"/>
    </row>
    <row r="100" spans="1:4" s="103" customFormat="1" ht="14.25">
      <c r="A100" s="116"/>
      <c r="C100" s="102"/>
      <c r="D100" s="102"/>
    </row>
    <row r="101" spans="1:4" s="103" customFormat="1" ht="14.25">
      <c r="A101" s="116"/>
      <c r="C101" s="102"/>
      <c r="D101" s="102"/>
    </row>
    <row r="102" spans="1:4" s="103" customFormat="1" ht="14.25">
      <c r="A102" s="116"/>
      <c r="C102" s="102"/>
      <c r="D102" s="102"/>
    </row>
    <row r="103" spans="1:4" s="103" customFormat="1" ht="14.25">
      <c r="A103" s="116"/>
      <c r="C103" s="102"/>
      <c r="D103" s="102"/>
    </row>
    <row r="104" spans="1:4" s="103" customFormat="1" ht="6.75" customHeight="1">
      <c r="A104" s="116"/>
      <c r="C104" s="102"/>
      <c r="D104" s="102"/>
    </row>
    <row r="105" spans="1:4" s="103" customFormat="1" ht="14.25">
      <c r="A105" s="116"/>
      <c r="C105" s="102"/>
      <c r="D105" s="102"/>
    </row>
    <row r="106" spans="1:4" s="103" customFormat="1" ht="14.25">
      <c r="A106" s="116"/>
      <c r="C106" s="102"/>
      <c r="D106" s="102"/>
    </row>
    <row r="107" spans="1:4" s="103" customFormat="1" ht="14.25">
      <c r="A107" s="116"/>
      <c r="C107" s="102"/>
      <c r="D107" s="102"/>
    </row>
    <row r="108" spans="1:4" s="103" customFormat="1" ht="14.25">
      <c r="A108" s="116"/>
      <c r="C108" s="102"/>
      <c r="D108" s="102"/>
    </row>
    <row r="109" spans="1:4" s="103" customFormat="1" ht="5.25" customHeight="1">
      <c r="A109" s="116"/>
      <c r="C109" s="102"/>
      <c r="D109" s="102"/>
    </row>
    <row r="110" spans="1:4" s="103" customFormat="1" ht="14.25">
      <c r="A110" s="116"/>
      <c r="C110" s="102"/>
      <c r="D110" s="102"/>
    </row>
    <row r="111" spans="1:4" s="103" customFormat="1" ht="14.25">
      <c r="A111" s="116"/>
      <c r="C111" s="102"/>
      <c r="D111" s="102"/>
    </row>
    <row r="112" spans="1:4" s="103" customFormat="1" ht="14.25">
      <c r="A112" s="116"/>
      <c r="C112" s="102"/>
      <c r="D112" s="102"/>
    </row>
    <row r="113" spans="1:4" s="103" customFormat="1" ht="14.25">
      <c r="A113" s="116"/>
      <c r="C113" s="102"/>
      <c r="D113" s="102"/>
    </row>
    <row r="114" spans="1:4" s="103" customFormat="1" ht="14.25">
      <c r="A114" s="116"/>
      <c r="C114" s="102"/>
      <c r="D114" s="102"/>
    </row>
    <row r="115" spans="1:4" s="103" customFormat="1" ht="14.25">
      <c r="A115" s="116"/>
      <c r="C115" s="102"/>
      <c r="D115" s="102"/>
    </row>
    <row r="116" spans="1:4" s="103" customFormat="1" ht="14.25">
      <c r="A116" s="116"/>
      <c r="C116" s="102"/>
      <c r="D116" s="102"/>
    </row>
    <row r="117" spans="1:4" s="103" customFormat="1" ht="14.25">
      <c r="A117" s="116"/>
      <c r="C117" s="102"/>
      <c r="D117" s="102"/>
    </row>
    <row r="118" spans="1:4" s="103" customFormat="1" ht="14.25">
      <c r="A118" s="116"/>
      <c r="C118" s="102"/>
      <c r="D118" s="102"/>
    </row>
    <row r="119" spans="1:4" s="103" customFormat="1" ht="14.25">
      <c r="A119" s="116"/>
      <c r="C119" s="102"/>
      <c r="D119" s="102"/>
    </row>
    <row r="120" spans="1:4" s="103" customFormat="1" ht="14.25">
      <c r="A120" s="116"/>
      <c r="C120" s="102"/>
      <c r="D120" s="102"/>
    </row>
    <row r="121" spans="1:4" s="103" customFormat="1" ht="14.25">
      <c r="A121" s="116"/>
      <c r="C121" s="102"/>
      <c r="D121" s="102"/>
    </row>
    <row r="122" spans="1:4" s="103" customFormat="1" ht="14.25">
      <c r="A122" s="116"/>
      <c r="C122" s="102"/>
      <c r="D122" s="102"/>
    </row>
    <row r="123" spans="1:4" s="103" customFormat="1" ht="14.25">
      <c r="A123" s="116"/>
      <c r="C123" s="102"/>
      <c r="D123" s="102"/>
    </row>
    <row r="124" spans="1:4" s="103" customFormat="1" ht="14.25">
      <c r="A124" s="116"/>
      <c r="C124" s="102"/>
      <c r="D124" s="102"/>
    </row>
    <row r="125" spans="1:4" s="103" customFormat="1" ht="14.25">
      <c r="A125" s="116"/>
      <c r="C125" s="102"/>
      <c r="D125" s="102"/>
    </row>
    <row r="126" spans="1:4" s="103" customFormat="1" ht="14.25">
      <c r="A126" s="116"/>
      <c r="C126" s="102"/>
      <c r="D126" s="102"/>
    </row>
    <row r="127" spans="1:4" s="103" customFormat="1" ht="14.25">
      <c r="A127" s="116"/>
      <c r="C127" s="102"/>
      <c r="D127" s="102"/>
    </row>
    <row r="128" spans="1:4" s="103" customFormat="1" ht="14.25">
      <c r="A128" s="116"/>
      <c r="C128" s="102"/>
      <c r="D128" s="102"/>
    </row>
    <row r="129" spans="1:4" s="103" customFormat="1" ht="14.25">
      <c r="A129" s="116"/>
      <c r="C129" s="102"/>
      <c r="D129" s="102"/>
    </row>
    <row r="130" spans="1:4" s="103" customFormat="1" ht="14.25">
      <c r="A130" s="116"/>
      <c r="C130" s="102"/>
      <c r="D130" s="102"/>
    </row>
    <row r="131" spans="1:4" s="103" customFormat="1" ht="14.25">
      <c r="A131" s="116"/>
      <c r="C131" s="102"/>
      <c r="D131" s="102"/>
    </row>
    <row r="132" spans="1:4" s="103" customFormat="1" ht="14.25">
      <c r="A132" s="116"/>
      <c r="C132" s="102"/>
      <c r="D132" s="102"/>
    </row>
    <row r="133" spans="1:4" s="103" customFormat="1" ht="14.25">
      <c r="A133" s="116"/>
      <c r="C133" s="102"/>
      <c r="D133" s="102"/>
    </row>
    <row r="134" spans="1:4" s="103" customFormat="1" ht="14.25">
      <c r="A134" s="116"/>
      <c r="C134" s="102"/>
      <c r="D134" s="102"/>
    </row>
    <row r="135" spans="1:4" s="103" customFormat="1" ht="14.25">
      <c r="A135" s="116"/>
      <c r="C135" s="102"/>
      <c r="D135" s="102"/>
    </row>
    <row r="136" spans="1:4" s="103" customFormat="1" ht="80.25" customHeight="1">
      <c r="A136" s="116"/>
      <c r="C136" s="102"/>
      <c r="D136" s="102"/>
    </row>
    <row r="137" spans="1:4" s="103" customFormat="1" ht="6.75" customHeight="1">
      <c r="A137" s="116"/>
      <c r="C137" s="102"/>
      <c r="D137" s="102"/>
    </row>
    <row r="138" spans="1:4" s="103" customFormat="1" ht="14.25">
      <c r="A138" s="116"/>
      <c r="C138" s="102"/>
      <c r="D138" s="102"/>
    </row>
    <row r="139" spans="1:4" s="103" customFormat="1" ht="14.25">
      <c r="A139" s="116"/>
      <c r="C139" s="102"/>
      <c r="D139" s="102"/>
    </row>
    <row r="140" spans="1:4" s="103" customFormat="1" ht="14.25">
      <c r="A140" s="116"/>
      <c r="C140" s="102"/>
      <c r="D140" s="102"/>
    </row>
    <row r="141" spans="1:4" s="103" customFormat="1" ht="14.25">
      <c r="A141" s="116"/>
      <c r="C141" s="102"/>
      <c r="D141" s="102"/>
    </row>
    <row r="142" spans="1:4" s="103" customFormat="1" ht="14.25">
      <c r="A142" s="116"/>
      <c r="C142" s="102"/>
      <c r="D142" s="102"/>
    </row>
    <row r="143" spans="1:4" s="103" customFormat="1" ht="14.25">
      <c r="A143" s="116"/>
      <c r="C143" s="102"/>
      <c r="D143" s="102"/>
    </row>
    <row r="144" spans="1:4" s="103" customFormat="1" ht="14.25">
      <c r="A144" s="116"/>
      <c r="C144" s="102"/>
      <c r="D144" s="102"/>
    </row>
    <row r="145" spans="1:4" s="103" customFormat="1" ht="14.25">
      <c r="A145" s="116"/>
      <c r="C145" s="102"/>
      <c r="D145" s="102"/>
    </row>
    <row r="146" spans="1:4" s="103" customFormat="1" ht="14.25">
      <c r="A146" s="116"/>
      <c r="C146" s="102"/>
      <c r="D146" s="102"/>
    </row>
    <row r="147" spans="1:4" s="103" customFormat="1" ht="14.25">
      <c r="A147" s="116"/>
      <c r="C147" s="102"/>
      <c r="D147" s="102"/>
    </row>
    <row r="148" spans="1:4" s="103" customFormat="1" ht="14.25">
      <c r="A148" s="116"/>
      <c r="C148" s="102"/>
      <c r="D148" s="102"/>
    </row>
    <row r="149" spans="1:4" s="103" customFormat="1" ht="14.25">
      <c r="A149" s="116"/>
      <c r="C149" s="102"/>
      <c r="D149" s="102"/>
    </row>
    <row r="150" spans="1:4" s="103" customFormat="1" ht="14.25">
      <c r="A150" s="116"/>
      <c r="C150" s="102"/>
      <c r="D150" s="102"/>
    </row>
    <row r="151" spans="1:4" s="103" customFormat="1" ht="14.25">
      <c r="A151" s="116"/>
      <c r="C151" s="102"/>
      <c r="D151" s="102"/>
    </row>
    <row r="152" spans="1:4" s="103" customFormat="1" ht="14.25">
      <c r="A152" s="116"/>
      <c r="C152" s="102"/>
      <c r="D152" s="102"/>
    </row>
    <row r="153" spans="1:4" s="103" customFormat="1" ht="14.25">
      <c r="A153" s="116"/>
      <c r="C153" s="102"/>
      <c r="D153" s="102"/>
    </row>
    <row r="154" spans="1:4" s="103" customFormat="1" ht="14.25">
      <c r="A154" s="116"/>
      <c r="C154" s="102"/>
      <c r="D154" s="102"/>
    </row>
    <row r="155" spans="1:4" s="103" customFormat="1" ht="14.25">
      <c r="A155" s="116"/>
      <c r="C155" s="102"/>
      <c r="D155" s="102"/>
    </row>
    <row r="156" spans="1:4" s="103" customFormat="1" ht="14.25">
      <c r="A156" s="116"/>
      <c r="C156" s="102"/>
      <c r="D156" s="102"/>
    </row>
    <row r="157" ht="15" customHeight="1"/>
    <row r="158" ht="21" customHeight="1"/>
  </sheetData>
  <sheetProtection/>
  <mergeCells count="11">
    <mergeCell ref="E56:H56"/>
    <mergeCell ref="B4:I4"/>
    <mergeCell ref="B5:I5"/>
    <mergeCell ref="G6:H6"/>
    <mergeCell ref="B50:C50"/>
    <mergeCell ref="B64:D64"/>
    <mergeCell ref="F57:H57"/>
    <mergeCell ref="F59:F63"/>
    <mergeCell ref="F64:H64"/>
    <mergeCell ref="B59:B63"/>
    <mergeCell ref="B57:D57"/>
  </mergeCells>
  <printOptions/>
  <pageMargins left="0.6692913385826772" right="0.15748031496062992" top="0.3937007874015748" bottom="0.5118110236220472" header="0.4724409448818898" footer="0.2362204724409449"/>
  <pageSetup firstPageNumber="8" useFirstPageNumber="1" horizontalDpi="600" verticalDpi="600" orientation="portrait" paperSize="9"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sheetPr>
    <tabColor indexed="12"/>
  </sheetPr>
  <dimension ref="A1:I41"/>
  <sheetViews>
    <sheetView zoomScalePageLayoutView="0" workbookViewId="0" topLeftCell="A20">
      <selection activeCell="E34" sqref="E34:G41"/>
    </sheetView>
  </sheetViews>
  <sheetFormatPr defaultColWidth="9.00390625" defaultRowHeight="12.75"/>
  <cols>
    <col min="1" max="1" width="5.00390625" style="0" customWidth="1"/>
    <col min="2" max="2" width="27.00390625" style="0" customWidth="1"/>
    <col min="3" max="3" width="6.875" style="0" customWidth="1"/>
    <col min="4" max="5" width="14.625" style="0" customWidth="1"/>
    <col min="6" max="6" width="13.875" style="0" customWidth="1"/>
    <col min="7" max="7" width="14.00390625" style="0" customWidth="1"/>
    <col min="8" max="8" width="9.125" style="0" hidden="1" customWidth="1"/>
    <col min="9" max="9" width="13.875" style="0" hidden="1" customWidth="1"/>
  </cols>
  <sheetData>
    <row r="1" spans="1:7" s="562" customFormat="1" ht="15">
      <c r="A1" s="1244" t="s">
        <v>217</v>
      </c>
      <c r="B1" s="101"/>
      <c r="C1" s="102"/>
      <c r="D1" s="1620"/>
      <c r="E1" s="1620"/>
      <c r="F1" s="1852" t="s">
        <v>1324</v>
      </c>
      <c r="G1" s="1852"/>
    </row>
    <row r="2" spans="1:7" s="562" customFormat="1" ht="15">
      <c r="A2" s="1244" t="s">
        <v>55</v>
      </c>
      <c r="B2" s="101"/>
      <c r="C2" s="102"/>
      <c r="D2" s="1505"/>
      <c r="E2" s="1853" t="s">
        <v>1192</v>
      </c>
      <c r="F2" s="1853"/>
      <c r="G2" s="1853"/>
    </row>
    <row r="3" spans="1:7" ht="15">
      <c r="A3" s="339"/>
      <c r="B3" s="232"/>
      <c r="C3" s="233"/>
      <c r="D3" s="232"/>
      <c r="E3" s="232"/>
      <c r="F3" s="232"/>
      <c r="G3" s="232"/>
    </row>
    <row r="4" spans="1:7" ht="7.5" customHeight="1">
      <c r="A4" s="1506"/>
      <c r="B4" s="1507"/>
      <c r="C4" s="1508"/>
      <c r="D4" s="1507"/>
      <c r="E4" s="1507"/>
      <c r="F4" s="1507"/>
      <c r="G4" s="1507"/>
    </row>
    <row r="5" spans="1:7" ht="18.75">
      <c r="A5" s="1812" t="s">
        <v>1145</v>
      </c>
      <c r="B5" s="1812"/>
      <c r="C5" s="1812"/>
      <c r="D5" s="1812"/>
      <c r="E5" s="1812"/>
      <c r="F5" s="1812"/>
      <c r="G5" s="1812"/>
    </row>
    <row r="6" spans="1:7" ht="15">
      <c r="A6" s="111"/>
      <c r="B6" s="1847" t="s">
        <v>43</v>
      </c>
      <c r="C6" s="1847"/>
      <c r="D6" s="1847"/>
      <c r="E6" s="1847"/>
      <c r="F6" s="1847"/>
      <c r="G6" s="1847"/>
    </row>
    <row r="7" spans="1:7" ht="15">
      <c r="A7" s="116" t="s">
        <v>56</v>
      </c>
      <c r="B7" s="103" t="s">
        <v>57</v>
      </c>
      <c r="C7" s="102"/>
      <c r="D7" s="103"/>
      <c r="E7" s="1509"/>
      <c r="F7" s="103"/>
      <c r="G7" s="1509"/>
    </row>
    <row r="8" spans="1:7" ht="15">
      <c r="A8" s="116"/>
      <c r="B8" s="103"/>
      <c r="C8" s="102"/>
      <c r="D8" s="103"/>
      <c r="E8" s="1509"/>
      <c r="F8" s="1850" t="s">
        <v>1556</v>
      </c>
      <c r="G8" s="1850"/>
    </row>
    <row r="9" spans="1:7" ht="57">
      <c r="A9" s="1510" t="s">
        <v>1884</v>
      </c>
      <c r="B9" s="1510" t="s">
        <v>431</v>
      </c>
      <c r="C9" s="1511" t="s">
        <v>58</v>
      </c>
      <c r="D9" s="1512" t="s">
        <v>59</v>
      </c>
      <c r="E9" s="1512" t="s">
        <v>1776</v>
      </c>
      <c r="F9" s="1512" t="s">
        <v>1777</v>
      </c>
      <c r="G9" s="1512" t="s">
        <v>1778</v>
      </c>
    </row>
    <row r="10" spans="1:7" ht="14.25">
      <c r="A10" s="1513" t="s">
        <v>60</v>
      </c>
      <c r="B10" s="1514" t="s">
        <v>61</v>
      </c>
      <c r="C10" s="1515" t="s">
        <v>62</v>
      </c>
      <c r="D10" s="1514">
        <v>1</v>
      </c>
      <c r="E10" s="1514">
        <v>2</v>
      </c>
      <c r="F10" s="1514">
        <v>3</v>
      </c>
      <c r="G10" s="1514" t="s">
        <v>63</v>
      </c>
    </row>
    <row r="11" spans="1:9" ht="14.25">
      <c r="A11" s="1516" t="s">
        <v>460</v>
      </c>
      <c r="B11" s="1517" t="s">
        <v>64</v>
      </c>
      <c r="C11" s="1518">
        <v>10</v>
      </c>
      <c r="D11" s="1519">
        <v>13033243107</v>
      </c>
      <c r="E11" s="1519">
        <v>21828713524</v>
      </c>
      <c r="F11" s="1519">
        <v>4229877131</v>
      </c>
      <c r="G11" s="1519">
        <v>30632079500</v>
      </c>
      <c r="I11" s="1595"/>
    </row>
    <row r="12" spans="1:9" ht="15">
      <c r="A12" s="1520">
        <v>1</v>
      </c>
      <c r="B12" s="1521" t="s">
        <v>65</v>
      </c>
      <c r="C12" s="1518">
        <v>11</v>
      </c>
      <c r="D12" s="1522">
        <v>809723603</v>
      </c>
      <c r="E12" s="1522">
        <v>15112402999</v>
      </c>
      <c r="F12" s="1522">
        <v>3064325279</v>
      </c>
      <c r="G12" s="1522">
        <v>12857801323</v>
      </c>
      <c r="I12" s="1595"/>
    </row>
    <row r="13" spans="1:9" ht="15" hidden="1">
      <c r="A13" s="1520">
        <v>2</v>
      </c>
      <c r="B13" s="1521" t="s">
        <v>66</v>
      </c>
      <c r="C13" s="1518">
        <v>12</v>
      </c>
      <c r="D13" s="1522"/>
      <c r="E13" s="1522"/>
      <c r="F13" s="1522"/>
      <c r="G13" s="1522"/>
      <c r="I13">
        <v>8510551363</v>
      </c>
    </row>
    <row r="14" spans="1:9" ht="15" hidden="1">
      <c r="A14" s="1520">
        <v>3</v>
      </c>
      <c r="B14" s="1521" t="s">
        <v>67</v>
      </c>
      <c r="C14" s="1518">
        <v>13</v>
      </c>
      <c r="D14" s="1522"/>
      <c r="E14" s="1522"/>
      <c r="F14" s="1522"/>
      <c r="G14" s="1522"/>
      <c r="I14">
        <v>2830561271</v>
      </c>
    </row>
    <row r="15" spans="1:9" ht="15" hidden="1">
      <c r="A15" s="1520">
        <v>4</v>
      </c>
      <c r="B15" s="1521" t="s">
        <v>68</v>
      </c>
      <c r="C15" s="1518">
        <v>14</v>
      </c>
      <c r="D15" s="1522"/>
      <c r="E15" s="1522"/>
      <c r="F15" s="1522"/>
      <c r="G15" s="1522"/>
      <c r="I15">
        <v>168312388</v>
      </c>
    </row>
    <row r="16" spans="1:7" ht="15">
      <c r="A16" s="1520">
        <v>5</v>
      </c>
      <c r="B16" s="1521" t="s">
        <v>69</v>
      </c>
      <c r="C16" s="1518">
        <v>15</v>
      </c>
      <c r="D16" s="1522">
        <v>8510551363</v>
      </c>
      <c r="E16" s="1522">
        <v>1625769260</v>
      </c>
      <c r="F16" s="1522">
        <v>41610179</v>
      </c>
      <c r="G16" s="1522">
        <v>10094710444</v>
      </c>
    </row>
    <row r="17" spans="1:9" ht="15">
      <c r="A17" s="1523" t="s">
        <v>70</v>
      </c>
      <c r="B17" s="1521" t="s">
        <v>71</v>
      </c>
      <c r="C17" s="1518">
        <v>16</v>
      </c>
      <c r="D17" s="1522">
        <v>2830561271</v>
      </c>
      <c r="E17" s="1522">
        <v>4061714026</v>
      </c>
      <c r="F17" s="1522">
        <v>931012224</v>
      </c>
      <c r="G17" s="1522">
        <v>5961263073</v>
      </c>
      <c r="I17">
        <v>0</v>
      </c>
    </row>
    <row r="18" spans="1:7" ht="15">
      <c r="A18" s="1520">
        <v>7</v>
      </c>
      <c r="B18" s="1521" t="s">
        <v>72</v>
      </c>
      <c r="C18" s="1518">
        <v>17</v>
      </c>
      <c r="D18" s="1522">
        <v>168312388</v>
      </c>
      <c r="E18" s="1522">
        <v>145547184</v>
      </c>
      <c r="F18" s="1522">
        <v>104454372</v>
      </c>
      <c r="G18" s="1522">
        <v>209405200</v>
      </c>
    </row>
    <row r="19" spans="1:7" ht="15" hidden="1">
      <c r="A19" s="1520">
        <v>8</v>
      </c>
      <c r="B19" s="1521" t="s">
        <v>73</v>
      </c>
      <c r="C19" s="1518">
        <v>18</v>
      </c>
      <c r="D19" s="1522"/>
      <c r="E19" s="1522"/>
      <c r="F19" s="1522"/>
      <c r="G19" s="1522">
        <v>0</v>
      </c>
    </row>
    <row r="20" spans="1:7" ht="15">
      <c r="A20" s="1520">
        <v>9</v>
      </c>
      <c r="B20" s="1521" t="s">
        <v>74</v>
      </c>
      <c r="C20" s="1518">
        <v>19</v>
      </c>
      <c r="D20" s="1522">
        <v>714094482</v>
      </c>
      <c r="E20" s="1522">
        <v>883280055</v>
      </c>
      <c r="F20" s="1522">
        <v>88475077</v>
      </c>
      <c r="G20" s="1522">
        <v>1508899460</v>
      </c>
    </row>
    <row r="21" spans="1:7" s="570" customFormat="1" ht="15">
      <c r="A21" s="1524"/>
      <c r="B21" s="1521" t="s">
        <v>75</v>
      </c>
      <c r="C21" s="1518"/>
      <c r="D21" s="1522">
        <v>137475084</v>
      </c>
      <c r="E21" s="1522">
        <v>645563820</v>
      </c>
      <c r="F21" s="1522">
        <v>33302477</v>
      </c>
      <c r="G21" s="1522">
        <v>749736427</v>
      </c>
    </row>
    <row r="22" spans="1:7" s="570" customFormat="1" ht="15">
      <c r="A22" s="1524"/>
      <c r="B22" s="1521" t="s">
        <v>76</v>
      </c>
      <c r="C22" s="1518"/>
      <c r="D22" s="1522">
        <v>0</v>
      </c>
      <c r="E22" s="1522">
        <v>142756760</v>
      </c>
      <c r="F22" s="1522"/>
      <c r="G22" s="1522">
        <v>142756760</v>
      </c>
    </row>
    <row r="23" spans="1:9" s="570" customFormat="1" ht="15">
      <c r="A23" s="1525"/>
      <c r="B23" s="1526" t="s">
        <v>74</v>
      </c>
      <c r="C23" s="1518"/>
      <c r="D23" s="1522">
        <v>576619398</v>
      </c>
      <c r="E23" s="1522">
        <v>94959475</v>
      </c>
      <c r="F23" s="1522">
        <v>55172600</v>
      </c>
      <c r="G23" s="1522">
        <v>616406273</v>
      </c>
      <c r="I23" s="1633"/>
    </row>
    <row r="24" spans="1:7" ht="14.25">
      <c r="A24" s="1527" t="s">
        <v>56</v>
      </c>
      <c r="B24" s="1528" t="s">
        <v>77</v>
      </c>
      <c r="C24" s="1518">
        <v>30</v>
      </c>
      <c r="D24" s="1759">
        <v>1034142386</v>
      </c>
      <c r="E24" s="1759">
        <v>3910660870</v>
      </c>
      <c r="F24" s="1759">
        <v>352051000</v>
      </c>
      <c r="G24" s="1759">
        <v>4592752256</v>
      </c>
    </row>
    <row r="25" spans="1:7" ht="15">
      <c r="A25" s="1525">
        <v>1</v>
      </c>
      <c r="B25" s="1529" t="s">
        <v>78</v>
      </c>
      <c r="C25" s="1518">
        <v>31</v>
      </c>
      <c r="D25" s="1522"/>
      <c r="E25" s="1522"/>
      <c r="F25" s="1522"/>
      <c r="G25" s="1522"/>
    </row>
    <row r="26" spans="1:7" ht="60">
      <c r="A26" s="1525">
        <v>2</v>
      </c>
      <c r="B26" s="1526" t="s">
        <v>79</v>
      </c>
      <c r="C26" s="1518">
        <v>32</v>
      </c>
      <c r="D26" s="1522">
        <v>1034142386</v>
      </c>
      <c r="E26" s="1522">
        <v>3910660870</v>
      </c>
      <c r="F26" s="1522">
        <v>352051000</v>
      </c>
      <c r="G26" s="1522">
        <v>4592752256</v>
      </c>
    </row>
    <row r="27" spans="1:7" ht="15">
      <c r="A27" s="1525">
        <v>3</v>
      </c>
      <c r="B27" s="1529" t="s">
        <v>80</v>
      </c>
      <c r="C27" s="1518">
        <v>33</v>
      </c>
      <c r="D27" s="1522">
        <v>0</v>
      </c>
      <c r="E27" s="1522"/>
      <c r="F27" s="1522"/>
      <c r="G27" s="1522">
        <v>0</v>
      </c>
    </row>
    <row r="28" spans="1:7" ht="15" hidden="1">
      <c r="A28" s="1530"/>
      <c r="B28" s="1529" t="s">
        <v>81</v>
      </c>
      <c r="C28" s="1518"/>
      <c r="D28" s="1522"/>
      <c r="E28" s="1522"/>
      <c r="F28" s="1531"/>
      <c r="G28" s="1522">
        <v>0</v>
      </c>
    </row>
    <row r="29" spans="1:7" ht="15" hidden="1">
      <c r="A29" s="1530"/>
      <c r="B29" s="1529" t="s">
        <v>82</v>
      </c>
      <c r="C29" s="1518"/>
      <c r="D29" s="1532"/>
      <c r="E29" s="1522"/>
      <c r="F29" s="1531"/>
      <c r="G29" s="1522">
        <v>0</v>
      </c>
    </row>
    <row r="30" spans="1:7" ht="15" hidden="1">
      <c r="A30" s="1533"/>
      <c r="B30" s="1534" t="s">
        <v>83</v>
      </c>
      <c r="C30" s="1518"/>
      <c r="D30" s="1535"/>
      <c r="E30" s="1535"/>
      <c r="F30" s="1536"/>
      <c r="G30" s="1535">
        <v>0</v>
      </c>
    </row>
    <row r="31" spans="1:7" ht="14.25">
      <c r="A31" s="1537"/>
      <c r="B31" s="1538" t="s">
        <v>84</v>
      </c>
      <c r="C31" s="1539"/>
      <c r="D31" s="1540">
        <v>14067385493</v>
      </c>
      <c r="E31" s="1540">
        <v>25739374394</v>
      </c>
      <c r="F31" s="1540">
        <v>4581928131</v>
      </c>
      <c r="G31" s="1540">
        <v>35224831756</v>
      </c>
    </row>
    <row r="32" spans="1:7" ht="15">
      <c r="A32" s="114"/>
      <c r="B32" s="108"/>
      <c r="C32" s="439"/>
      <c r="D32" s="1541">
        <v>0</v>
      </c>
      <c r="E32" s="1542"/>
      <c r="F32" s="103"/>
      <c r="G32" s="1541">
        <v>0</v>
      </c>
    </row>
    <row r="33" spans="1:7" ht="15">
      <c r="A33" s="116"/>
      <c r="B33" s="103"/>
      <c r="C33" s="102"/>
      <c r="D33" s="103"/>
      <c r="E33" s="303"/>
      <c r="F33" s="103"/>
      <c r="G33" s="103"/>
    </row>
    <row r="34" spans="1:7" ht="15">
      <c r="A34" s="116"/>
      <c r="B34" s="103"/>
      <c r="C34" s="1543"/>
      <c r="D34" s="1543"/>
      <c r="E34" s="1841" t="s">
        <v>1129</v>
      </c>
      <c r="F34" s="1841"/>
      <c r="G34" s="1841"/>
    </row>
    <row r="35" spans="1:7" ht="15.75">
      <c r="A35" s="116"/>
      <c r="B35" s="1544" t="s">
        <v>85</v>
      </c>
      <c r="C35" s="1838" t="s">
        <v>86</v>
      </c>
      <c r="D35" s="1838"/>
      <c r="E35" s="1851" t="s">
        <v>87</v>
      </c>
      <c r="F35" s="1851"/>
      <c r="G35" s="1851"/>
    </row>
    <row r="36" spans="1:7" ht="14.25">
      <c r="A36" s="116"/>
      <c r="B36" s="1842"/>
      <c r="C36" s="102"/>
      <c r="D36" s="1842"/>
      <c r="E36" s="1842"/>
      <c r="F36" s="103"/>
      <c r="G36" s="103"/>
    </row>
    <row r="37" spans="1:7" ht="14.25">
      <c r="A37" s="116"/>
      <c r="B37" s="1842"/>
      <c r="C37" s="102"/>
      <c r="D37" s="1842"/>
      <c r="E37" s="1842"/>
      <c r="F37" s="103"/>
      <c r="G37" s="103"/>
    </row>
    <row r="38" spans="1:7" ht="14.25">
      <c r="A38" s="116"/>
      <c r="B38" s="1842"/>
      <c r="C38" s="102"/>
      <c r="D38" s="1842"/>
      <c r="E38" s="1842"/>
      <c r="F38" s="103"/>
      <c r="G38" s="103"/>
    </row>
    <row r="39" spans="1:7" ht="14.25">
      <c r="A39" s="116"/>
      <c r="B39" s="1842"/>
      <c r="C39" s="102"/>
      <c r="D39" s="1842"/>
      <c r="E39" s="1842"/>
      <c r="F39" s="103"/>
      <c r="G39" s="103"/>
    </row>
    <row r="40" spans="1:7" ht="14.25">
      <c r="A40" s="116"/>
      <c r="B40" s="1842"/>
      <c r="C40" s="102"/>
      <c r="D40" s="1842"/>
      <c r="E40" s="1842"/>
      <c r="F40" s="103"/>
      <c r="G40" s="103"/>
    </row>
    <row r="41" spans="1:7" ht="15.75">
      <c r="A41" s="116"/>
      <c r="B41" s="1296" t="s">
        <v>386</v>
      </c>
      <c r="C41" s="1838" t="s">
        <v>10</v>
      </c>
      <c r="D41" s="1838"/>
      <c r="E41" s="1851" t="s">
        <v>818</v>
      </c>
      <c r="F41" s="1851"/>
      <c r="G41" s="1851"/>
    </row>
    <row r="51" ht="17.25" customHeight="1"/>
    <row r="53" ht="13.5" customHeight="1" hidden="1"/>
    <row r="54" ht="12" customHeight="1" hidden="1"/>
    <row r="55" ht="12" customHeight="1"/>
    <row r="61" ht="4.5" customHeight="1"/>
    <row r="67" ht="9" customHeight="1" hidden="1"/>
    <row r="68" ht="17.25" customHeight="1" hidden="1"/>
    <row r="69" ht="7.5" customHeight="1" hidden="1"/>
    <row r="70" ht="12.75" hidden="1"/>
    <row r="71" ht="12.75" hidden="1"/>
    <row r="72" ht="12.75" hidden="1"/>
    <row r="73" ht="12.75" hidden="1"/>
    <row r="74" ht="12.75" hidden="1"/>
    <row r="80" ht="15.75" customHeight="1"/>
    <row r="87" ht="17.25" customHeight="1" hidden="1"/>
    <row r="95" ht="6" customHeight="1"/>
    <row r="104" ht="6.75" customHeight="1"/>
    <row r="109" ht="5.25" customHeight="1"/>
    <row r="136" ht="80.25" customHeight="1"/>
    <row r="137" ht="6.75" customHeight="1"/>
    <row r="157" ht="15" customHeight="1"/>
    <row r="158" ht="21" customHeight="1"/>
  </sheetData>
  <sheetProtection/>
  <mergeCells count="13">
    <mergeCell ref="B36:B40"/>
    <mergeCell ref="D36:D40"/>
    <mergeCell ref="E36:E40"/>
    <mergeCell ref="C41:D41"/>
    <mergeCell ref="E41:G41"/>
    <mergeCell ref="F1:G1"/>
    <mergeCell ref="E2:G2"/>
    <mergeCell ref="A5:G5"/>
    <mergeCell ref="B6:G6"/>
    <mergeCell ref="F8:G8"/>
    <mergeCell ref="E34:G34"/>
    <mergeCell ref="C35:D35"/>
    <mergeCell ref="E35:G35"/>
  </mergeCells>
  <printOptions/>
  <pageMargins left="0.551181102362205" right="0.236220472440945" top="0.354330708661417" bottom="0.748031496062992" header="0.236220472440945" footer="0.31496062992126"/>
  <pageSetup firstPageNumber="9"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K23"/>
  <sheetViews>
    <sheetView zoomScalePageLayoutView="0" workbookViewId="0" topLeftCell="A10">
      <selection activeCell="N15" sqref="N15"/>
    </sheetView>
  </sheetViews>
  <sheetFormatPr defaultColWidth="9.00390625" defaultRowHeight="12.75"/>
  <cols>
    <col min="1" max="1" width="15.625" style="820" customWidth="1"/>
    <col min="2" max="2" width="14.375" style="820" customWidth="1"/>
    <col min="3" max="3" width="14.00390625" style="820" customWidth="1"/>
    <col min="4" max="4" width="13.00390625" style="820" customWidth="1"/>
    <col min="5" max="5" width="13.125" style="820" customWidth="1"/>
    <col min="6" max="7" width="13.00390625" style="820" customWidth="1"/>
    <col min="8" max="8" width="11.75390625" style="820" customWidth="1"/>
    <col min="9" max="9" width="11.875" style="820" customWidth="1"/>
    <col min="10" max="10" width="13.375" style="820" customWidth="1"/>
    <col min="11" max="16384" width="9.125" style="820" customWidth="1"/>
  </cols>
  <sheetData>
    <row r="1" spans="1:11" ht="24" customHeight="1">
      <c r="A1" s="1743" t="s">
        <v>679</v>
      </c>
      <c r="B1" s="1743"/>
      <c r="C1" s="1743"/>
      <c r="D1" s="818"/>
      <c r="E1" s="747"/>
      <c r="F1" s="819"/>
      <c r="G1" s="819"/>
      <c r="H1" s="819"/>
      <c r="I1" s="819"/>
      <c r="J1" s="819"/>
      <c r="K1" s="819"/>
    </row>
    <row r="2" spans="1:11" s="824" customFormat="1" ht="14.25">
      <c r="A2" s="1744" t="s">
        <v>680</v>
      </c>
      <c r="B2" s="1744" t="s">
        <v>1658</v>
      </c>
      <c r="C2" s="1744"/>
      <c r="D2" s="1744"/>
      <c r="E2" s="1744" t="s">
        <v>1659</v>
      </c>
      <c r="F2" s="1744"/>
      <c r="G2" s="1744"/>
      <c r="H2" s="822"/>
      <c r="I2" s="822"/>
      <c r="J2" s="823"/>
      <c r="K2" s="823"/>
    </row>
    <row r="3" spans="1:11" s="824" customFormat="1" ht="39" customHeight="1">
      <c r="A3" s="1744"/>
      <c r="B3" s="825" t="s">
        <v>681</v>
      </c>
      <c r="C3" s="825" t="s">
        <v>682</v>
      </c>
      <c r="D3" s="825" t="s">
        <v>683</v>
      </c>
      <c r="E3" s="825" t="s">
        <v>681</v>
      </c>
      <c r="F3" s="825" t="s">
        <v>682</v>
      </c>
      <c r="G3" s="825" t="s">
        <v>683</v>
      </c>
      <c r="H3" s="826"/>
      <c r="I3" s="822"/>
      <c r="J3" s="823"/>
      <c r="K3" s="823"/>
    </row>
    <row r="4" spans="1:11" s="824" customFormat="1" ht="21" customHeight="1">
      <c r="A4" s="827" t="s">
        <v>684</v>
      </c>
      <c r="B4" s="821"/>
      <c r="C4" s="821"/>
      <c r="D4" s="821"/>
      <c r="E4" s="821"/>
      <c r="F4" s="827"/>
      <c r="G4" s="827"/>
      <c r="H4" s="828"/>
      <c r="I4" s="828"/>
      <c r="J4" s="823"/>
      <c r="K4" s="823"/>
    </row>
    <row r="5" spans="1:11" s="824" customFormat="1" ht="21" customHeight="1">
      <c r="A5" s="829" t="s">
        <v>685</v>
      </c>
      <c r="B5" s="829">
        <f>C5+D5</f>
        <v>13609443006</v>
      </c>
      <c r="C5" s="829">
        <f>23928832+1063560481</f>
        <v>1087489313</v>
      </c>
      <c r="D5" s="829">
        <f>807375000+11714578693</f>
        <v>12521953693</v>
      </c>
      <c r="E5" s="827">
        <f>F5+G5</f>
        <v>13746002285</v>
      </c>
      <c r="F5" s="827">
        <v>3195480080</v>
      </c>
      <c r="G5" s="827">
        <v>10550522205</v>
      </c>
      <c r="H5" s="828"/>
      <c r="I5" s="828"/>
      <c r="J5" s="830"/>
      <c r="K5" s="830"/>
    </row>
    <row r="6" spans="1:11" s="824" customFormat="1" ht="21" customHeight="1">
      <c r="A6" s="827" t="s">
        <v>686</v>
      </c>
      <c r="B6" s="827"/>
      <c r="C6" s="827"/>
      <c r="D6" s="827"/>
      <c r="E6" s="827"/>
      <c r="F6" s="827"/>
      <c r="G6" s="827"/>
      <c r="H6" s="828"/>
      <c r="I6" s="828"/>
      <c r="J6" s="823"/>
      <c r="K6" s="823"/>
    </row>
    <row r="7" spans="1:11" s="824" customFormat="1" ht="21" customHeight="1">
      <c r="A7" s="827"/>
      <c r="B7" s="827"/>
      <c r="C7" s="827"/>
      <c r="D7" s="827"/>
      <c r="E7" s="827"/>
      <c r="F7" s="827"/>
      <c r="G7" s="827"/>
      <c r="H7" s="828"/>
      <c r="I7" s="828"/>
      <c r="J7" s="823"/>
      <c r="K7" s="823"/>
    </row>
    <row r="8" spans="1:11" ht="15.75">
      <c r="A8" s="831"/>
      <c r="B8" s="832"/>
      <c r="C8" s="833"/>
      <c r="D8" s="833"/>
      <c r="E8" s="736"/>
      <c r="F8" s="834"/>
      <c r="G8" s="834"/>
      <c r="H8" s="834"/>
      <c r="I8" s="834"/>
      <c r="J8" s="834"/>
      <c r="K8" s="834"/>
    </row>
    <row r="9" spans="1:11" ht="24" customHeight="1">
      <c r="A9" s="1745" t="s">
        <v>687</v>
      </c>
      <c r="B9" s="1745"/>
      <c r="C9" s="818"/>
      <c r="D9" s="818"/>
      <c r="E9" s="747"/>
      <c r="F9" s="819"/>
      <c r="G9" s="819"/>
      <c r="H9" s="819"/>
      <c r="I9" s="819"/>
      <c r="J9" s="819"/>
      <c r="K9" s="819"/>
    </row>
    <row r="10" spans="1:11" ht="19.5" customHeight="1">
      <c r="A10" s="1745" t="s">
        <v>688</v>
      </c>
      <c r="B10" s="1745"/>
      <c r="C10" s="1745"/>
      <c r="D10" s="1745"/>
      <c r="E10" s="747"/>
      <c r="F10" s="819"/>
      <c r="G10" s="819"/>
      <c r="H10" s="819"/>
      <c r="I10" s="819"/>
      <c r="J10" s="819"/>
      <c r="K10" s="819"/>
    </row>
    <row r="11" spans="1:11" ht="15.75">
      <c r="A11" s="831"/>
      <c r="B11" s="832"/>
      <c r="C11" s="833"/>
      <c r="D11" s="833"/>
      <c r="E11" s="736"/>
      <c r="F11" s="834"/>
      <c r="G11" s="834"/>
      <c r="H11" s="834"/>
      <c r="I11" s="834"/>
      <c r="J11" s="834"/>
      <c r="K11" s="834"/>
    </row>
    <row r="12" spans="1:11" s="837" customFormat="1" ht="42" customHeight="1">
      <c r="A12" s="836" t="s">
        <v>689</v>
      </c>
      <c r="B12" s="836" t="s">
        <v>197</v>
      </c>
      <c r="C12" s="836" t="s">
        <v>1840</v>
      </c>
      <c r="D12" s="814" t="s">
        <v>690</v>
      </c>
      <c r="E12" s="814" t="s">
        <v>691</v>
      </c>
      <c r="F12" s="836" t="s">
        <v>198</v>
      </c>
      <c r="G12" s="836" t="s">
        <v>692</v>
      </c>
      <c r="H12" s="814" t="s">
        <v>693</v>
      </c>
      <c r="I12" s="814" t="s">
        <v>694</v>
      </c>
      <c r="J12" s="814" t="s">
        <v>1817</v>
      </c>
      <c r="K12" s="816"/>
    </row>
    <row r="13" spans="1:11" s="837" customFormat="1" ht="20.25" customHeight="1">
      <c r="A13" s="838" t="s">
        <v>695</v>
      </c>
      <c r="B13" s="838">
        <v>125000000000</v>
      </c>
      <c r="C13" s="838">
        <v>27064140000</v>
      </c>
      <c r="D13" s="838">
        <v>-2117260484</v>
      </c>
      <c r="E13" s="815">
        <v>5174429781</v>
      </c>
      <c r="F13" s="815">
        <v>3001754279</v>
      </c>
      <c r="G13" s="815">
        <v>30304202890</v>
      </c>
      <c r="H13" s="815"/>
      <c r="I13" s="815">
        <v>680178000</v>
      </c>
      <c r="J13" s="815">
        <f aca="true" t="shared" si="0" ref="J13:J19">SUM(B13:I13)</f>
        <v>189107444466</v>
      </c>
      <c r="K13" s="811"/>
    </row>
    <row r="14" spans="1:11" s="837" customFormat="1" ht="38.25" customHeight="1">
      <c r="A14" s="838" t="s">
        <v>208</v>
      </c>
      <c r="B14" s="838">
        <v>8694890000</v>
      </c>
      <c r="C14" s="838"/>
      <c r="D14" s="838"/>
      <c r="E14" s="839">
        <v>1000000000</v>
      </c>
      <c r="F14" s="815">
        <v>400000000</v>
      </c>
      <c r="G14" s="815"/>
      <c r="H14" s="815"/>
      <c r="I14" s="815"/>
      <c r="J14" s="815">
        <f t="shared" si="0"/>
        <v>10094890000</v>
      </c>
      <c r="K14" s="811"/>
    </row>
    <row r="15" spans="1:11" s="837" customFormat="1" ht="20.25" customHeight="1">
      <c r="A15" s="838" t="s">
        <v>209</v>
      </c>
      <c r="B15" s="838"/>
      <c r="C15" s="838"/>
      <c r="D15" s="838"/>
      <c r="E15" s="839"/>
      <c r="F15" s="815"/>
      <c r="G15" s="815">
        <f>'Thuyet minh 421'!U7</f>
        <v>67239935581.83849</v>
      </c>
      <c r="H15" s="815"/>
      <c r="I15" s="815"/>
      <c r="J15" s="815">
        <f t="shared" si="0"/>
        <v>67239935581.83849</v>
      </c>
      <c r="K15" s="811"/>
    </row>
    <row r="16" spans="1:11" s="837" customFormat="1" ht="20.25" customHeight="1">
      <c r="A16" s="840" t="s">
        <v>203</v>
      </c>
      <c r="B16" s="841"/>
      <c r="C16" s="842"/>
      <c r="D16" s="842"/>
      <c r="E16" s="843">
        <f>'Thuyet minh 421'!E36:F36</f>
        <v>8648890.51939921</v>
      </c>
      <c r="F16" s="817">
        <f>'Thuyet minh 421'!E28</f>
        <v>242168934.17404488</v>
      </c>
      <c r="G16" s="815">
        <f>'Thuyet minh 421'!U8</f>
        <v>254669453.87301934</v>
      </c>
      <c r="H16" s="815">
        <v>-335030173</v>
      </c>
      <c r="I16" s="815"/>
      <c r="J16" s="815">
        <f t="shared" si="0"/>
        <v>170457105.5664634</v>
      </c>
      <c r="K16" s="702"/>
    </row>
    <row r="17" spans="1:11" s="837" customFormat="1" ht="33.75" customHeight="1">
      <c r="A17" s="840" t="s">
        <v>210</v>
      </c>
      <c r="B17" s="841"/>
      <c r="C17" s="842"/>
      <c r="D17" s="842"/>
      <c r="E17" s="843"/>
      <c r="F17" s="817"/>
      <c r="G17" s="817">
        <f>'Thuyet minh 421'!C10</f>
        <v>54798325208</v>
      </c>
      <c r="H17" s="817"/>
      <c r="I17" s="817"/>
      <c r="J17" s="815">
        <f t="shared" si="0"/>
        <v>54798325208</v>
      </c>
      <c r="K17" s="702"/>
    </row>
    <row r="18" spans="1:11" s="837" customFormat="1" ht="20.25" customHeight="1">
      <c r="A18" s="840" t="s">
        <v>211</v>
      </c>
      <c r="B18" s="841"/>
      <c r="C18" s="842"/>
      <c r="D18" s="842"/>
      <c r="E18" s="843"/>
      <c r="F18" s="817"/>
      <c r="G18" s="817">
        <f>'Thuyet minh 421'!U9</f>
        <v>0</v>
      </c>
      <c r="H18" s="817"/>
      <c r="I18" s="817"/>
      <c r="J18" s="815">
        <f t="shared" si="0"/>
        <v>0</v>
      </c>
      <c r="K18" s="702"/>
    </row>
    <row r="19" spans="1:11" s="837" customFormat="1" ht="20.25" customHeight="1">
      <c r="A19" s="840" t="s">
        <v>206</v>
      </c>
      <c r="B19" s="841"/>
      <c r="C19" s="842"/>
      <c r="D19" s="842"/>
      <c r="E19" s="843">
        <f>'Thuyet minh 421'!E37:F37</f>
        <v>0</v>
      </c>
      <c r="F19" s="817">
        <f>'Thuyet minh 421'!E29</f>
        <v>0</v>
      </c>
      <c r="G19" s="817">
        <f>'Thuyet minh 421'!U11</f>
        <v>3084663949.7874675</v>
      </c>
      <c r="H19" s="817"/>
      <c r="I19" s="817"/>
      <c r="J19" s="815">
        <f t="shared" si="0"/>
        <v>3084663949.7874675</v>
      </c>
      <c r="K19" s="702"/>
    </row>
    <row r="20" spans="1:11" s="837" customFormat="1" ht="20.25" customHeight="1">
      <c r="A20" s="838" t="s">
        <v>696</v>
      </c>
      <c r="B20" s="842">
        <f>B13+B14+B16-B17-B19</f>
        <v>133694890000</v>
      </c>
      <c r="C20" s="842">
        <f>C13-C19</f>
        <v>27064140000</v>
      </c>
      <c r="D20" s="842">
        <f>D13+D16-D19</f>
        <v>-2117260484</v>
      </c>
      <c r="E20" s="844">
        <f>E13+E15+E16-E17-E19+E14</f>
        <v>6183078671.5194</v>
      </c>
      <c r="F20" s="817">
        <f>F13+F14+F15+F16-F17-F18-F19</f>
        <v>3643923213.174045</v>
      </c>
      <c r="G20" s="817">
        <f>G13+G15+G16-G19-G17</f>
        <v>39915818767.92406</v>
      </c>
      <c r="H20" s="817">
        <v>-335030173</v>
      </c>
      <c r="I20" s="817">
        <f>I13+I16-I19</f>
        <v>680178000</v>
      </c>
      <c r="J20" s="817">
        <f>J13+J14+J15+J16-J17-J18-J19-1</f>
        <v>208729737994.6175</v>
      </c>
      <c r="K20" s="702"/>
    </row>
    <row r="21" spans="2:10" ht="18" customHeight="1">
      <c r="B21" s="845"/>
      <c r="C21" s="845"/>
      <c r="D21" s="845"/>
      <c r="E21" s="845"/>
      <c r="F21" s="845"/>
      <c r="G21" s="845"/>
      <c r="H21" s="845"/>
      <c r="I21" s="845"/>
      <c r="J21" s="845"/>
    </row>
    <row r="22" spans="3:10" ht="18" customHeight="1">
      <c r="C22" s="845"/>
      <c r="E22" s="845"/>
      <c r="J22" s="845"/>
    </row>
    <row r="23" ht="12.75">
      <c r="E23" s="845"/>
    </row>
  </sheetData>
  <sheetProtection/>
  <mergeCells count="6">
    <mergeCell ref="A1:C1"/>
    <mergeCell ref="E2:G2"/>
    <mergeCell ref="A10:D10"/>
    <mergeCell ref="A2:A3"/>
    <mergeCell ref="B2:D2"/>
    <mergeCell ref="A9:B9"/>
  </mergeCells>
  <printOptions/>
  <pageMargins left="0.56" right="0.2" top="0.61" bottom="0.99" header="0.3" footer="0.5"/>
  <pageSetup horizontalDpi="600" verticalDpi="600" orientation="landscape" r:id="rId1"/>
</worksheet>
</file>

<file path=xl/worksheets/sheet30.xml><?xml version="1.0" encoding="utf-8"?>
<worksheet xmlns="http://schemas.openxmlformats.org/spreadsheetml/2006/main" xmlns:r="http://schemas.openxmlformats.org/officeDocument/2006/relationships">
  <sheetPr>
    <tabColor indexed="12"/>
  </sheetPr>
  <dimension ref="A1:Q74"/>
  <sheetViews>
    <sheetView tabSelected="1" zoomScalePageLayoutView="0" workbookViewId="0" topLeftCell="A1">
      <selection activeCell="J10" sqref="J10"/>
    </sheetView>
  </sheetViews>
  <sheetFormatPr defaultColWidth="9.00390625" defaultRowHeight="12.75"/>
  <cols>
    <col min="1" max="1" width="4.00390625" style="147" customWidth="1"/>
    <col min="2" max="2" width="45.625" style="131" bestFit="1" customWidth="1"/>
    <col min="3" max="3" width="7.625" style="0" bestFit="1" customWidth="1"/>
    <col min="4" max="4" width="17.125" style="0" hidden="1" customWidth="1"/>
    <col min="5" max="5" width="13.875" style="0" hidden="1" customWidth="1"/>
    <col min="6" max="6" width="17.125" style="570" bestFit="1" customWidth="1"/>
    <col min="7" max="7" width="1.12109375" style="16" customWidth="1"/>
    <col min="8" max="8" width="18.00390625" style="291" customWidth="1"/>
    <col min="9" max="9" width="12.75390625" style="0" bestFit="1" customWidth="1"/>
    <col min="10" max="10" width="8.00390625" style="0" bestFit="1" customWidth="1"/>
    <col min="11" max="11" width="10.00390625" style="0" bestFit="1" customWidth="1"/>
    <col min="12" max="12" width="4.75390625" style="0" customWidth="1"/>
    <col min="17" max="17" width="19.125" style="0" customWidth="1"/>
  </cols>
  <sheetData>
    <row r="1" spans="1:8" s="562" customFormat="1" ht="14.25">
      <c r="A1" s="1244" t="s">
        <v>217</v>
      </c>
      <c r="B1" s="1621"/>
      <c r="D1" s="483"/>
      <c r="E1" s="483"/>
      <c r="F1" s="1576"/>
      <c r="G1" s="483"/>
      <c r="H1" s="483" t="s">
        <v>1324</v>
      </c>
    </row>
    <row r="2" spans="1:8" s="1584" customFormat="1" ht="14.25">
      <c r="A2" s="1490" t="s">
        <v>856</v>
      </c>
      <c r="B2" s="1622"/>
      <c r="D2" s="1618"/>
      <c r="E2" s="1618"/>
      <c r="F2" s="1577"/>
      <c r="G2" s="1618"/>
      <c r="H2" s="1623" t="s">
        <v>1192</v>
      </c>
    </row>
    <row r="3" spans="1:8" ht="4.5" customHeight="1">
      <c r="A3" s="461"/>
      <c r="B3" s="462"/>
      <c r="C3" s="15"/>
      <c r="D3" s="15"/>
      <c r="E3" s="15"/>
      <c r="F3" s="1586"/>
      <c r="G3" s="15"/>
      <c r="H3" s="15"/>
    </row>
    <row r="4" spans="1:8" ht="23.25" customHeight="1">
      <c r="A4" s="1854" t="s">
        <v>1143</v>
      </c>
      <c r="B4" s="1854"/>
      <c r="C4" s="1854"/>
      <c r="D4" s="1854"/>
      <c r="E4" s="1854"/>
      <c r="F4" s="1854"/>
      <c r="G4" s="1854"/>
      <c r="H4" s="1854"/>
    </row>
    <row r="5" spans="1:8" ht="15" customHeight="1">
      <c r="A5" s="1847" t="s">
        <v>1657</v>
      </c>
      <c r="B5" s="1847"/>
      <c r="C5" s="1847"/>
      <c r="D5" s="1847"/>
      <c r="E5" s="1847"/>
      <c r="F5" s="1847"/>
      <c r="G5" s="1847"/>
      <c r="H5" s="1847"/>
    </row>
    <row r="6" spans="1:8" ht="16.5" customHeight="1">
      <c r="A6" s="1855" t="s">
        <v>43</v>
      </c>
      <c r="B6" s="1855"/>
      <c r="C6" s="1855"/>
      <c r="D6" s="1855"/>
      <c r="E6" s="1855"/>
      <c r="F6" s="1855"/>
      <c r="G6" s="1855"/>
      <c r="H6" s="1855"/>
    </row>
    <row r="7" spans="1:11" s="14" customFormat="1" ht="14.25" hidden="1">
      <c r="A7" s="452" t="s">
        <v>1566</v>
      </c>
      <c r="B7" s="453"/>
      <c r="C7" s="449"/>
      <c r="D7" s="449"/>
      <c r="E7" s="449"/>
      <c r="F7" s="1578"/>
      <c r="G7" s="449"/>
      <c r="H7" s="449"/>
      <c r="I7" s="1392" t="s">
        <v>858</v>
      </c>
      <c r="J7" s="1392" t="s">
        <v>859</v>
      </c>
      <c r="K7" s="1392" t="s">
        <v>860</v>
      </c>
    </row>
    <row r="8" spans="1:8" ht="12.75" customHeight="1" hidden="1">
      <c r="A8" s="207"/>
      <c r="B8" s="200"/>
      <c r="C8" s="16"/>
      <c r="D8" s="16"/>
      <c r="E8" s="16"/>
      <c r="F8" s="1856" t="s">
        <v>1556</v>
      </c>
      <c r="G8" s="1856"/>
      <c r="H8" s="1856"/>
    </row>
    <row r="9" spans="1:8" s="127" customFormat="1" ht="31.5" customHeight="1">
      <c r="A9" s="454" t="s">
        <v>595</v>
      </c>
      <c r="B9" s="340" t="s">
        <v>431</v>
      </c>
      <c r="C9" s="340" t="s">
        <v>1399</v>
      </c>
      <c r="D9" s="340"/>
      <c r="E9" s="340"/>
      <c r="F9" s="149" t="s">
        <v>1779</v>
      </c>
      <c r="G9" s="340"/>
      <c r="H9" s="149" t="s">
        <v>1775</v>
      </c>
    </row>
    <row r="10" spans="1:8" ht="16.5" customHeight="1">
      <c r="A10" s="456"/>
      <c r="B10" s="199" t="s">
        <v>1893</v>
      </c>
      <c r="C10" s="118"/>
      <c r="D10" s="118"/>
      <c r="E10" s="12"/>
      <c r="F10" s="12"/>
      <c r="H10" s="16"/>
    </row>
    <row r="11" spans="1:11" ht="15">
      <c r="A11" s="195" t="s">
        <v>242</v>
      </c>
      <c r="B11" s="1797" t="s">
        <v>485</v>
      </c>
      <c r="C11" s="1797"/>
      <c r="D11" s="1797"/>
      <c r="E11" s="12"/>
      <c r="F11" s="464">
        <v>743810510807</v>
      </c>
      <c r="G11" s="457"/>
      <c r="H11" s="464">
        <v>792378302743</v>
      </c>
      <c r="I11" s="3"/>
      <c r="J11" s="3"/>
      <c r="K11" s="3"/>
    </row>
    <row r="12" spans="1:11" ht="14.25" customHeight="1">
      <c r="A12" s="195" t="s">
        <v>243</v>
      </c>
      <c r="B12" s="196" t="s">
        <v>486</v>
      </c>
      <c r="C12" s="120"/>
      <c r="D12" s="120"/>
      <c r="E12" s="12"/>
      <c r="F12" s="464">
        <v>-263499686791</v>
      </c>
      <c r="G12" s="457"/>
      <c r="H12" s="464">
        <v>-443556209615</v>
      </c>
      <c r="I12" s="3"/>
      <c r="J12" s="3"/>
      <c r="K12" s="3"/>
    </row>
    <row r="13" spans="1:11" ht="15">
      <c r="A13" s="195" t="s">
        <v>1405</v>
      </c>
      <c r="B13" s="196" t="s">
        <v>487</v>
      </c>
      <c r="C13" s="120"/>
      <c r="D13" s="120"/>
      <c r="E13" s="12"/>
      <c r="F13" s="464">
        <v>-63836879895</v>
      </c>
      <c r="G13" s="457"/>
      <c r="H13" s="464">
        <v>-47123263138</v>
      </c>
      <c r="I13" s="3"/>
      <c r="J13" s="3"/>
      <c r="K13" s="3"/>
    </row>
    <row r="14" spans="1:11" ht="15">
      <c r="A14" s="195" t="s">
        <v>1406</v>
      </c>
      <c r="B14" s="196" t="s">
        <v>488</v>
      </c>
      <c r="C14" s="120"/>
      <c r="D14" s="120"/>
      <c r="E14" s="12"/>
      <c r="F14" s="464">
        <v>-91149085215</v>
      </c>
      <c r="G14" s="457"/>
      <c r="H14" s="464">
        <v>-78183343099</v>
      </c>
      <c r="I14" s="3"/>
      <c r="J14" s="3"/>
      <c r="K14" s="3"/>
    </row>
    <row r="15" spans="1:11" ht="15">
      <c r="A15" s="195" t="s">
        <v>1407</v>
      </c>
      <c r="B15" s="196" t="s">
        <v>489</v>
      </c>
      <c r="C15" s="120"/>
      <c r="D15" s="120"/>
      <c r="E15" s="12"/>
      <c r="F15" s="464">
        <v>-41610179</v>
      </c>
      <c r="G15" s="457"/>
      <c r="H15" s="464">
        <v>-10225381789</v>
      </c>
      <c r="I15" s="3"/>
      <c r="J15" s="3"/>
      <c r="K15" s="3"/>
    </row>
    <row r="16" spans="1:11" ht="15">
      <c r="A16" s="195" t="s">
        <v>1408</v>
      </c>
      <c r="B16" s="196" t="s">
        <v>490</v>
      </c>
      <c r="C16" s="120"/>
      <c r="D16" s="120"/>
      <c r="E16" s="12"/>
      <c r="F16" s="464">
        <v>107303207063</v>
      </c>
      <c r="G16" s="457"/>
      <c r="H16" s="464">
        <v>116669954449</v>
      </c>
      <c r="I16" s="3"/>
      <c r="J16" s="3"/>
      <c r="K16" s="3"/>
    </row>
    <row r="17" spans="1:11" ht="15">
      <c r="A17" s="195" t="s">
        <v>1409</v>
      </c>
      <c r="B17" s="196" t="s">
        <v>596</v>
      </c>
      <c r="C17" s="120"/>
      <c r="D17" s="120"/>
      <c r="E17" s="12"/>
      <c r="F17" s="464">
        <v>-366689043769</v>
      </c>
      <c r="G17" s="457"/>
      <c r="H17" s="464">
        <v>-410210364234</v>
      </c>
      <c r="I17" s="3"/>
      <c r="J17" s="3"/>
      <c r="K17" s="3"/>
    </row>
    <row r="18" spans="1:11" ht="15">
      <c r="A18" s="184">
        <v>20</v>
      </c>
      <c r="B18" s="197" t="s">
        <v>1894</v>
      </c>
      <c r="C18" s="198"/>
      <c r="D18" s="198"/>
      <c r="E18" s="12"/>
      <c r="F18" s="463">
        <v>65897412021</v>
      </c>
      <c r="G18" s="463"/>
      <c r="H18" s="463">
        <v>-80250304683</v>
      </c>
      <c r="I18" s="463"/>
      <c r="J18" s="463"/>
      <c r="K18" s="463"/>
    </row>
    <row r="19" spans="1:8" ht="6.75" customHeight="1">
      <c r="A19" s="185"/>
      <c r="B19" s="199"/>
      <c r="C19" s="120"/>
      <c r="D19" s="120"/>
      <c r="E19" s="12"/>
      <c r="F19" s="465"/>
      <c r="G19" s="457"/>
      <c r="H19" s="464"/>
    </row>
    <row r="20" spans="1:8" ht="15">
      <c r="A20" s="184"/>
      <c r="B20" s="199" t="s">
        <v>1895</v>
      </c>
      <c r="C20" s="118"/>
      <c r="D20" s="118"/>
      <c r="E20" s="12"/>
      <c r="F20" s="465"/>
      <c r="G20" s="168"/>
      <c r="H20" s="464"/>
    </row>
    <row r="21" spans="1:11" s="10" customFormat="1" ht="15" customHeight="1">
      <c r="A21" s="184">
        <v>21</v>
      </c>
      <c r="B21" s="1797" t="s">
        <v>225</v>
      </c>
      <c r="C21" s="1797"/>
      <c r="D21" s="1797"/>
      <c r="E21" s="1797"/>
      <c r="F21" s="464">
        <v>-40407469853</v>
      </c>
      <c r="G21" s="457"/>
      <c r="H21" s="464">
        <v>-56061728620</v>
      </c>
      <c r="I21" s="481"/>
      <c r="J21" s="481"/>
      <c r="K21" s="481"/>
    </row>
    <row r="22" spans="1:11" s="10" customFormat="1" ht="15.75" customHeight="1">
      <c r="A22" s="184">
        <v>22</v>
      </c>
      <c r="B22" s="1797" t="s">
        <v>224</v>
      </c>
      <c r="C22" s="1797"/>
      <c r="D22" s="1797"/>
      <c r="E22" s="1797"/>
      <c r="F22" s="464">
        <v>218902690</v>
      </c>
      <c r="G22" s="457"/>
      <c r="H22" s="455">
        <v>8758402</v>
      </c>
      <c r="I22" s="481"/>
      <c r="J22" s="481"/>
      <c r="K22" s="481"/>
    </row>
    <row r="23" spans="1:11" s="10" customFormat="1" ht="15" customHeight="1">
      <c r="A23" s="184">
        <v>23</v>
      </c>
      <c r="B23" s="1797" t="s">
        <v>597</v>
      </c>
      <c r="C23" s="1797"/>
      <c r="D23" s="1797"/>
      <c r="E23" s="12"/>
      <c r="F23" s="464">
        <v>-1669525182</v>
      </c>
      <c r="G23" s="457"/>
      <c r="H23" s="464">
        <v>-1198580386</v>
      </c>
      <c r="I23" s="481"/>
      <c r="J23" s="481"/>
      <c r="K23" s="481"/>
    </row>
    <row r="24" spans="1:11" s="10" customFormat="1" ht="27" customHeight="1">
      <c r="A24" s="184">
        <v>24</v>
      </c>
      <c r="B24" s="1797" t="s">
        <v>598</v>
      </c>
      <c r="C24" s="1797"/>
      <c r="D24" s="1797"/>
      <c r="E24" s="1797"/>
      <c r="F24" s="464">
        <v>1275432640</v>
      </c>
      <c r="G24" s="457"/>
      <c r="H24" s="464">
        <v>938106224</v>
      </c>
      <c r="I24" s="481"/>
      <c r="J24" s="481"/>
      <c r="K24" s="481"/>
    </row>
    <row r="25" spans="1:11" ht="15" hidden="1">
      <c r="A25" s="184">
        <v>25</v>
      </c>
      <c r="B25" s="196" t="s">
        <v>599</v>
      </c>
      <c r="C25" s="120"/>
      <c r="D25" s="120"/>
      <c r="E25" s="12"/>
      <c r="F25" s="464">
        <v>0</v>
      </c>
      <c r="G25" s="457"/>
      <c r="H25" s="464"/>
      <c r="I25" s="3"/>
      <c r="J25" s="3"/>
      <c r="K25" s="3"/>
    </row>
    <row r="26" spans="1:11" ht="15" hidden="1">
      <c r="A26" s="184">
        <v>26</v>
      </c>
      <c r="B26" s="196" t="s">
        <v>600</v>
      </c>
      <c r="C26" s="120"/>
      <c r="D26" s="120"/>
      <c r="E26" s="12"/>
      <c r="F26" s="464">
        <v>0</v>
      </c>
      <c r="G26" s="457"/>
      <c r="H26" s="455"/>
      <c r="I26" s="3"/>
      <c r="J26" s="3"/>
      <c r="K26" s="3"/>
    </row>
    <row r="27" spans="1:11" ht="13.5" customHeight="1">
      <c r="A27" s="184">
        <v>27</v>
      </c>
      <c r="B27" s="196" t="s">
        <v>1651</v>
      </c>
      <c r="C27" s="120"/>
      <c r="D27" s="120"/>
      <c r="E27" s="12"/>
      <c r="F27" s="464">
        <v>3126608435</v>
      </c>
      <c r="G27" s="457"/>
      <c r="H27" s="455">
        <v>2996080569</v>
      </c>
      <c r="I27" s="3"/>
      <c r="J27" s="3"/>
      <c r="K27" s="3"/>
    </row>
    <row r="28" spans="1:9" ht="7.5" customHeight="1">
      <c r="A28" s="184"/>
      <c r="B28" s="196"/>
      <c r="C28" s="120"/>
      <c r="D28" s="120"/>
      <c r="E28" s="12"/>
      <c r="F28" s="1579"/>
      <c r="G28" s="466"/>
      <c r="H28" s="464"/>
      <c r="I28" s="3"/>
    </row>
    <row r="29" spans="1:11" ht="15">
      <c r="A29" s="184">
        <v>30</v>
      </c>
      <c r="B29" s="197" t="s">
        <v>1896</v>
      </c>
      <c r="C29" s="198"/>
      <c r="D29" s="198"/>
      <c r="E29" s="12"/>
      <c r="F29" s="1580">
        <v>-37456051270</v>
      </c>
      <c r="G29" s="463"/>
      <c r="H29" s="463">
        <v>-53317363811</v>
      </c>
      <c r="I29" s="463"/>
      <c r="J29" s="463"/>
      <c r="K29" s="463"/>
    </row>
    <row r="30" spans="1:8" ht="3" customHeight="1">
      <c r="A30" s="201"/>
      <c r="B30" s="197"/>
      <c r="C30" s="198"/>
      <c r="D30" s="198"/>
      <c r="E30" s="12"/>
      <c r="F30" s="1581"/>
      <c r="G30" s="168"/>
      <c r="H30" s="464"/>
    </row>
    <row r="31" spans="1:8" ht="15">
      <c r="A31" s="184"/>
      <c r="B31" s="199" t="s">
        <v>1897</v>
      </c>
      <c r="C31" s="118"/>
      <c r="D31" s="118"/>
      <c r="E31" s="12"/>
      <c r="F31" s="1581"/>
      <c r="G31" s="168"/>
      <c r="H31" s="464"/>
    </row>
    <row r="32" spans="1:10" ht="30.75" customHeight="1" hidden="1">
      <c r="A32" s="184">
        <v>31</v>
      </c>
      <c r="B32" s="1797" t="s">
        <v>1526</v>
      </c>
      <c r="C32" s="1797"/>
      <c r="D32" s="1797"/>
      <c r="E32" s="12"/>
      <c r="F32" s="1579">
        <v>0</v>
      </c>
      <c r="G32" s="457"/>
      <c r="H32" s="464"/>
      <c r="J32" s="3"/>
    </row>
    <row r="33" spans="1:10" ht="27" customHeight="1" hidden="1">
      <c r="A33" s="184">
        <v>32</v>
      </c>
      <c r="B33" s="1797" t="s">
        <v>1652</v>
      </c>
      <c r="C33" s="1797"/>
      <c r="D33" s="1797"/>
      <c r="E33" s="12"/>
      <c r="F33" s="1579">
        <v>0</v>
      </c>
      <c r="G33" s="457"/>
      <c r="H33" s="464"/>
      <c r="J33" s="3"/>
    </row>
    <row r="34" spans="1:11" ht="15">
      <c r="A34" s="184">
        <v>33</v>
      </c>
      <c r="B34" s="196" t="s">
        <v>1653</v>
      </c>
      <c r="C34" s="120"/>
      <c r="D34" s="120"/>
      <c r="E34" s="12"/>
      <c r="F34" s="464">
        <v>583746663547</v>
      </c>
      <c r="G34" s="457"/>
      <c r="H34" s="464">
        <v>605507919191</v>
      </c>
      <c r="I34" s="3"/>
      <c r="J34" s="3"/>
      <c r="K34" s="3"/>
    </row>
    <row r="35" spans="1:11" ht="15">
      <c r="A35" s="184">
        <v>34</v>
      </c>
      <c r="B35" s="196" t="s">
        <v>1654</v>
      </c>
      <c r="C35" s="120"/>
      <c r="D35" s="120"/>
      <c r="E35" s="12"/>
      <c r="F35" s="464">
        <v>-613505236460</v>
      </c>
      <c r="G35" s="457"/>
      <c r="H35" s="464">
        <v>-481394530069</v>
      </c>
      <c r="I35" s="3"/>
      <c r="J35" s="3"/>
      <c r="K35" s="3"/>
    </row>
    <row r="36" spans="1:10" ht="35.25" customHeight="1">
      <c r="A36" s="184">
        <v>35</v>
      </c>
      <c r="B36" s="196" t="s">
        <v>1655</v>
      </c>
      <c r="C36" s="120"/>
      <c r="D36" s="120"/>
      <c r="E36" s="12"/>
      <c r="F36" s="464">
        <v>-701249583</v>
      </c>
      <c r="G36" s="457"/>
      <c r="H36" s="464">
        <v>-733891208</v>
      </c>
      <c r="I36" s="1635"/>
      <c r="J36" s="3"/>
    </row>
    <row r="37" spans="1:11" ht="15">
      <c r="A37" s="184">
        <v>36</v>
      </c>
      <c r="B37" s="196" t="s">
        <v>1656</v>
      </c>
      <c r="C37" s="120"/>
      <c r="D37" s="120"/>
      <c r="E37" s="12"/>
      <c r="F37" s="464">
        <v>-15991969229</v>
      </c>
      <c r="G37" s="457"/>
      <c r="H37" s="464">
        <v>-15161070924</v>
      </c>
      <c r="J37" s="3"/>
      <c r="K37" s="3"/>
    </row>
    <row r="38" spans="1:11" ht="15">
      <c r="A38" s="184">
        <v>40</v>
      </c>
      <c r="B38" s="197" t="s">
        <v>1898</v>
      </c>
      <c r="C38" s="202"/>
      <c r="D38" s="202"/>
      <c r="E38" s="12"/>
      <c r="F38" s="1580">
        <v>-46451791725</v>
      </c>
      <c r="G38" s="463">
        <v>0</v>
      </c>
      <c r="H38" s="463">
        <v>108218426990</v>
      </c>
      <c r="I38" s="463"/>
      <c r="J38" s="1393"/>
      <c r="K38" s="463"/>
    </row>
    <row r="39" spans="1:8" ht="1.5" customHeight="1">
      <c r="A39" s="61"/>
      <c r="B39" s="203"/>
      <c r="C39" s="204"/>
      <c r="D39" s="204"/>
      <c r="E39" s="12"/>
      <c r="F39" s="1581"/>
      <c r="G39" s="457"/>
      <c r="H39" s="464"/>
    </row>
    <row r="40" spans="1:11" ht="15">
      <c r="A40" s="184">
        <v>50</v>
      </c>
      <c r="B40" s="199" t="s">
        <v>1899</v>
      </c>
      <c r="C40" s="118"/>
      <c r="D40" s="118"/>
      <c r="E40" s="12"/>
      <c r="F40" s="1582">
        <v>-18010430974</v>
      </c>
      <c r="G40" s="467"/>
      <c r="H40" s="467">
        <v>-25349241504</v>
      </c>
      <c r="I40" s="1394"/>
      <c r="J40" s="467"/>
      <c r="K40" s="467"/>
    </row>
    <row r="41" spans="1:8" ht="0.75" customHeight="1">
      <c r="A41" s="184"/>
      <c r="B41" s="199"/>
      <c r="C41" s="118"/>
      <c r="D41" s="118"/>
      <c r="E41" s="12"/>
      <c r="F41" s="1581"/>
      <c r="G41" s="458"/>
      <c r="H41" s="464"/>
    </row>
    <row r="42" spans="1:17" ht="15">
      <c r="A42" s="184">
        <v>60</v>
      </c>
      <c r="B42" s="199" t="s">
        <v>1900</v>
      </c>
      <c r="C42" s="118"/>
      <c r="D42" s="118"/>
      <c r="E42" s="12"/>
      <c r="F42" s="1587">
        <v>52010387322</v>
      </c>
      <c r="G42" s="457"/>
      <c r="H42" s="468">
        <v>95697653210</v>
      </c>
      <c r="I42" s="3"/>
      <c r="J42" s="3"/>
      <c r="K42" s="3"/>
      <c r="Q42" s="4">
        <v>0</v>
      </c>
    </row>
    <row r="43" spans="1:8" ht="18.75" customHeight="1" thickBot="1">
      <c r="A43" s="184">
        <v>70</v>
      </c>
      <c r="B43" s="199" t="s">
        <v>484</v>
      </c>
      <c r="C43" s="205"/>
      <c r="D43" s="205"/>
      <c r="E43" s="12"/>
      <c r="F43" s="1583">
        <v>33999956348</v>
      </c>
      <c r="G43" s="287"/>
      <c r="H43" s="377">
        <v>70348411706</v>
      </c>
    </row>
    <row r="44" spans="1:8" ht="3" customHeight="1" thickTop="1">
      <c r="A44" s="184" t="s">
        <v>1798</v>
      </c>
      <c r="B44" s="206"/>
      <c r="C44" s="205"/>
      <c r="D44" s="205"/>
      <c r="E44" s="12"/>
      <c r="F44" s="12"/>
      <c r="G44" s="451"/>
      <c r="H44" s="16"/>
    </row>
    <row r="45" spans="1:9" s="73" customFormat="1" ht="25.5" customHeight="1">
      <c r="A45" s="208"/>
      <c r="F45" s="1841" t="s">
        <v>1129</v>
      </c>
      <c r="G45" s="1841"/>
      <c r="H45" s="1841"/>
      <c r="I45" s="1657"/>
    </row>
    <row r="46" spans="1:9" s="140" customFormat="1" ht="15.75" customHeight="1">
      <c r="A46" s="210"/>
      <c r="B46" s="211" t="s">
        <v>1765</v>
      </c>
      <c r="F46" s="1851" t="s">
        <v>87</v>
      </c>
      <c r="G46" s="1851"/>
      <c r="H46" s="1851"/>
      <c r="I46" s="1618"/>
    </row>
    <row r="47" spans="1:9" s="73" customFormat="1" ht="15">
      <c r="A47" s="208"/>
      <c r="B47" s="196"/>
      <c r="F47" s="1842"/>
      <c r="G47" s="103"/>
      <c r="H47" s="103"/>
      <c r="I47" s="209"/>
    </row>
    <row r="48" spans="1:9" s="73" customFormat="1" ht="17.25" customHeight="1">
      <c r="A48" s="208"/>
      <c r="B48" s="196"/>
      <c r="F48" s="1842"/>
      <c r="G48" s="103"/>
      <c r="H48" s="103"/>
      <c r="I48" s="209"/>
    </row>
    <row r="49" spans="1:9" s="73" customFormat="1" ht="15">
      <c r="A49" s="208"/>
      <c r="B49" s="196"/>
      <c r="F49" s="1842"/>
      <c r="G49" s="103"/>
      <c r="H49" s="103"/>
      <c r="I49" s="209"/>
    </row>
    <row r="50" spans="1:9" s="73" customFormat="1" ht="13.5" customHeight="1" hidden="1">
      <c r="A50" s="208"/>
      <c r="B50" s="196"/>
      <c r="F50" s="1842"/>
      <c r="G50" s="103"/>
      <c r="H50" s="103"/>
      <c r="I50" s="209"/>
    </row>
    <row r="51" spans="1:9" s="73" customFormat="1" ht="12" customHeight="1" hidden="1">
      <c r="A51" s="208"/>
      <c r="B51" s="196"/>
      <c r="F51" s="1842"/>
      <c r="G51" s="103"/>
      <c r="H51" s="103"/>
      <c r="I51" s="209"/>
    </row>
    <row r="52" spans="1:9" s="73" customFormat="1" ht="12" customHeight="1">
      <c r="A52" s="208"/>
      <c r="B52" s="196"/>
      <c r="I52" s="209"/>
    </row>
    <row r="53" spans="1:9" s="73" customFormat="1" ht="15">
      <c r="A53" s="208"/>
      <c r="B53" s="196"/>
      <c r="I53" s="209"/>
    </row>
    <row r="54" spans="1:9" s="73" customFormat="1" ht="27.75" customHeight="1">
      <c r="A54" s="208"/>
      <c r="B54" s="196"/>
      <c r="I54" s="209"/>
    </row>
    <row r="55" spans="1:9" s="73" customFormat="1" ht="15.75" customHeight="1">
      <c r="A55" s="208"/>
      <c r="B55" s="460" t="s">
        <v>1766</v>
      </c>
      <c r="F55" s="1851" t="s">
        <v>818</v>
      </c>
      <c r="G55" s="1851"/>
      <c r="H55" s="1851"/>
      <c r="I55" s="1656"/>
    </row>
    <row r="56" spans="2:8" ht="12.75">
      <c r="B56" s="200"/>
      <c r="C56" s="16"/>
      <c r="D56" s="16"/>
      <c r="E56" s="16"/>
      <c r="F56" s="565"/>
      <c r="H56" s="16"/>
    </row>
    <row r="57" spans="2:8" ht="12.75">
      <c r="B57" s="200"/>
      <c r="C57" s="16"/>
      <c r="D57" s="16"/>
      <c r="E57" s="16"/>
      <c r="F57" s="565"/>
      <c r="H57" s="450">
        <v>0</v>
      </c>
    </row>
    <row r="58" spans="2:8" ht="4.5" customHeight="1">
      <c r="B58" s="200"/>
      <c r="C58" s="16"/>
      <c r="D58" s="16"/>
      <c r="E58" s="16"/>
      <c r="F58" s="565"/>
      <c r="H58" s="16"/>
    </row>
    <row r="59" spans="2:8" ht="12.75">
      <c r="B59" s="200"/>
      <c r="C59" s="16"/>
      <c r="D59" s="16"/>
      <c r="E59" s="16"/>
      <c r="F59" s="565"/>
      <c r="H59" s="16"/>
    </row>
    <row r="60" spans="2:8" ht="12.75">
      <c r="B60" s="200"/>
      <c r="C60" s="16"/>
      <c r="D60" s="16"/>
      <c r="E60" s="16"/>
      <c r="F60" s="565"/>
      <c r="H60" s="16"/>
    </row>
    <row r="61" spans="2:8" ht="12.75">
      <c r="B61" s="200"/>
      <c r="C61" s="16"/>
      <c r="D61" s="16"/>
      <c r="E61" s="16"/>
      <c r="F61" s="565"/>
      <c r="H61" s="16"/>
    </row>
    <row r="62" spans="2:8" ht="12.75">
      <c r="B62" s="200"/>
      <c r="C62" s="16"/>
      <c r="D62" s="16"/>
      <c r="E62" s="16"/>
      <c r="F62" s="565"/>
      <c r="H62" s="16"/>
    </row>
    <row r="63" spans="2:8" ht="12.75">
      <c r="B63" s="200"/>
      <c r="C63" s="16"/>
      <c r="D63" s="16"/>
      <c r="E63" s="16"/>
      <c r="F63" s="565"/>
      <c r="H63" s="16"/>
    </row>
    <row r="64" spans="2:8" ht="9" customHeight="1" hidden="1">
      <c r="B64" s="200"/>
      <c r="C64" s="16"/>
      <c r="D64" s="16"/>
      <c r="E64" s="16"/>
      <c r="F64" s="565"/>
      <c r="H64" s="16"/>
    </row>
    <row r="65" spans="2:8" ht="17.25" customHeight="1" hidden="1">
      <c r="B65" s="200"/>
      <c r="C65" s="16"/>
      <c r="D65" s="16"/>
      <c r="E65" s="16"/>
      <c r="F65" s="565"/>
      <c r="H65" s="16"/>
    </row>
    <row r="66" spans="2:8" ht="7.5" customHeight="1" hidden="1">
      <c r="B66" s="200"/>
      <c r="C66" s="16"/>
      <c r="D66" s="16"/>
      <c r="E66" s="16"/>
      <c r="F66" s="565"/>
      <c r="H66" s="16"/>
    </row>
    <row r="67" spans="2:8" ht="12.75" hidden="1">
      <c r="B67" s="200"/>
      <c r="C67" s="16"/>
      <c r="D67" s="16"/>
      <c r="E67" s="16"/>
      <c r="F67" s="565"/>
      <c r="H67" s="16"/>
    </row>
    <row r="68" spans="2:8" ht="12.75" hidden="1">
      <c r="B68" s="200"/>
      <c r="C68" s="16"/>
      <c r="D68" s="16"/>
      <c r="E68" s="16"/>
      <c r="F68" s="565"/>
      <c r="H68" s="16"/>
    </row>
    <row r="69" spans="2:8" ht="12.75" hidden="1">
      <c r="B69" s="200"/>
      <c r="C69" s="16"/>
      <c r="D69" s="16"/>
      <c r="E69" s="16"/>
      <c r="F69" s="565"/>
      <c r="H69" s="16"/>
    </row>
    <row r="70" spans="2:8" ht="12.75" hidden="1">
      <c r="B70" s="200"/>
      <c r="C70" s="16"/>
      <c r="D70" s="16"/>
      <c r="E70" s="16"/>
      <c r="F70" s="565"/>
      <c r="H70" s="16"/>
    </row>
    <row r="71" spans="2:8" ht="12.75" hidden="1">
      <c r="B71" s="200"/>
      <c r="C71" s="16"/>
      <c r="D71" s="16"/>
      <c r="E71" s="16"/>
      <c r="F71" s="565"/>
      <c r="H71" s="16"/>
    </row>
    <row r="72" spans="2:8" ht="12.75">
      <c r="B72" s="200"/>
      <c r="C72" s="16"/>
      <c r="D72" s="16"/>
      <c r="E72" s="16"/>
      <c r="F72" s="565"/>
      <c r="H72" s="16"/>
    </row>
    <row r="73" spans="2:8" ht="12.75">
      <c r="B73" s="200"/>
      <c r="C73" s="16"/>
      <c r="D73" s="16"/>
      <c r="E73" s="16"/>
      <c r="F73" s="565"/>
      <c r="H73" s="16"/>
    </row>
    <row r="74" spans="2:8" ht="12.75">
      <c r="B74" s="200"/>
      <c r="C74" s="16"/>
      <c r="D74" s="16"/>
      <c r="E74" s="16"/>
      <c r="F74" s="565"/>
      <c r="H74" s="16"/>
    </row>
    <row r="77" ht="15.75" customHeight="1"/>
    <row r="84" ht="17.25" customHeight="1" hidden="1"/>
    <row r="92" ht="6" customHeight="1"/>
    <row r="101" ht="6.75" customHeight="1"/>
    <row r="106" ht="5.25" customHeight="1"/>
    <row r="133" ht="80.25" customHeight="1"/>
    <row r="134" ht="6.75" customHeight="1"/>
    <row r="154" ht="15" customHeight="1"/>
    <row r="155" ht="21" customHeight="1"/>
  </sheetData>
  <sheetProtection/>
  <mergeCells count="15">
    <mergeCell ref="F47:F51"/>
    <mergeCell ref="F55:H55"/>
    <mergeCell ref="B33:D33"/>
    <mergeCell ref="B32:D32"/>
    <mergeCell ref="F45:H45"/>
    <mergeCell ref="F46:H46"/>
    <mergeCell ref="B24:E24"/>
    <mergeCell ref="B21:E21"/>
    <mergeCell ref="B22:E22"/>
    <mergeCell ref="A4:H4"/>
    <mergeCell ref="A5:H5"/>
    <mergeCell ref="B23:D23"/>
    <mergeCell ref="A6:H6"/>
    <mergeCell ref="F8:H8"/>
    <mergeCell ref="B11:D11"/>
  </mergeCells>
  <printOptions/>
  <pageMargins left="0.93" right="0.15748031496063" top="0.511811023622047" bottom="0.511811023622047" header="0.511811023622047" footer="0.236220472440945"/>
  <pageSetup firstPageNumber="10" useFirstPageNumber="1" horizontalDpi="600" verticalDpi="600" orientation="portrait" paperSize="9" r:id="rId1"/>
  <headerFooter alignWithMargins="0">
    <oddFooter>&amp;C&amp;"Times New Roman,Regular"&amp;11&amp;P</oddFooter>
  </headerFooter>
</worksheet>
</file>

<file path=xl/worksheets/sheet31.xml><?xml version="1.0" encoding="utf-8"?>
<worksheet xmlns="http://schemas.openxmlformats.org/spreadsheetml/2006/main" xmlns:r="http://schemas.openxmlformats.org/officeDocument/2006/relationships">
  <sheetPr>
    <tabColor indexed="12"/>
  </sheetPr>
  <dimension ref="A1:L237"/>
  <sheetViews>
    <sheetView zoomScalePageLayoutView="0" workbookViewId="0" topLeftCell="A165">
      <selection activeCell="L210" sqref="L210"/>
    </sheetView>
  </sheetViews>
  <sheetFormatPr defaultColWidth="9.00390625" defaultRowHeight="12.75"/>
  <cols>
    <col min="1" max="1" width="4.75390625" style="267" customWidth="1"/>
    <col min="2" max="2" width="33.375" style="166" customWidth="1"/>
    <col min="3" max="3" width="34.875" style="166" customWidth="1"/>
    <col min="4" max="4" width="19.375" style="166" customWidth="1"/>
    <col min="5" max="5" width="1.75390625" style="166" customWidth="1"/>
    <col min="6" max="6" width="17.75390625" style="570" hidden="1" customWidth="1"/>
    <col min="7" max="10" width="9.125" style="570" hidden="1" customWidth="1"/>
    <col min="11" max="16384" width="9.125" style="570" customWidth="1"/>
  </cols>
  <sheetData>
    <row r="1" spans="1:10" s="562" customFormat="1" ht="18" customHeight="1">
      <c r="A1" s="447" t="s">
        <v>217</v>
      </c>
      <c r="B1" s="447"/>
      <c r="C1" s="447"/>
      <c r="D1" s="447"/>
      <c r="E1" s="213" t="s">
        <v>1324</v>
      </c>
      <c r="F1" s="73"/>
      <c r="G1" s="73"/>
      <c r="H1" s="73"/>
      <c r="I1" s="73"/>
      <c r="J1" s="73"/>
    </row>
    <row r="2" spans="1:10" s="562" customFormat="1" ht="16.5" customHeight="1">
      <c r="A2" s="1624" t="s">
        <v>856</v>
      </c>
      <c r="B2" s="1624"/>
      <c r="C2" s="1624"/>
      <c r="D2" s="1624"/>
      <c r="E2" s="1625" t="s">
        <v>1192</v>
      </c>
      <c r="F2" s="1624"/>
      <c r="G2" s="1624"/>
      <c r="H2" s="1624"/>
      <c r="I2" s="1624"/>
      <c r="J2" s="1624"/>
    </row>
    <row r="3" spans="1:5" ht="14.25">
      <c r="A3" s="1299"/>
      <c r="B3" s="1300"/>
      <c r="C3" s="1300"/>
      <c r="D3" s="1300"/>
      <c r="E3" s="1300"/>
    </row>
    <row r="4" spans="1:5" ht="25.5" customHeight="1">
      <c r="A4" s="1857" t="s">
        <v>1142</v>
      </c>
      <c r="B4" s="1857"/>
      <c r="C4" s="1857"/>
      <c r="D4" s="1857"/>
      <c r="E4" s="1857"/>
    </row>
    <row r="5" spans="1:5" ht="15">
      <c r="A5" s="1858" t="s">
        <v>43</v>
      </c>
      <c r="B5" s="1858"/>
      <c r="C5" s="1858"/>
      <c r="D5" s="1858"/>
      <c r="E5" s="1858"/>
    </row>
    <row r="6" spans="2:4" ht="10.5" customHeight="1">
      <c r="B6" s="128"/>
      <c r="C6" s="128"/>
      <c r="D6" s="1301"/>
    </row>
    <row r="7" spans="1:5" ht="18.75" customHeight="1">
      <c r="A7" s="267" t="s">
        <v>1270</v>
      </c>
      <c r="B7" s="1808" t="s">
        <v>611</v>
      </c>
      <c r="C7" s="1808"/>
      <c r="D7" s="1808"/>
      <c r="E7" s="1808"/>
    </row>
    <row r="8" spans="2:4" ht="4.5" customHeight="1">
      <c r="B8" s="129"/>
      <c r="C8" s="129"/>
      <c r="D8" s="1301"/>
    </row>
    <row r="9" spans="2:5" ht="14.25">
      <c r="B9" s="1808" t="s">
        <v>1661</v>
      </c>
      <c r="C9" s="1808"/>
      <c r="D9" s="1808"/>
      <c r="E9" s="1808"/>
    </row>
    <row r="10" spans="2:4" ht="3" customHeight="1">
      <c r="B10" s="98"/>
      <c r="C10" s="98"/>
      <c r="D10" s="1301"/>
    </row>
    <row r="11" spans="2:6" ht="44.25" customHeight="1">
      <c r="B11" s="1801" t="s">
        <v>842</v>
      </c>
      <c r="C11" s="1801"/>
      <c r="D11" s="1801"/>
      <c r="E11" s="1801"/>
      <c r="F11" s="1801"/>
    </row>
    <row r="12" spans="2:4" ht="3.75" customHeight="1">
      <c r="B12" s="98"/>
      <c r="C12" s="98"/>
      <c r="D12" s="1301"/>
    </row>
    <row r="13" spans="2:6" ht="27.75" customHeight="1">
      <c r="B13" s="1801" t="s">
        <v>843</v>
      </c>
      <c r="C13" s="1801"/>
      <c r="D13" s="1801"/>
      <c r="E13" s="1801"/>
      <c r="F13" s="1801"/>
    </row>
    <row r="14" spans="2:4" ht="2.25" customHeight="1">
      <c r="B14" s="98"/>
      <c r="C14" s="98"/>
      <c r="D14" s="1301"/>
    </row>
    <row r="15" spans="2:6" ht="18.75" customHeight="1" hidden="1">
      <c r="B15" s="137" t="s">
        <v>972</v>
      </c>
      <c r="C15" s="137"/>
      <c r="D15" s="98"/>
      <c r="E15" s="98"/>
      <c r="F15" s="98"/>
    </row>
    <row r="16" spans="2:6" ht="18" customHeight="1" hidden="1">
      <c r="B16" s="1807" t="s">
        <v>1148</v>
      </c>
      <c r="C16" s="1807"/>
      <c r="D16" s="1807"/>
      <c r="E16" s="1807"/>
      <c r="F16" s="1807"/>
    </row>
    <row r="17" spans="2:4" ht="6" customHeight="1" hidden="1">
      <c r="B17" s="98"/>
      <c r="C17" s="98"/>
      <c r="D17" s="1301"/>
    </row>
    <row r="18" spans="2:6" ht="18.75" customHeight="1">
      <c r="B18" s="1798" t="s">
        <v>1842</v>
      </c>
      <c r="C18" s="1798"/>
      <c r="D18" s="1798"/>
      <c r="E18" s="1798"/>
      <c r="F18" s="1798"/>
    </row>
    <row r="19" spans="2:4" ht="5.25" customHeight="1">
      <c r="B19" s="98"/>
      <c r="C19" s="98"/>
      <c r="D19" s="1301"/>
    </row>
    <row r="20" spans="2:4" ht="14.25">
      <c r="B20" s="1434" t="s">
        <v>1843</v>
      </c>
      <c r="C20" s="1434" t="s">
        <v>1147</v>
      </c>
      <c r="D20" s="1434" t="s">
        <v>32</v>
      </c>
    </row>
    <row r="21" spans="2:4" ht="15" customHeight="1">
      <c r="B21" s="140" t="s">
        <v>1854</v>
      </c>
      <c r="C21" s="140"/>
      <c r="D21" s="140"/>
    </row>
    <row r="22" spans="2:4" ht="15">
      <c r="B22" s="122" t="s">
        <v>1845</v>
      </c>
      <c r="C22" s="73" t="s">
        <v>23</v>
      </c>
      <c r="D22" s="73" t="s">
        <v>29</v>
      </c>
    </row>
    <row r="23" spans="2:4" ht="15">
      <c r="B23" s="122" t="s">
        <v>1847</v>
      </c>
      <c r="C23" s="73" t="s">
        <v>24</v>
      </c>
      <c r="D23" s="73" t="s">
        <v>30</v>
      </c>
    </row>
    <row r="24" spans="2:4" ht="15">
      <c r="B24" s="1433" t="s">
        <v>1849</v>
      </c>
      <c r="C24" s="73" t="s">
        <v>23</v>
      </c>
      <c r="D24" s="73" t="s">
        <v>31</v>
      </c>
    </row>
    <row r="25" spans="2:4" ht="15">
      <c r="B25" s="1433" t="s">
        <v>1850</v>
      </c>
      <c r="C25" s="73" t="s">
        <v>25</v>
      </c>
      <c r="D25" s="73" t="s">
        <v>31</v>
      </c>
    </row>
    <row r="26" spans="2:4" ht="15">
      <c r="B26" s="1433" t="s">
        <v>1852</v>
      </c>
      <c r="C26" s="73" t="s">
        <v>26</v>
      </c>
      <c r="D26" s="73" t="s">
        <v>31</v>
      </c>
    </row>
    <row r="27" spans="2:4" ht="15">
      <c r="B27" s="238" t="s">
        <v>855</v>
      </c>
      <c r="C27" s="73" t="s">
        <v>1264</v>
      </c>
      <c r="D27" s="73" t="s">
        <v>30</v>
      </c>
    </row>
    <row r="28" spans="2:4" ht="3.75" customHeight="1">
      <c r="B28" s="98"/>
      <c r="C28" s="98"/>
      <c r="D28" s="73"/>
    </row>
    <row r="29" spans="2:4" ht="13.5" customHeight="1">
      <c r="B29" s="1798" t="s">
        <v>1855</v>
      </c>
      <c r="C29" s="1798"/>
      <c r="D29" s="1798"/>
    </row>
    <row r="30" spans="2:4" ht="15">
      <c r="B30" s="145" t="s">
        <v>1859</v>
      </c>
      <c r="C30" s="145" t="s">
        <v>27</v>
      </c>
      <c r="D30" s="145" t="s">
        <v>33</v>
      </c>
    </row>
    <row r="31" spans="2:4" ht="15">
      <c r="B31" s="122" t="s">
        <v>1860</v>
      </c>
      <c r="C31" s="73" t="s">
        <v>28</v>
      </c>
      <c r="D31" s="73" t="s">
        <v>34</v>
      </c>
    </row>
    <row r="32" spans="2:4" ht="15">
      <c r="B32" s="1433" t="s">
        <v>1861</v>
      </c>
      <c r="C32" s="73" t="s">
        <v>231</v>
      </c>
      <c r="D32" s="73" t="s">
        <v>836</v>
      </c>
    </row>
    <row r="33" spans="2:4" ht="3.75" customHeight="1">
      <c r="B33" s="138"/>
      <c r="C33" s="138"/>
      <c r="D33" s="138"/>
    </row>
    <row r="34" spans="2:4" ht="12.75" customHeight="1">
      <c r="B34" s="137" t="s">
        <v>1662</v>
      </c>
      <c r="C34" s="137"/>
      <c r="D34" s="1301"/>
    </row>
    <row r="35" spans="2:4" ht="3.75" customHeight="1">
      <c r="B35" s="98"/>
      <c r="C35" s="98"/>
      <c r="D35" s="1301"/>
    </row>
    <row r="36" spans="2:5" ht="15" customHeight="1">
      <c r="B36" s="1801" t="s">
        <v>844</v>
      </c>
      <c r="C36" s="1801"/>
      <c r="D36" s="1801"/>
      <c r="E36" s="1801"/>
    </row>
    <row r="37" spans="2:4" ht="2.25" customHeight="1">
      <c r="B37" s="98"/>
      <c r="C37" s="98"/>
      <c r="D37" s="1301"/>
    </row>
    <row r="38" spans="2:4" ht="14.25">
      <c r="B38" s="137" t="s">
        <v>1663</v>
      </c>
      <c r="C38" s="137"/>
      <c r="D38" s="1301"/>
    </row>
    <row r="39" spans="2:4" ht="3" customHeight="1">
      <c r="B39" s="98"/>
      <c r="C39" s="98"/>
      <c r="D39" s="1301"/>
    </row>
    <row r="40" spans="2:5" ht="15" customHeight="1">
      <c r="B40" s="1807" t="s">
        <v>483</v>
      </c>
      <c r="C40" s="1807"/>
      <c r="D40" s="1807"/>
      <c r="E40" s="1807"/>
    </row>
    <row r="41" spans="2:6" ht="15" customHeight="1">
      <c r="B41" s="1801" t="s">
        <v>1153</v>
      </c>
      <c r="C41" s="1801"/>
      <c r="D41" s="1801"/>
      <c r="E41" s="1801"/>
      <c r="F41" s="1801"/>
    </row>
    <row r="42" spans="2:6" ht="15" customHeight="1">
      <c r="B42" s="1801" t="s">
        <v>1194</v>
      </c>
      <c r="C42" s="1801"/>
      <c r="D42" s="1801"/>
      <c r="E42" s="1801"/>
      <c r="F42" s="1801"/>
    </row>
    <row r="43" spans="2:6" ht="15" customHeight="1">
      <c r="B43" s="1801" t="s">
        <v>1154</v>
      </c>
      <c r="C43" s="1801"/>
      <c r="D43" s="1801"/>
      <c r="E43" s="1801"/>
      <c r="F43" s="1801"/>
    </row>
    <row r="44" spans="2:6" ht="15" customHeight="1">
      <c r="B44" s="1801" t="s">
        <v>1155</v>
      </c>
      <c r="C44" s="1801"/>
      <c r="D44" s="1801"/>
      <c r="E44" s="1801"/>
      <c r="F44" s="1801"/>
    </row>
    <row r="45" spans="2:6" ht="15" customHeight="1">
      <c r="B45" s="1801" t="s">
        <v>1156</v>
      </c>
      <c r="C45" s="1801"/>
      <c r="D45" s="1801"/>
      <c r="E45" s="1801"/>
      <c r="F45" s="1801"/>
    </row>
    <row r="46" spans="2:6" ht="15" customHeight="1">
      <c r="B46" s="1801" t="s">
        <v>1157</v>
      </c>
      <c r="C46" s="1801"/>
      <c r="D46" s="1801"/>
      <c r="E46" s="1801"/>
      <c r="F46" s="1801"/>
    </row>
    <row r="47" spans="2:6" ht="15" customHeight="1">
      <c r="B47" s="98" t="s">
        <v>1158</v>
      </c>
      <c r="C47" s="98"/>
      <c r="D47" s="98"/>
      <c r="E47" s="98"/>
      <c r="F47" s="98"/>
    </row>
    <row r="48" spans="2:6" ht="15" customHeight="1">
      <c r="B48" s="1801" t="s">
        <v>1159</v>
      </c>
      <c r="C48" s="1801"/>
      <c r="D48" s="1801"/>
      <c r="E48" s="1801"/>
      <c r="F48" s="1801"/>
    </row>
    <row r="49" spans="2:6" ht="15" customHeight="1">
      <c r="B49" s="1801" t="s">
        <v>1160</v>
      </c>
      <c r="C49" s="1801"/>
      <c r="D49" s="1801"/>
      <c r="E49" s="1801"/>
      <c r="F49" s="1801"/>
    </row>
    <row r="50" spans="2:6" ht="15" customHeight="1">
      <c r="B50" s="1801" t="s">
        <v>1161</v>
      </c>
      <c r="C50" s="1801"/>
      <c r="D50" s="1801"/>
      <c r="E50" s="1801"/>
      <c r="F50" s="1801"/>
    </row>
    <row r="51" spans="2:6" ht="15" customHeight="1">
      <c r="B51" s="1801" t="s">
        <v>1162</v>
      </c>
      <c r="C51" s="1801"/>
      <c r="D51" s="1801"/>
      <c r="E51" s="1801"/>
      <c r="F51" s="1801"/>
    </row>
    <row r="52" spans="2:6" ht="15" customHeight="1">
      <c r="B52" s="1801" t="s">
        <v>1163</v>
      </c>
      <c r="C52" s="1801"/>
      <c r="D52" s="1801"/>
      <c r="E52" s="1801"/>
      <c r="F52" s="1801"/>
    </row>
    <row r="53" spans="2:6" ht="15" customHeight="1">
      <c r="B53" s="1801" t="s">
        <v>1164</v>
      </c>
      <c r="C53" s="1801"/>
      <c r="D53" s="1801"/>
      <c r="E53" s="1801"/>
      <c r="F53" s="98"/>
    </row>
    <row r="54" spans="2:6" ht="15" customHeight="1">
      <c r="B54" s="1801" t="s">
        <v>1165</v>
      </c>
      <c r="C54" s="1801"/>
      <c r="D54" s="1801"/>
      <c r="E54" s="1801"/>
      <c r="F54" s="1801"/>
    </row>
    <row r="55" spans="2:6" ht="15" customHeight="1">
      <c r="B55" s="1801" t="s">
        <v>1166</v>
      </c>
      <c r="C55" s="1801"/>
      <c r="D55" s="1801"/>
      <c r="E55" s="1801"/>
      <c r="F55" s="1801"/>
    </row>
    <row r="56" spans="2:6" ht="15" customHeight="1">
      <c r="B56" s="1801" t="s">
        <v>1167</v>
      </c>
      <c r="C56" s="1801"/>
      <c r="D56" s="1801"/>
      <c r="E56" s="1801"/>
      <c r="F56" s="1801"/>
    </row>
    <row r="57" spans="2:6" ht="15" customHeight="1">
      <c r="B57" s="1801" t="s">
        <v>1168</v>
      </c>
      <c r="C57" s="1801"/>
      <c r="D57" s="1801"/>
      <c r="E57" s="1801"/>
      <c r="F57" s="1801"/>
    </row>
    <row r="58" spans="2:6" ht="15" customHeight="1">
      <c r="B58" s="1801" t="s">
        <v>1169</v>
      </c>
      <c r="C58" s="1801"/>
      <c r="D58" s="1801"/>
      <c r="E58" s="1801"/>
      <c r="F58" s="1801"/>
    </row>
    <row r="59" spans="2:6" ht="15" customHeight="1">
      <c r="B59" s="1801" t="s">
        <v>1170</v>
      </c>
      <c r="C59" s="1801"/>
      <c r="D59" s="1801"/>
      <c r="E59" s="1801"/>
      <c r="F59" s="1801"/>
    </row>
    <row r="60" spans="2:6" ht="15" customHeight="1">
      <c r="B60" s="1801" t="s">
        <v>1171</v>
      </c>
      <c r="C60" s="1801"/>
      <c r="D60" s="1801"/>
      <c r="E60" s="1801"/>
      <c r="F60" s="1801"/>
    </row>
    <row r="61" spans="2:6" ht="15" customHeight="1">
      <c r="B61" s="1801" t="s">
        <v>1172</v>
      </c>
      <c r="C61" s="1801"/>
      <c r="D61" s="1801"/>
      <c r="E61" s="1801"/>
      <c r="F61" s="1801"/>
    </row>
    <row r="62" spans="2:6" ht="15" customHeight="1">
      <c r="B62" s="1801" t="s">
        <v>1173</v>
      </c>
      <c r="C62" s="1801"/>
      <c r="D62" s="1801"/>
      <c r="E62" s="1801"/>
      <c r="F62" s="1801"/>
    </row>
    <row r="63" spans="2:6" ht="15" customHeight="1">
      <c r="B63" s="1801" t="s">
        <v>1174</v>
      </c>
      <c r="C63" s="1801"/>
      <c r="D63" s="1801"/>
      <c r="E63" s="1801"/>
      <c r="F63" s="1801"/>
    </row>
    <row r="64" spans="2:6" ht="15" customHeight="1">
      <c r="B64" s="1801" t="s">
        <v>1175</v>
      </c>
      <c r="C64" s="1801"/>
      <c r="D64" s="1801"/>
      <c r="E64" s="1801"/>
      <c r="F64" s="1801"/>
    </row>
    <row r="65" spans="2:6" ht="15" customHeight="1">
      <c r="B65" s="1801" t="s">
        <v>1176</v>
      </c>
      <c r="C65" s="1801"/>
      <c r="D65" s="1801"/>
      <c r="E65" s="1801"/>
      <c r="F65" s="1801"/>
    </row>
    <row r="66" spans="2:6" ht="15" customHeight="1">
      <c r="B66" s="1801" t="s">
        <v>1177</v>
      </c>
      <c r="C66" s="1801"/>
      <c r="D66" s="1801"/>
      <c r="E66" s="1801"/>
      <c r="F66" s="1801"/>
    </row>
    <row r="67" spans="2:6" ht="15" customHeight="1">
      <c r="B67" s="1801" t="s">
        <v>1178</v>
      </c>
      <c r="C67" s="1801"/>
      <c r="D67" s="1801"/>
      <c r="E67" s="1801"/>
      <c r="F67" s="1801"/>
    </row>
    <row r="68" spans="2:6" ht="15" customHeight="1">
      <c r="B68" s="1801" t="s">
        <v>1179</v>
      </c>
      <c r="C68" s="1801"/>
      <c r="D68" s="1801"/>
      <c r="E68" s="1801"/>
      <c r="F68" s="1801"/>
    </row>
    <row r="69" spans="2:6" ht="15" customHeight="1">
      <c r="B69" s="1801" t="s">
        <v>1180</v>
      </c>
      <c r="C69" s="1801"/>
      <c r="D69" s="1801"/>
      <c r="E69" s="1801"/>
      <c r="F69" s="1801"/>
    </row>
    <row r="70" spans="2:6" ht="15" customHeight="1">
      <c r="B70" s="1801" t="s">
        <v>1181</v>
      </c>
      <c r="C70" s="1801"/>
      <c r="D70" s="1801"/>
      <c r="E70" s="1801"/>
      <c r="F70" s="1801"/>
    </row>
    <row r="71" spans="2:6" ht="15" customHeight="1">
      <c r="B71" s="1801" t="s">
        <v>1182</v>
      </c>
      <c r="C71" s="1801"/>
      <c r="D71" s="1801"/>
      <c r="E71" s="1801"/>
      <c r="F71" s="1801"/>
    </row>
    <row r="72" spans="2:6" ht="15" customHeight="1">
      <c r="B72" s="1801" t="s">
        <v>1183</v>
      </c>
      <c r="C72" s="1801"/>
      <c r="D72" s="1801"/>
      <c r="E72" s="1801"/>
      <c r="F72" s="1801"/>
    </row>
    <row r="73" spans="2:6" ht="15" customHeight="1">
      <c r="B73" s="1801" t="s">
        <v>1184</v>
      </c>
      <c r="C73" s="1801"/>
      <c r="D73" s="1801"/>
      <c r="E73" s="1801"/>
      <c r="F73" s="1801"/>
    </row>
    <row r="74" spans="2:6" ht="15" customHeight="1">
      <c r="B74" s="1801" t="s">
        <v>1185</v>
      </c>
      <c r="C74" s="1801"/>
      <c r="D74" s="1801"/>
      <c r="E74" s="1801"/>
      <c r="F74" s="1801"/>
    </row>
    <row r="75" spans="2:6" ht="15" customHeight="1">
      <c r="B75" s="1801" t="s">
        <v>1186</v>
      </c>
      <c r="C75" s="1801"/>
      <c r="D75" s="1801"/>
      <c r="E75" s="1801"/>
      <c r="F75" s="1801"/>
    </row>
    <row r="76" spans="2:6" ht="9" customHeight="1">
      <c r="B76" s="1801" t="s">
        <v>1187</v>
      </c>
      <c r="C76" s="1801"/>
      <c r="D76" s="1801"/>
      <c r="E76" s="1801"/>
      <c r="F76" s="1801"/>
    </row>
    <row r="77" spans="1:5" ht="16.5" customHeight="1">
      <c r="A77" s="267" t="s">
        <v>1271</v>
      </c>
      <c r="B77" s="1808" t="s">
        <v>612</v>
      </c>
      <c r="C77" s="1808"/>
      <c r="D77" s="1808"/>
      <c r="E77" s="1808"/>
    </row>
    <row r="78" spans="2:5" ht="14.25">
      <c r="B78" s="1808" t="s">
        <v>1267</v>
      </c>
      <c r="C78" s="1808"/>
      <c r="D78" s="1808"/>
      <c r="E78" s="1808"/>
    </row>
    <row r="79" spans="2:4" ht="5.25" customHeight="1">
      <c r="B79" s="129"/>
      <c r="C79" s="129"/>
      <c r="D79" s="1301"/>
    </row>
    <row r="80" spans="2:5" ht="15.75" customHeight="1">
      <c r="B80" s="1807" t="s">
        <v>1664</v>
      </c>
      <c r="C80" s="1807"/>
      <c r="D80" s="1807"/>
      <c r="E80" s="1807"/>
    </row>
    <row r="81" spans="2:5" ht="15">
      <c r="B81" s="1807" t="s">
        <v>1196</v>
      </c>
      <c r="C81" s="1807"/>
      <c r="D81" s="1807"/>
      <c r="E81" s="1807"/>
    </row>
    <row r="82" spans="2:5" ht="15">
      <c r="B82" s="1807" t="s">
        <v>1665</v>
      </c>
      <c r="C82" s="1807"/>
      <c r="D82" s="1807"/>
      <c r="E82" s="1807"/>
    </row>
    <row r="83" spans="2:4" ht="2.25" customHeight="1">
      <c r="B83" s="137"/>
      <c r="C83" s="137"/>
      <c r="D83" s="1301"/>
    </row>
    <row r="84" spans="2:5" ht="15.75" customHeight="1">
      <c r="B84" s="1808" t="s">
        <v>1666</v>
      </c>
      <c r="C84" s="1808"/>
      <c r="D84" s="1808"/>
      <c r="E84" s="1808"/>
    </row>
    <row r="85" spans="2:4" ht="0.75" customHeight="1">
      <c r="B85" s="129"/>
      <c r="C85" s="129"/>
      <c r="D85" s="1301"/>
    </row>
    <row r="86" spans="2:4" ht="15" customHeight="1">
      <c r="B86" s="128" t="s">
        <v>1667</v>
      </c>
      <c r="C86" s="128"/>
      <c r="D86" s="1301"/>
    </row>
    <row r="87" spans="2:4" ht="17.25" customHeight="1" hidden="1">
      <c r="B87" s="98"/>
      <c r="C87" s="98"/>
      <c r="D87" s="1301"/>
    </row>
    <row r="88" spans="2:5" ht="46.5" customHeight="1">
      <c r="B88" s="1801" t="s">
        <v>845</v>
      </c>
      <c r="C88" s="1801"/>
      <c r="D88" s="1801"/>
      <c r="E88" s="1801"/>
    </row>
    <row r="89" spans="2:4" ht="3" customHeight="1">
      <c r="B89" s="98"/>
      <c r="C89" s="98"/>
      <c r="D89" s="1301"/>
    </row>
    <row r="90" spans="2:5" ht="13.5" customHeight="1">
      <c r="B90" s="1859" t="s">
        <v>1365</v>
      </c>
      <c r="C90" s="1859"/>
      <c r="D90" s="1859"/>
      <c r="E90" s="1859"/>
    </row>
    <row r="91" spans="2:5" ht="47.25" customHeight="1">
      <c r="B91" s="1801" t="s">
        <v>846</v>
      </c>
      <c r="C91" s="1801"/>
      <c r="D91" s="1801"/>
      <c r="E91" s="1801"/>
    </row>
    <row r="92" spans="2:4" ht="15">
      <c r="B92" s="128" t="s">
        <v>1668</v>
      </c>
      <c r="C92" s="128"/>
      <c r="D92" s="1301"/>
    </row>
    <row r="93" spans="2:4" ht="3.75" customHeight="1">
      <c r="B93" s="137"/>
      <c r="C93" s="137"/>
      <c r="D93" s="1301"/>
    </row>
    <row r="94" spans="2:5" ht="14.25" customHeight="1">
      <c r="B94" s="1801" t="s">
        <v>1227</v>
      </c>
      <c r="C94" s="1801"/>
      <c r="D94" s="1801"/>
      <c r="E94" s="1801"/>
    </row>
    <row r="95" spans="2:4" ht="15" customHeight="1">
      <c r="B95" s="1809" t="s">
        <v>14</v>
      </c>
      <c r="C95" s="1809"/>
      <c r="D95" s="1809"/>
    </row>
    <row r="96" spans="2:4" ht="18" customHeight="1">
      <c r="B96" s="1860" t="s">
        <v>15</v>
      </c>
      <c r="C96" s="1860"/>
      <c r="D96" s="1860"/>
    </row>
    <row r="97" spans="2:4" ht="18.75" customHeight="1">
      <c r="B97" s="1801" t="s">
        <v>1207</v>
      </c>
      <c r="C97" s="1801"/>
      <c r="D97" s="1801"/>
    </row>
    <row r="98" spans="2:5" ht="63.75" customHeight="1">
      <c r="B98" s="1801" t="s">
        <v>16</v>
      </c>
      <c r="C98" s="1801"/>
      <c r="D98" s="1801"/>
      <c r="E98" s="1801"/>
    </row>
    <row r="99" spans="2:4" ht="15.75" customHeight="1">
      <c r="B99" s="1801" t="s">
        <v>1212</v>
      </c>
      <c r="C99" s="1801"/>
      <c r="D99" s="1801"/>
    </row>
    <row r="100" spans="2:5" ht="45.75" customHeight="1">
      <c r="B100" s="1801" t="s">
        <v>17</v>
      </c>
      <c r="C100" s="1801"/>
      <c r="D100" s="1801"/>
      <c r="E100" s="1801"/>
    </row>
    <row r="101" spans="2:4" ht="15">
      <c r="B101" s="1860" t="s">
        <v>18</v>
      </c>
      <c r="C101" s="1860"/>
      <c r="D101" s="1860"/>
    </row>
    <row r="102" spans="2:4" ht="15">
      <c r="B102" s="1801" t="s">
        <v>19</v>
      </c>
      <c r="C102" s="1801"/>
      <c r="D102" s="1801"/>
    </row>
    <row r="103" spans="2:5" ht="15.75" customHeight="1">
      <c r="B103" s="1809" t="s">
        <v>1268</v>
      </c>
      <c r="C103" s="1809"/>
      <c r="D103" s="1809"/>
      <c r="E103" s="1809"/>
    </row>
    <row r="104" spans="2:4" ht="6.75" customHeight="1">
      <c r="B104" s="98"/>
      <c r="C104" s="98"/>
      <c r="D104" s="1301"/>
    </row>
    <row r="105" spans="2:5" ht="60" customHeight="1">
      <c r="B105" s="1801" t="s">
        <v>847</v>
      </c>
      <c r="C105" s="1801"/>
      <c r="D105" s="1801"/>
      <c r="E105" s="1801"/>
    </row>
    <row r="106" spans="2:5" ht="31.5" customHeight="1">
      <c r="B106" s="1801" t="s">
        <v>1430</v>
      </c>
      <c r="C106" s="1801"/>
      <c r="D106" s="1801"/>
      <c r="E106" s="1801"/>
    </row>
    <row r="107" spans="2:4" ht="9.75" customHeight="1" hidden="1">
      <c r="B107" s="98"/>
      <c r="C107" s="98"/>
      <c r="D107" s="1301"/>
    </row>
    <row r="108" spans="2:5" ht="30" customHeight="1" hidden="1">
      <c r="B108" s="1801" t="s">
        <v>1546</v>
      </c>
      <c r="C108" s="1801"/>
      <c r="D108" s="1801"/>
      <c r="E108" s="1801"/>
    </row>
    <row r="109" spans="2:5" ht="15.75" customHeight="1">
      <c r="B109" s="1809" t="s">
        <v>20</v>
      </c>
      <c r="C109" s="1809"/>
      <c r="D109" s="1809"/>
      <c r="E109" s="1809"/>
    </row>
    <row r="110" spans="2:5" ht="31.5" customHeight="1">
      <c r="B110" s="1801" t="s">
        <v>21</v>
      </c>
      <c r="C110" s="1801"/>
      <c r="D110" s="1801"/>
      <c r="E110" s="1801"/>
    </row>
    <row r="111" spans="2:4" ht="6" customHeight="1">
      <c r="B111" s="98"/>
      <c r="C111" s="98"/>
      <c r="D111" s="1301"/>
    </row>
    <row r="112" spans="2:5" ht="11.25" customHeight="1">
      <c r="B112" s="1808" t="s">
        <v>528</v>
      </c>
      <c r="C112" s="1808"/>
      <c r="D112" s="1808"/>
      <c r="E112" s="1808"/>
    </row>
    <row r="113" spans="2:5" ht="60.75" customHeight="1">
      <c r="B113" s="1801" t="s">
        <v>1228</v>
      </c>
      <c r="C113" s="1801"/>
      <c r="D113" s="1801"/>
      <c r="E113" s="1801"/>
    </row>
    <row r="114" spans="2:4" ht="4.5" customHeight="1">
      <c r="B114" s="98"/>
      <c r="C114" s="98"/>
      <c r="D114" s="1301"/>
    </row>
    <row r="115" spans="2:5" ht="13.5" customHeight="1">
      <c r="B115" s="1801" t="s">
        <v>848</v>
      </c>
      <c r="C115" s="1801"/>
      <c r="D115" s="1801"/>
      <c r="E115" s="1801"/>
    </row>
    <row r="116" spans="2:4" ht="3" customHeight="1">
      <c r="B116" s="98"/>
      <c r="C116" s="98"/>
      <c r="D116" s="1301"/>
    </row>
    <row r="117" spans="2:5" ht="15">
      <c r="B117" s="1801" t="s">
        <v>1547</v>
      </c>
      <c r="C117" s="1801"/>
      <c r="D117" s="1801"/>
      <c r="E117" s="1801"/>
    </row>
    <row r="118" spans="2:4" ht="9" customHeight="1" hidden="1">
      <c r="B118" s="98"/>
      <c r="C118" s="98"/>
      <c r="D118" s="1301"/>
    </row>
    <row r="119" spans="2:5" ht="28.5" customHeight="1" hidden="1">
      <c r="B119" s="1801" t="s">
        <v>1548</v>
      </c>
      <c r="C119" s="1801"/>
      <c r="D119" s="1801"/>
      <c r="E119" s="1801"/>
    </row>
    <row r="120" spans="2:4" ht="3" customHeight="1">
      <c r="B120" s="137"/>
      <c r="C120" s="137"/>
      <c r="D120" s="1301"/>
    </row>
    <row r="121" spans="2:5" ht="14.25">
      <c r="B121" s="1809" t="s">
        <v>529</v>
      </c>
      <c r="C121" s="1809"/>
      <c r="D121" s="1809"/>
      <c r="E121" s="1809"/>
    </row>
    <row r="122" spans="2:4" ht="3.75" customHeight="1">
      <c r="B122" s="129"/>
      <c r="C122" s="129"/>
      <c r="D122" s="1301"/>
    </row>
    <row r="123" spans="2:5" ht="28.5" customHeight="1">
      <c r="B123" s="1801" t="s">
        <v>226</v>
      </c>
      <c r="C123" s="1801"/>
      <c r="D123" s="1801"/>
      <c r="E123" s="1801"/>
    </row>
    <row r="124" spans="2:4" ht="3" customHeight="1">
      <c r="B124" s="98"/>
      <c r="C124" s="98"/>
      <c r="D124" s="1301"/>
    </row>
    <row r="125" spans="2:5" ht="57.75" customHeight="1">
      <c r="B125" s="1801" t="s">
        <v>1269</v>
      </c>
      <c r="C125" s="1801"/>
      <c r="D125" s="1801"/>
      <c r="E125" s="1801"/>
    </row>
    <row r="126" spans="2:4" ht="3.75" customHeight="1">
      <c r="B126" s="98"/>
      <c r="C126" s="98"/>
      <c r="D126" s="1301"/>
    </row>
    <row r="127" spans="2:5" ht="13.5" customHeight="1">
      <c r="B127" s="1801" t="s">
        <v>1549</v>
      </c>
      <c r="C127" s="1801"/>
      <c r="D127" s="1801"/>
      <c r="E127" s="1801"/>
    </row>
    <row r="128" spans="2:4" ht="4.5" customHeight="1">
      <c r="B128" s="98"/>
      <c r="C128" s="98"/>
      <c r="D128" s="1301"/>
    </row>
    <row r="129" spans="2:4" ht="15">
      <c r="B129" s="98" t="s">
        <v>1550</v>
      </c>
      <c r="C129" s="98"/>
      <c r="D129" s="98" t="s">
        <v>530</v>
      </c>
    </row>
    <row r="130" spans="2:4" ht="15">
      <c r="B130" s="98" t="s">
        <v>1551</v>
      </c>
      <c r="C130" s="98"/>
      <c r="D130" s="98" t="s">
        <v>531</v>
      </c>
    </row>
    <row r="131" spans="2:4" ht="15">
      <c r="B131" s="98" t="s">
        <v>1552</v>
      </c>
      <c r="C131" s="98"/>
      <c r="D131" s="98" t="s">
        <v>532</v>
      </c>
    </row>
    <row r="132" spans="2:4" ht="15">
      <c r="B132" s="98" t="s">
        <v>1553</v>
      </c>
      <c r="C132" s="98"/>
      <c r="D132" s="98" t="s">
        <v>531</v>
      </c>
    </row>
    <row r="133" spans="2:4" ht="3" customHeight="1">
      <c r="B133" s="98"/>
      <c r="C133" s="98"/>
      <c r="D133" s="98"/>
    </row>
    <row r="134" spans="2:5" ht="14.25">
      <c r="B134" s="1809" t="s">
        <v>564</v>
      </c>
      <c r="C134" s="1809"/>
      <c r="D134" s="1809"/>
      <c r="E134" s="1809"/>
    </row>
    <row r="135" spans="2:4" ht="3" customHeight="1">
      <c r="B135" s="137"/>
      <c r="C135" s="137"/>
      <c r="D135" s="1301"/>
    </row>
    <row r="136" spans="2:5" ht="60.75" customHeight="1">
      <c r="B136" s="1801" t="s">
        <v>227</v>
      </c>
      <c r="C136" s="1801"/>
      <c r="D136" s="1801"/>
      <c r="E136" s="1801"/>
    </row>
    <row r="137" spans="2:5" ht="6.75" customHeight="1">
      <c r="B137" s="98"/>
      <c r="C137" s="98"/>
      <c r="D137" s="98"/>
      <c r="E137" s="98"/>
    </row>
    <row r="138" spans="2:4" ht="7.5" customHeight="1" hidden="1">
      <c r="B138" s="129"/>
      <c r="C138" s="129"/>
      <c r="D138" s="1301"/>
    </row>
    <row r="139" spans="2:5" ht="60.75" customHeight="1">
      <c r="B139" s="1801" t="s">
        <v>228</v>
      </c>
      <c r="C139" s="1801"/>
      <c r="D139" s="1801"/>
      <c r="E139" s="1801"/>
    </row>
    <row r="140" spans="2:4" ht="8.25" customHeight="1" hidden="1">
      <c r="B140" s="98"/>
      <c r="C140" s="98"/>
      <c r="D140" s="1301"/>
    </row>
    <row r="141" spans="2:5" ht="44.25" customHeight="1" hidden="1">
      <c r="B141" s="1801" t="s">
        <v>562</v>
      </c>
      <c r="C141" s="1801"/>
      <c r="D141" s="1801"/>
      <c r="E141" s="1801"/>
    </row>
    <row r="142" spans="2:5" ht="15.75" customHeight="1" hidden="1">
      <c r="B142" s="1801" t="s">
        <v>563</v>
      </c>
      <c r="C142" s="1801"/>
      <c r="D142" s="1801"/>
      <c r="E142" s="1801"/>
    </row>
    <row r="143" spans="2:5" ht="14.25">
      <c r="B143" s="1809" t="s">
        <v>533</v>
      </c>
      <c r="C143" s="1809"/>
      <c r="D143" s="1809"/>
      <c r="E143" s="1809"/>
    </row>
    <row r="144" spans="2:5" ht="3" customHeight="1">
      <c r="B144" s="1801"/>
      <c r="C144" s="1801"/>
      <c r="D144" s="1801"/>
      <c r="E144" s="1801"/>
    </row>
    <row r="145" spans="2:5" ht="44.25" customHeight="1">
      <c r="B145" s="1801" t="s">
        <v>1229</v>
      </c>
      <c r="C145" s="1801"/>
      <c r="D145" s="1801"/>
      <c r="E145" s="1801"/>
    </row>
    <row r="146" spans="2:5" ht="11.25" customHeight="1">
      <c r="B146" s="1801"/>
      <c r="C146" s="1801"/>
      <c r="D146" s="1801"/>
      <c r="E146" s="1801"/>
    </row>
    <row r="147" spans="2:5" ht="27.75" customHeight="1">
      <c r="B147" s="1809" t="s">
        <v>534</v>
      </c>
      <c r="C147" s="1809"/>
      <c r="D147" s="1809"/>
      <c r="E147" s="1809"/>
    </row>
    <row r="148" spans="2:5" ht="3.75" customHeight="1">
      <c r="B148" s="1801"/>
      <c r="C148" s="1801"/>
      <c r="D148" s="1801"/>
      <c r="E148" s="1801"/>
    </row>
    <row r="149" spans="2:5" ht="30.75" customHeight="1">
      <c r="B149" s="1801" t="s">
        <v>1537</v>
      </c>
      <c r="C149" s="1801"/>
      <c r="D149" s="1801"/>
      <c r="E149" s="1801"/>
    </row>
    <row r="150" spans="2:5" ht="5.25" customHeight="1">
      <c r="B150" s="1801"/>
      <c r="C150" s="1801"/>
      <c r="D150" s="1801"/>
      <c r="E150" s="1801"/>
    </row>
    <row r="151" spans="2:5" ht="14.25">
      <c r="B151" s="1809" t="s">
        <v>537</v>
      </c>
      <c r="C151" s="1809"/>
      <c r="D151" s="1809"/>
      <c r="E151" s="1809"/>
    </row>
    <row r="152" spans="2:5" ht="3.75" customHeight="1">
      <c r="B152" s="1801"/>
      <c r="C152" s="1801"/>
      <c r="D152" s="1801"/>
      <c r="E152" s="1801"/>
    </row>
    <row r="153" spans="2:5" ht="60" customHeight="1">
      <c r="B153" s="1801" t="s">
        <v>561</v>
      </c>
      <c r="C153" s="1801"/>
      <c r="D153" s="1801"/>
      <c r="E153" s="1801"/>
    </row>
    <row r="154" spans="2:5" ht="2.25" customHeight="1">
      <c r="B154" s="1801"/>
      <c r="C154" s="1801"/>
      <c r="D154" s="1801"/>
      <c r="E154" s="1801"/>
    </row>
    <row r="155" spans="2:5" ht="13.5" customHeight="1">
      <c r="B155" s="1809" t="s">
        <v>1126</v>
      </c>
      <c r="C155" s="1809"/>
      <c r="D155" s="1809"/>
      <c r="E155" s="1809"/>
    </row>
    <row r="156" spans="2:5" ht="3.75" customHeight="1">
      <c r="B156" s="1801"/>
      <c r="C156" s="1801"/>
      <c r="D156" s="1801"/>
      <c r="E156" s="1801"/>
    </row>
    <row r="157" spans="2:5" ht="46.5" customHeight="1">
      <c r="B157" s="1801" t="s">
        <v>384</v>
      </c>
      <c r="C157" s="1801"/>
      <c r="D157" s="1801"/>
      <c r="E157" s="1801"/>
    </row>
    <row r="158" spans="2:5" ht="7.5" customHeight="1">
      <c r="B158" s="98"/>
      <c r="C158" s="98"/>
      <c r="D158" s="98"/>
      <c r="E158" s="98"/>
    </row>
    <row r="159" spans="2:5" ht="15" customHeight="1">
      <c r="B159" s="1809" t="s">
        <v>1880</v>
      </c>
      <c r="C159" s="1809"/>
      <c r="D159" s="1809"/>
      <c r="E159" s="1809"/>
    </row>
    <row r="160" spans="2:5" ht="46.5" customHeight="1">
      <c r="B160" s="1801" t="s">
        <v>53</v>
      </c>
      <c r="C160" s="1801"/>
      <c r="D160" s="1801"/>
      <c r="E160" s="1801"/>
    </row>
    <row r="161" spans="2:5" ht="0.75" customHeight="1" hidden="1">
      <c r="B161" s="1801"/>
      <c r="C161" s="1801"/>
      <c r="D161" s="1801"/>
      <c r="E161" s="1801"/>
    </row>
    <row r="162" spans="2:5" ht="30" customHeight="1">
      <c r="B162" s="1801" t="s">
        <v>1226</v>
      </c>
      <c r="C162" s="1801"/>
      <c r="D162" s="1801"/>
      <c r="E162" s="1801"/>
    </row>
    <row r="163" spans="2:5" ht="0.75" customHeight="1">
      <c r="B163" s="98"/>
      <c r="C163" s="98"/>
      <c r="D163" s="98"/>
      <c r="E163" s="98"/>
    </row>
    <row r="164" spans="2:5" ht="29.25" customHeight="1">
      <c r="B164" s="1801" t="s">
        <v>849</v>
      </c>
      <c r="C164" s="1801"/>
      <c r="D164" s="1801"/>
      <c r="E164" s="1801"/>
    </row>
    <row r="165" spans="2:5" ht="4.5" customHeight="1">
      <c r="B165" s="98"/>
      <c r="C165" s="98"/>
      <c r="D165" s="98"/>
      <c r="E165" s="98"/>
    </row>
    <row r="166" spans="2:5" ht="14.25">
      <c r="B166" s="1809" t="s">
        <v>535</v>
      </c>
      <c r="C166" s="1809"/>
      <c r="D166" s="1809"/>
      <c r="E166" s="1809"/>
    </row>
    <row r="167" spans="2:5" ht="2.25" customHeight="1">
      <c r="B167" s="137"/>
      <c r="C167" s="137"/>
      <c r="D167" s="137"/>
      <c r="E167" s="137"/>
    </row>
    <row r="168" spans="2:7" ht="15">
      <c r="B168" s="1861" t="s">
        <v>565</v>
      </c>
      <c r="C168" s="1861"/>
      <c r="D168" s="1861"/>
      <c r="E168" s="1861"/>
      <c r="F168" s="1861"/>
      <c r="G168" s="1861"/>
    </row>
    <row r="169" spans="2:7" ht="7.5" customHeight="1" hidden="1">
      <c r="B169" s="266"/>
      <c r="C169" s="266"/>
      <c r="D169" s="266"/>
      <c r="E169" s="266"/>
      <c r="F169" s="266"/>
      <c r="G169" s="266"/>
    </row>
    <row r="170" spans="2:8" ht="15">
      <c r="B170" s="1801" t="s">
        <v>969</v>
      </c>
      <c r="C170" s="1801"/>
      <c r="D170" s="1801"/>
      <c r="E170" s="1801"/>
      <c r="F170" s="1801"/>
      <c r="G170" s="1801"/>
      <c r="H170" s="1801"/>
    </row>
    <row r="171" spans="2:8" ht="15">
      <c r="B171" s="1801" t="s">
        <v>366</v>
      </c>
      <c r="C171" s="1801"/>
      <c r="D171" s="1801"/>
      <c r="E171" s="1801"/>
      <c r="F171" s="1801" t="s">
        <v>366</v>
      </c>
      <c r="G171" s="1801"/>
      <c r="H171" s="1801"/>
    </row>
    <row r="172" spans="2:8" ht="15">
      <c r="B172" s="1807" t="s">
        <v>367</v>
      </c>
      <c r="C172" s="1807"/>
      <c r="D172" s="1807"/>
      <c r="E172" s="1807"/>
      <c r="F172" s="1807" t="s">
        <v>367</v>
      </c>
      <c r="G172" s="1807"/>
      <c r="H172" s="1807"/>
    </row>
    <row r="173" spans="2:8" ht="14.25" customHeight="1">
      <c r="B173" s="1807" t="s">
        <v>368</v>
      </c>
      <c r="C173" s="1807"/>
      <c r="D173" s="1807"/>
      <c r="E173" s="1807"/>
      <c r="F173" s="1807" t="s">
        <v>368</v>
      </c>
      <c r="G173" s="1807"/>
      <c r="H173" s="1807"/>
    </row>
    <row r="174" spans="2:8" ht="14.25" customHeight="1">
      <c r="B174" s="1807" t="s">
        <v>369</v>
      </c>
      <c r="C174" s="1807"/>
      <c r="D174" s="1807"/>
      <c r="E174" s="1807"/>
      <c r="F174" s="1807" t="s">
        <v>369</v>
      </c>
      <c r="G174" s="1807"/>
      <c r="H174" s="1807"/>
    </row>
    <row r="175" spans="2:5" ht="5.25" customHeight="1">
      <c r="B175" s="98"/>
      <c r="C175" s="98"/>
      <c r="D175" s="98"/>
      <c r="E175" s="98"/>
    </row>
    <row r="176" spans="2:5" ht="14.25">
      <c r="B176" s="1809" t="s">
        <v>1284</v>
      </c>
      <c r="C176" s="1809"/>
      <c r="D176" s="1809"/>
      <c r="E176" s="1809"/>
    </row>
    <row r="177" spans="2:5" ht="5.25" customHeight="1">
      <c r="B177" s="1801"/>
      <c r="C177" s="1801"/>
      <c r="D177" s="1801"/>
      <c r="E177" s="1801"/>
    </row>
    <row r="178" spans="2:5" ht="58.5" customHeight="1">
      <c r="B178" s="1801" t="s">
        <v>381</v>
      </c>
      <c r="C178" s="1801"/>
      <c r="D178" s="1801"/>
      <c r="E178" s="1801"/>
    </row>
    <row r="179" spans="2:5" ht="16.5" customHeight="1">
      <c r="B179" s="1801" t="s">
        <v>1283</v>
      </c>
      <c r="C179" s="1801"/>
      <c r="D179" s="1801"/>
      <c r="E179" s="1801"/>
    </row>
    <row r="180" spans="2:5" ht="15">
      <c r="B180" s="1801" t="s">
        <v>1285</v>
      </c>
      <c r="C180" s="1801"/>
      <c r="D180" s="1801"/>
      <c r="E180" s="1801"/>
    </row>
    <row r="181" spans="2:5" ht="15">
      <c r="B181" s="1801" t="s">
        <v>1286</v>
      </c>
      <c r="C181" s="1801"/>
      <c r="D181" s="1801"/>
      <c r="E181" s="1801"/>
    </row>
    <row r="182" spans="2:5" ht="15.75" customHeight="1">
      <c r="B182" s="1801" t="s">
        <v>1287</v>
      </c>
      <c r="C182" s="1801"/>
      <c r="D182" s="1801"/>
      <c r="E182" s="1801"/>
    </row>
    <row r="183" spans="2:5" ht="4.5" customHeight="1">
      <c r="B183" s="98"/>
      <c r="C183" s="98"/>
      <c r="D183" s="98"/>
      <c r="E183" s="98"/>
    </row>
    <row r="184" spans="2:5" ht="29.25" customHeight="1">
      <c r="B184" s="1801" t="s">
        <v>850</v>
      </c>
      <c r="C184" s="1801"/>
      <c r="D184" s="1801"/>
      <c r="E184" s="1801"/>
    </row>
    <row r="185" spans="2:5" ht="3" customHeight="1">
      <c r="B185" s="1801"/>
      <c r="C185" s="1801"/>
      <c r="D185" s="1801"/>
      <c r="E185" s="1801"/>
    </row>
    <row r="186" spans="2:5" ht="14.25">
      <c r="B186" s="1809" t="s">
        <v>1288</v>
      </c>
      <c r="C186" s="1809"/>
      <c r="D186" s="1809"/>
      <c r="E186" s="1809"/>
    </row>
    <row r="187" spans="2:5" ht="3.75" customHeight="1">
      <c r="B187" s="1801"/>
      <c r="C187" s="1801"/>
      <c r="D187" s="1801"/>
      <c r="E187" s="1801"/>
    </row>
    <row r="188" spans="2:5" ht="15" customHeight="1">
      <c r="B188" s="1801" t="s">
        <v>536</v>
      </c>
      <c r="C188" s="1801"/>
      <c r="D188" s="1801"/>
      <c r="E188" s="1801"/>
    </row>
    <row r="189" spans="2:5" ht="15">
      <c r="B189" s="1801" t="s">
        <v>1289</v>
      </c>
      <c r="C189" s="1801"/>
      <c r="D189" s="1801"/>
      <c r="E189" s="1801"/>
    </row>
    <row r="190" spans="2:5" ht="15">
      <c r="B190" s="1801" t="s">
        <v>1290</v>
      </c>
      <c r="C190" s="1801"/>
      <c r="D190" s="1801"/>
      <c r="E190" s="1801"/>
    </row>
    <row r="191" spans="2:7" ht="27.75" customHeight="1">
      <c r="B191" s="1801" t="s">
        <v>370</v>
      </c>
      <c r="C191" s="1801"/>
      <c r="D191" s="1801"/>
      <c r="E191" s="1801"/>
      <c r="F191" s="1801"/>
      <c r="G191" s="1801"/>
    </row>
    <row r="192" spans="2:5" ht="2.25" customHeight="1">
      <c r="B192" s="98"/>
      <c r="C192" s="98"/>
      <c r="D192" s="98"/>
      <c r="E192" s="98"/>
    </row>
    <row r="193" spans="2:5" ht="14.25">
      <c r="B193" s="1809" t="s">
        <v>1291</v>
      </c>
      <c r="C193" s="1809"/>
      <c r="D193" s="1809"/>
      <c r="E193" s="1809"/>
    </row>
    <row r="194" spans="2:5" ht="7.5" customHeight="1">
      <c r="B194" s="1801"/>
      <c r="C194" s="1801"/>
      <c r="D194" s="1801"/>
      <c r="E194" s="1801"/>
    </row>
    <row r="195" spans="2:5" ht="15">
      <c r="B195" s="1801" t="s">
        <v>1292</v>
      </c>
      <c r="C195" s="1801"/>
      <c r="D195" s="1801"/>
      <c r="E195" s="1801"/>
    </row>
    <row r="196" spans="2:5" ht="15">
      <c r="B196" s="1801" t="s">
        <v>1293</v>
      </c>
      <c r="C196" s="1801"/>
      <c r="D196" s="1801"/>
      <c r="E196" s="1801"/>
    </row>
    <row r="197" spans="2:5" ht="15">
      <c r="B197" s="1801" t="s">
        <v>1294</v>
      </c>
      <c r="C197" s="1801"/>
      <c r="D197" s="1801"/>
      <c r="E197" s="1801"/>
    </row>
    <row r="198" spans="2:5" ht="28.5" customHeight="1">
      <c r="B198" s="1809" t="s">
        <v>1881</v>
      </c>
      <c r="C198" s="1809"/>
      <c r="D198" s="1809"/>
      <c r="E198" s="1809"/>
    </row>
    <row r="199" spans="2:5" ht="27.75" customHeight="1">
      <c r="B199" s="1801" t="s">
        <v>1882</v>
      </c>
      <c r="C199" s="1801"/>
      <c r="D199" s="1801"/>
      <c r="E199" s="1801"/>
    </row>
    <row r="200" spans="2:5" ht="27.75" customHeight="1">
      <c r="B200" s="1801" t="s">
        <v>1883</v>
      </c>
      <c r="C200" s="1801"/>
      <c r="D200" s="1801"/>
      <c r="E200" s="1801"/>
    </row>
    <row r="201" spans="2:5" ht="18" customHeight="1" hidden="1">
      <c r="B201" s="98"/>
      <c r="C201" s="98"/>
      <c r="D201" s="98"/>
      <c r="E201" s="98"/>
    </row>
    <row r="202" spans="2:6" ht="12.75" customHeight="1">
      <c r="B202" s="1809" t="s">
        <v>362</v>
      </c>
      <c r="C202" s="1809"/>
      <c r="D202" s="1809"/>
      <c r="E202" s="1809"/>
      <c r="F202" s="1302"/>
    </row>
    <row r="203" spans="2:6" ht="60.75" customHeight="1">
      <c r="B203" s="1801" t="s">
        <v>363</v>
      </c>
      <c r="C203" s="1801"/>
      <c r="D203" s="1801"/>
      <c r="E203" s="1801"/>
      <c r="F203" s="1801"/>
    </row>
    <row r="204" spans="2:6" ht="14.25">
      <c r="B204" s="1808" t="s">
        <v>172</v>
      </c>
      <c r="C204" s="1808"/>
      <c r="D204" s="137"/>
      <c r="E204" s="137"/>
      <c r="F204" s="137"/>
    </row>
    <row r="205" spans="1:12" s="1303" customFormat="1" ht="15">
      <c r="A205" s="1302"/>
      <c r="B205" s="1862" t="s">
        <v>173</v>
      </c>
      <c r="C205" s="1862"/>
      <c r="D205" s="1862"/>
      <c r="E205" s="1862"/>
      <c r="F205" s="1302"/>
      <c r="G205" s="1302"/>
      <c r="H205" s="1302"/>
      <c r="I205" s="1302"/>
      <c r="J205" s="1302"/>
      <c r="K205" s="1302"/>
      <c r="L205" s="1302"/>
    </row>
    <row r="206" spans="1:12" s="1303" customFormat="1" ht="15">
      <c r="A206" s="1302"/>
      <c r="B206" s="98" t="s">
        <v>174</v>
      </c>
      <c r="C206" s="1271">
        <v>4216419903</v>
      </c>
      <c r="D206" s="1271" t="s">
        <v>175</v>
      </c>
      <c r="E206" s="1271"/>
      <c r="F206" s="1302"/>
      <c r="G206" s="1302"/>
      <c r="H206" s="1302"/>
      <c r="I206" s="1302"/>
      <c r="J206" s="1302"/>
      <c r="K206" s="1302"/>
      <c r="L206" s="1302"/>
    </row>
    <row r="207" spans="1:12" s="1303" customFormat="1" ht="15">
      <c r="A207" s="1302"/>
      <c r="B207" s="98" t="s">
        <v>1799</v>
      </c>
      <c r="C207" s="1502">
        <v>36.91330414915746</v>
      </c>
      <c r="D207" s="1304" t="s">
        <v>1488</v>
      </c>
      <c r="E207" s="1304"/>
      <c r="F207" s="1302"/>
      <c r="G207" s="1302"/>
      <c r="H207" s="1302"/>
      <c r="I207" s="1302"/>
      <c r="J207" s="1302"/>
      <c r="K207" s="1302"/>
      <c r="L207" s="1302"/>
    </row>
    <row r="208" spans="1:12" s="1303" customFormat="1" ht="31.5" customHeight="1">
      <c r="A208" s="1302"/>
      <c r="B208" s="1801" t="s">
        <v>1325</v>
      </c>
      <c r="C208" s="1801"/>
      <c r="D208" s="1801"/>
      <c r="E208" s="1801"/>
      <c r="F208" s="1302"/>
      <c r="G208" s="1302"/>
      <c r="H208" s="1302"/>
      <c r="I208" s="1302"/>
      <c r="J208" s="1302"/>
      <c r="K208" s="1302"/>
      <c r="L208" s="1302"/>
    </row>
    <row r="209" spans="1:12" s="1303" customFormat="1" ht="16.5" customHeight="1">
      <c r="A209" s="1302"/>
      <c r="B209" s="1862" t="s">
        <v>1801</v>
      </c>
      <c r="C209" s="1862"/>
      <c r="D209" s="1862"/>
      <c r="E209" s="1862"/>
      <c r="F209" s="1302"/>
      <c r="G209" s="1302"/>
      <c r="H209" s="1302"/>
      <c r="I209" s="1302"/>
      <c r="J209" s="1302"/>
      <c r="K209" s="1302"/>
      <c r="L209" s="1302"/>
    </row>
    <row r="210" spans="1:12" ht="16.5" customHeight="1">
      <c r="A210" s="1302"/>
      <c r="B210" s="98" t="s">
        <v>174</v>
      </c>
      <c r="C210" s="1271">
        <v>8500000000</v>
      </c>
      <c r="D210" s="1271" t="s">
        <v>175</v>
      </c>
      <c r="E210" s="1271"/>
      <c r="F210" s="1302"/>
      <c r="G210" s="1302"/>
      <c r="H210" s="1302"/>
      <c r="I210" s="1302"/>
      <c r="J210" s="1302"/>
      <c r="K210" s="1302"/>
      <c r="L210" s="1302"/>
    </row>
    <row r="211" spans="1:12" ht="17.25" customHeight="1">
      <c r="A211" s="1302"/>
      <c r="B211" s="98" t="s">
        <v>1799</v>
      </c>
      <c r="C211" s="1502">
        <v>56.2692468</v>
      </c>
      <c r="D211" s="1503" t="s">
        <v>1488</v>
      </c>
      <c r="E211" s="1304"/>
      <c r="F211" s="1302"/>
      <c r="G211" s="1302"/>
      <c r="H211" s="1302"/>
      <c r="I211" s="1302"/>
      <c r="J211" s="1302"/>
      <c r="K211" s="1302"/>
      <c r="L211" s="1302"/>
    </row>
    <row r="212" spans="1:12" ht="15">
      <c r="A212" s="1302"/>
      <c r="B212" s="98" t="s">
        <v>1800</v>
      </c>
      <c r="C212" s="1502">
        <v>56.2692468</v>
      </c>
      <c r="D212" s="1503" t="s">
        <v>1488</v>
      </c>
      <c r="E212" s="1304"/>
      <c r="F212" s="1302"/>
      <c r="G212" s="1302"/>
      <c r="H212" s="1302"/>
      <c r="I212" s="1302"/>
      <c r="J212" s="1302"/>
      <c r="K212" s="1302"/>
      <c r="L212" s="1302"/>
    </row>
    <row r="213" spans="1:12" ht="16.5" customHeight="1">
      <c r="A213" s="1302"/>
      <c r="B213" s="1862" t="s">
        <v>1326</v>
      </c>
      <c r="C213" s="1862"/>
      <c r="D213" s="1862"/>
      <c r="E213" s="1862"/>
      <c r="F213" s="1302"/>
      <c r="G213" s="1302"/>
      <c r="H213" s="1302"/>
      <c r="I213" s="1302"/>
      <c r="J213" s="1302"/>
      <c r="K213" s="1302"/>
      <c r="L213" s="1302"/>
    </row>
    <row r="214" spans="1:12" ht="17.25" customHeight="1">
      <c r="A214" s="1302"/>
      <c r="B214" s="98" t="s">
        <v>174</v>
      </c>
      <c r="C214" s="1600">
        <v>9952336013</v>
      </c>
      <c r="D214" s="1305" t="s">
        <v>175</v>
      </c>
      <c r="E214" s="1305"/>
      <c r="F214" s="1302"/>
      <c r="G214" s="1302"/>
      <c r="H214" s="1302"/>
      <c r="I214" s="1302"/>
      <c r="J214" s="1302"/>
      <c r="K214" s="1302"/>
      <c r="L214" s="1302"/>
    </row>
    <row r="215" spans="1:12" ht="18.75" customHeight="1">
      <c r="A215" s="1302"/>
      <c r="B215" s="98" t="s">
        <v>1799</v>
      </c>
      <c r="C215" s="276">
        <v>38.09</v>
      </c>
      <c r="D215" s="1304" t="s">
        <v>1488</v>
      </c>
      <c r="E215" s="1304"/>
      <c r="F215" s="1302"/>
      <c r="G215" s="1302"/>
      <c r="H215" s="1302"/>
      <c r="I215" s="1302"/>
      <c r="J215" s="1302"/>
      <c r="K215" s="1302"/>
      <c r="L215" s="1302"/>
    </row>
    <row r="216" spans="1:12" ht="29.25" customHeight="1">
      <c r="A216" s="1302"/>
      <c r="B216" s="1801" t="s">
        <v>35</v>
      </c>
      <c r="C216" s="1801"/>
      <c r="D216" s="1801"/>
      <c r="E216" s="1801"/>
      <c r="F216" s="1302"/>
      <c r="G216" s="1302"/>
      <c r="H216" s="1302"/>
      <c r="I216" s="1302"/>
      <c r="J216" s="1302"/>
      <c r="K216" s="1302"/>
      <c r="L216" s="1302"/>
    </row>
    <row r="217" spans="1:12" ht="12.75" hidden="1">
      <c r="A217" s="1302"/>
      <c r="B217" s="1302"/>
      <c r="C217" s="1302"/>
      <c r="D217" s="1302"/>
      <c r="E217" s="1302"/>
      <c r="F217" s="1302"/>
      <c r="G217" s="1302"/>
      <c r="H217" s="1302"/>
      <c r="I217" s="1302"/>
      <c r="J217" s="1302"/>
      <c r="K217" s="1302"/>
      <c r="L217" s="1302"/>
    </row>
    <row r="218" spans="2:6" ht="30" hidden="1">
      <c r="B218" s="129" t="s">
        <v>1539</v>
      </c>
      <c r="C218" s="129"/>
      <c r="D218" s="98"/>
      <c r="E218" s="98"/>
      <c r="F218" s="98"/>
    </row>
    <row r="219" spans="1:12" ht="6.75" customHeight="1" hidden="1">
      <c r="A219" s="238"/>
      <c r="B219" s="238"/>
      <c r="C219" s="238"/>
      <c r="D219" s="238"/>
      <c r="E219" s="238"/>
      <c r="F219" s="238"/>
      <c r="G219" s="238"/>
      <c r="H219" s="238"/>
      <c r="I219" s="238"/>
      <c r="J219" s="238"/>
      <c r="K219" s="238"/>
      <c r="L219" s="238"/>
    </row>
    <row r="220" spans="2:12" ht="15" hidden="1">
      <c r="B220" s="1862" t="s">
        <v>1648</v>
      </c>
      <c r="C220" s="1862"/>
      <c r="D220" s="1862"/>
      <c r="E220" s="1862"/>
      <c r="F220" s="98"/>
      <c r="G220" s="267"/>
      <c r="H220" s="1862"/>
      <c r="I220" s="1862"/>
      <c r="J220" s="1862"/>
      <c r="K220" s="98"/>
      <c r="L220" s="267"/>
    </row>
    <row r="221" spans="2:12" ht="75" hidden="1">
      <c r="B221" s="98" t="s">
        <v>1841</v>
      </c>
      <c r="C221" s="98"/>
      <c r="D221" s="1271">
        <v>4805300000</v>
      </c>
      <c r="E221" s="1271" t="s">
        <v>175</v>
      </c>
      <c r="F221" s="98"/>
      <c r="G221" s="267"/>
      <c r="H221" s="98"/>
      <c r="I221" s="1271"/>
      <c r="J221" s="1271"/>
      <c r="K221" s="98"/>
      <c r="L221" s="267"/>
    </row>
    <row r="222" spans="2:12" ht="15" hidden="1">
      <c r="B222" s="98" t="s">
        <v>1799</v>
      </c>
      <c r="C222" s="98"/>
      <c r="D222" s="276">
        <v>31.215532849145735</v>
      </c>
      <c r="E222" s="1304" t="s">
        <v>1488</v>
      </c>
      <c r="F222" s="98"/>
      <c r="G222" s="267"/>
      <c r="H222" s="98"/>
      <c r="I222" s="276"/>
      <c r="J222" s="1304"/>
      <c r="K222" s="98"/>
      <c r="L222" s="267"/>
    </row>
    <row r="223" spans="2:12" ht="15" hidden="1">
      <c r="B223" s="98" t="s">
        <v>1800</v>
      </c>
      <c r="C223" s="98"/>
      <c r="D223" s="276">
        <v>31.215532849145735</v>
      </c>
      <c r="E223" s="1304" t="s">
        <v>1488</v>
      </c>
      <c r="G223" s="267"/>
      <c r="H223" s="98"/>
      <c r="I223" s="276"/>
      <c r="J223" s="1304"/>
      <c r="L223" s="267"/>
    </row>
    <row r="224" spans="1:12" ht="15">
      <c r="A224" s="238"/>
      <c r="B224" s="238"/>
      <c r="C224" s="238"/>
      <c r="D224" s="238"/>
      <c r="E224" s="238"/>
      <c r="F224" s="238"/>
      <c r="G224" s="238"/>
      <c r="H224" s="238"/>
      <c r="I224" s="238"/>
      <c r="J224" s="238"/>
      <c r="K224" s="238"/>
      <c r="L224" s="238"/>
    </row>
    <row r="225" spans="2:12" ht="15">
      <c r="B225" s="1862"/>
      <c r="C225" s="1862"/>
      <c r="D225" s="1862"/>
      <c r="E225" s="1862"/>
      <c r="F225" s="98"/>
      <c r="G225" s="267"/>
      <c r="H225" s="1862"/>
      <c r="I225" s="1862"/>
      <c r="J225" s="1862"/>
      <c r="K225" s="98"/>
      <c r="L225" s="267"/>
    </row>
    <row r="226" spans="2:12" ht="15">
      <c r="B226" s="98"/>
      <c r="C226" s="98"/>
      <c r="D226" s="1271"/>
      <c r="E226" s="1271"/>
      <c r="F226" s="98"/>
      <c r="G226" s="267"/>
      <c r="H226" s="98"/>
      <c r="I226" s="1271"/>
      <c r="J226" s="1271"/>
      <c r="K226" s="98"/>
      <c r="L226" s="267"/>
    </row>
    <row r="227" spans="2:12" ht="15">
      <c r="B227" s="98"/>
      <c r="C227" s="98"/>
      <c r="D227" s="276"/>
      <c r="E227" s="1304"/>
      <c r="F227" s="98"/>
      <c r="G227" s="267"/>
      <c r="H227" s="98"/>
      <c r="I227" s="276"/>
      <c r="J227" s="1304"/>
      <c r="K227" s="98"/>
      <c r="L227" s="267"/>
    </row>
    <row r="228" spans="2:12" ht="15">
      <c r="B228" s="98"/>
      <c r="C228" s="98"/>
      <c r="D228" s="276"/>
      <c r="E228" s="1304"/>
      <c r="G228" s="267"/>
      <c r="H228" s="98"/>
      <c r="I228" s="276"/>
      <c r="J228" s="1304"/>
      <c r="L228" s="267"/>
    </row>
    <row r="229" spans="1:12" ht="15">
      <c r="A229" s="238"/>
      <c r="B229" s="238"/>
      <c r="C229" s="238"/>
      <c r="D229" s="238"/>
      <c r="E229" s="238"/>
      <c r="F229" s="238"/>
      <c r="G229" s="238"/>
      <c r="H229" s="238"/>
      <c r="I229" s="238"/>
      <c r="J229" s="238"/>
      <c r="K229" s="238"/>
      <c r="L229" s="238"/>
    </row>
    <row r="230" spans="2:12" ht="15">
      <c r="B230" s="1862"/>
      <c r="C230" s="1862"/>
      <c r="D230" s="1862"/>
      <c r="E230" s="1862"/>
      <c r="F230" s="98"/>
      <c r="G230" s="267"/>
      <c r="H230" s="1862"/>
      <c r="I230" s="1862"/>
      <c r="J230" s="1862"/>
      <c r="K230" s="98"/>
      <c r="L230" s="267"/>
    </row>
    <row r="231" spans="2:12" ht="15">
      <c r="B231" s="98"/>
      <c r="C231" s="98"/>
      <c r="D231" s="1271"/>
      <c r="E231" s="1271"/>
      <c r="F231" s="98"/>
      <c r="G231" s="267"/>
      <c r="H231" s="98"/>
      <c r="I231" s="1271"/>
      <c r="J231" s="1271"/>
      <c r="K231" s="98"/>
      <c r="L231" s="267"/>
    </row>
    <row r="232" spans="2:12" ht="15">
      <c r="B232" s="98"/>
      <c r="C232" s="98"/>
      <c r="D232" s="276"/>
      <c r="E232" s="1304"/>
      <c r="F232" s="98"/>
      <c r="G232" s="267"/>
      <c r="H232" s="98"/>
      <c r="I232" s="276"/>
      <c r="J232" s="1304"/>
      <c r="K232" s="98"/>
      <c r="L232" s="267"/>
    </row>
    <row r="233" spans="2:12" ht="15">
      <c r="B233" s="98"/>
      <c r="C233" s="98"/>
      <c r="D233" s="276"/>
      <c r="E233" s="1304"/>
      <c r="G233" s="267"/>
      <c r="H233" s="98"/>
      <c r="I233" s="276"/>
      <c r="J233" s="1304"/>
      <c r="L233" s="267"/>
    </row>
    <row r="234" spans="1:12" ht="15">
      <c r="A234" s="1802"/>
      <c r="B234" s="1802"/>
      <c r="C234" s="1802"/>
      <c r="D234" s="1802"/>
      <c r="E234" s="1802"/>
      <c r="F234" s="1802"/>
      <c r="G234" s="1802"/>
      <c r="H234" s="1802"/>
      <c r="I234" s="1802"/>
      <c r="J234" s="1802"/>
      <c r="K234" s="1802"/>
      <c r="L234" s="1802"/>
    </row>
    <row r="235" spans="1:12" ht="15">
      <c r="A235" s="1802"/>
      <c r="B235" s="1802"/>
      <c r="C235" s="1802"/>
      <c r="D235" s="1802"/>
      <c r="E235" s="1802"/>
      <c r="F235" s="1802"/>
      <c r="G235" s="1802"/>
      <c r="H235" s="1802"/>
      <c r="I235" s="1802"/>
      <c r="J235" s="1802"/>
      <c r="K235" s="1802"/>
      <c r="L235" s="1802"/>
    </row>
    <row r="236" spans="1:12" ht="15">
      <c r="A236" s="1802"/>
      <c r="B236" s="1802"/>
      <c r="C236" s="1802"/>
      <c r="D236" s="1802"/>
      <c r="E236" s="1802"/>
      <c r="F236" s="1802"/>
      <c r="G236" s="1802"/>
      <c r="H236" s="1802"/>
      <c r="I236" s="1802"/>
      <c r="J236" s="1802"/>
      <c r="K236" s="1802"/>
      <c r="L236" s="1802"/>
    </row>
    <row r="237" spans="1:12" ht="15">
      <c r="A237" s="1802"/>
      <c r="B237" s="1802"/>
      <c r="C237" s="1802"/>
      <c r="D237" s="1802"/>
      <c r="E237" s="1802"/>
      <c r="F237" s="1802"/>
      <c r="G237" s="1802"/>
      <c r="H237" s="1802"/>
      <c r="I237" s="1802"/>
      <c r="J237" s="1802"/>
      <c r="K237" s="1802"/>
      <c r="L237" s="1802"/>
    </row>
  </sheetData>
  <sheetProtection/>
  <mergeCells count="153">
    <mergeCell ref="A237:L237"/>
    <mergeCell ref="H220:J220"/>
    <mergeCell ref="B225:E225"/>
    <mergeCell ref="H225:J225"/>
    <mergeCell ref="B230:E230"/>
    <mergeCell ref="H230:J230"/>
    <mergeCell ref="A234:L234"/>
    <mergeCell ref="A235:L235"/>
    <mergeCell ref="A236:L236"/>
    <mergeCell ref="B199:E199"/>
    <mergeCell ref="B200:E200"/>
    <mergeCell ref="B202:E202"/>
    <mergeCell ref="B203:F203"/>
    <mergeCell ref="B208:E208"/>
    <mergeCell ref="B209:E209"/>
    <mergeCell ref="B213:E213"/>
    <mergeCell ref="B220:E220"/>
    <mergeCell ref="B216:E216"/>
    <mergeCell ref="B205:E205"/>
    <mergeCell ref="B204:C204"/>
    <mergeCell ref="B125:E125"/>
    <mergeCell ref="B173:H173"/>
    <mergeCell ref="B174:H174"/>
    <mergeCell ref="B184:E184"/>
    <mergeCell ref="F191:G191"/>
    <mergeCell ref="B187:E187"/>
    <mergeCell ref="B198:E198"/>
    <mergeCell ref="B185:E185"/>
    <mergeCell ref="B164:E164"/>
    <mergeCell ref="B168:G168"/>
    <mergeCell ref="B153:E153"/>
    <mergeCell ref="B156:E156"/>
    <mergeCell ref="B155:E155"/>
    <mergeCell ref="B119:E119"/>
    <mergeCell ref="B123:E123"/>
    <mergeCell ref="B161:E161"/>
    <mergeCell ref="B162:E162"/>
    <mergeCell ref="B197:E197"/>
    <mergeCell ref="B195:E195"/>
    <mergeCell ref="B190:E190"/>
    <mergeCell ref="B191:E191"/>
    <mergeCell ref="B193:E193"/>
    <mergeCell ref="B196:E196"/>
    <mergeCell ref="B188:E188"/>
    <mergeCell ref="B189:E189"/>
    <mergeCell ref="B194:E194"/>
    <mergeCell ref="B81:E81"/>
    <mergeCell ref="B106:E106"/>
    <mergeCell ref="B108:E108"/>
    <mergeCell ref="B95:D95"/>
    <mergeCell ref="B96:D96"/>
    <mergeCell ref="B97:D97"/>
    <mergeCell ref="B98:E98"/>
    <mergeCell ref="B101:D101"/>
    <mergeCell ref="B102:D102"/>
    <mergeCell ref="B110:E110"/>
    <mergeCell ref="B103:E103"/>
    <mergeCell ref="B151:E151"/>
    <mergeCell ref="B147:E147"/>
    <mergeCell ref="B148:E148"/>
    <mergeCell ref="B57:F57"/>
    <mergeCell ref="B141:E141"/>
    <mergeCell ref="B90:E90"/>
    <mergeCell ref="B84:E84"/>
    <mergeCell ref="B88:E88"/>
    <mergeCell ref="B115:E115"/>
    <mergeCell ref="B136:E136"/>
    <mergeCell ref="B56:F56"/>
    <mergeCell ref="B53:E53"/>
    <mergeCell ref="B50:F50"/>
    <mergeCell ref="B51:F51"/>
    <mergeCell ref="B44:F44"/>
    <mergeCell ref="B41:F41"/>
    <mergeCell ref="B42:F42"/>
    <mergeCell ref="B113:E113"/>
    <mergeCell ref="B48:F48"/>
    <mergeCell ref="B46:F46"/>
    <mergeCell ref="B43:F43"/>
    <mergeCell ref="B45:F45"/>
    <mergeCell ref="B58:F58"/>
    <mergeCell ref="B66:F66"/>
    <mergeCell ref="A4:E4"/>
    <mergeCell ref="A5:E5"/>
    <mergeCell ref="B40:E40"/>
    <mergeCell ref="B36:E36"/>
    <mergeCell ref="B7:E7"/>
    <mergeCell ref="B9:E9"/>
    <mergeCell ref="B16:F16"/>
    <mergeCell ref="B11:F11"/>
    <mergeCell ref="B13:F13"/>
    <mergeCell ref="B18:F18"/>
    <mergeCell ref="B29:D29"/>
    <mergeCell ref="B62:F62"/>
    <mergeCell ref="B63:F63"/>
    <mergeCell ref="B59:F59"/>
    <mergeCell ref="B60:F60"/>
    <mergeCell ref="B61:F61"/>
    <mergeCell ref="B49:F49"/>
    <mergeCell ref="B54:F54"/>
    <mergeCell ref="B55:F55"/>
    <mergeCell ref="B52:F52"/>
    <mergeCell ref="B186:E186"/>
    <mergeCell ref="B154:E154"/>
    <mergeCell ref="B177:E177"/>
    <mergeCell ref="B181:E181"/>
    <mergeCell ref="B176:E176"/>
    <mergeCell ref="B182:E182"/>
    <mergeCell ref="B180:E180"/>
    <mergeCell ref="B170:H170"/>
    <mergeCell ref="B171:H171"/>
    <mergeCell ref="B179:E179"/>
    <mergeCell ref="B64:F64"/>
    <mergeCell ref="B65:F65"/>
    <mergeCell ref="B71:F71"/>
    <mergeCell ref="B73:F73"/>
    <mergeCell ref="B67:F67"/>
    <mergeCell ref="B68:F68"/>
    <mergeCell ref="B69:F69"/>
    <mergeCell ref="B72:F72"/>
    <mergeCell ref="B146:E146"/>
    <mergeCell ref="B99:D99"/>
    <mergeCell ref="B77:E77"/>
    <mergeCell ref="B78:E78"/>
    <mergeCell ref="B100:E100"/>
    <mergeCell ref="B144:E144"/>
    <mergeCell ref="B80:E80"/>
    <mergeCell ref="B82:E82"/>
    <mergeCell ref="B105:E105"/>
    <mergeCell ref="B145:E145"/>
    <mergeCell ref="B74:F74"/>
    <mergeCell ref="B75:F75"/>
    <mergeCell ref="B76:F76"/>
    <mergeCell ref="B70:F70"/>
    <mergeCell ref="B142:E142"/>
    <mergeCell ref="B127:E127"/>
    <mergeCell ref="B109:E109"/>
    <mergeCell ref="B91:E91"/>
    <mergeCell ref="B134:E134"/>
    <mergeCell ref="B139:E139"/>
    <mergeCell ref="B112:E112"/>
    <mergeCell ref="B94:E94"/>
    <mergeCell ref="B121:E121"/>
    <mergeCell ref="B117:E117"/>
    <mergeCell ref="B143:E143"/>
    <mergeCell ref="B178:E178"/>
    <mergeCell ref="B157:E157"/>
    <mergeCell ref="B159:E159"/>
    <mergeCell ref="B160:E160"/>
    <mergeCell ref="B149:E149"/>
    <mergeCell ref="B172:H172"/>
    <mergeCell ref="B166:E166"/>
    <mergeCell ref="B150:E150"/>
    <mergeCell ref="B152:E152"/>
  </mergeCells>
  <printOptions/>
  <pageMargins left="0.62" right="0.35" top="0.5" bottom="0.63" header="0.5" footer="0.23"/>
  <pageSetup firstPageNumber="11" useFirstPageNumber="1" horizontalDpi="600" verticalDpi="600" orientation="portrait" paperSize="9"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sheetPr>
    <tabColor indexed="12"/>
  </sheetPr>
  <dimension ref="A1:L98"/>
  <sheetViews>
    <sheetView zoomScalePageLayoutView="0" workbookViewId="0" topLeftCell="A37">
      <selection activeCell="A19" sqref="A19"/>
    </sheetView>
  </sheetViews>
  <sheetFormatPr defaultColWidth="9.00390625" defaultRowHeight="12.75"/>
  <cols>
    <col min="1" max="1" width="2.875" style="217" customWidth="1"/>
    <col min="2" max="2" width="52.375" style="167" customWidth="1"/>
    <col min="3" max="3" width="1.25" style="167" hidden="1" customWidth="1"/>
    <col min="4" max="4" width="18.25390625" style="218" customWidth="1"/>
    <col min="5" max="5" width="17.75390625" style="218" hidden="1" customWidth="1"/>
    <col min="6" max="6" width="18.625" style="218" customWidth="1"/>
    <col min="7" max="7" width="0.2421875" style="0" hidden="1" customWidth="1"/>
    <col min="8" max="8" width="0.12890625" style="0" hidden="1" customWidth="1"/>
    <col min="9" max="10" width="9.125" style="0" hidden="1" customWidth="1"/>
    <col min="12" max="12" width="16.00390625" style="0" bestFit="1" customWidth="1"/>
  </cols>
  <sheetData>
    <row r="1" spans="1:11" s="562" customFormat="1" ht="17.25" customHeight="1">
      <c r="A1" s="116" t="s">
        <v>217</v>
      </c>
      <c r="B1" s="116"/>
      <c r="C1" s="213" t="s">
        <v>1324</v>
      </c>
      <c r="D1" s="213"/>
      <c r="E1" s="213"/>
      <c r="F1" s="213" t="s">
        <v>1324</v>
      </c>
      <c r="G1" s="73"/>
      <c r="H1" s="73"/>
      <c r="I1" s="73"/>
      <c r="J1" s="73"/>
      <c r="K1" s="73"/>
    </row>
    <row r="2" spans="1:11" s="562" customFormat="1" ht="13.5" customHeight="1">
      <c r="A2" s="116" t="s">
        <v>856</v>
      </c>
      <c r="B2" s="116"/>
      <c r="C2" s="116"/>
      <c r="D2" s="116"/>
      <c r="E2" s="116"/>
      <c r="F2" s="213" t="s">
        <v>1192</v>
      </c>
      <c r="G2" s="116"/>
      <c r="H2" s="116"/>
      <c r="I2" s="116"/>
      <c r="J2" s="116"/>
      <c r="K2" s="1626"/>
    </row>
    <row r="3" spans="1:11" ht="6.75" customHeight="1">
      <c r="A3" s="344"/>
      <c r="B3" s="344"/>
      <c r="C3" s="343"/>
      <c r="D3" s="343"/>
      <c r="E3" s="343"/>
      <c r="F3" s="343"/>
      <c r="G3" s="346"/>
      <c r="H3" s="346"/>
      <c r="I3" s="346"/>
      <c r="J3" s="346"/>
      <c r="K3" s="346"/>
    </row>
    <row r="4" spans="1:6" ht="12.75">
      <c r="A4" s="214"/>
      <c r="B4" s="215"/>
      <c r="C4" s="215"/>
      <c r="D4" s="216"/>
      <c r="E4" s="216"/>
      <c r="F4" s="216"/>
    </row>
    <row r="5" spans="1:6" ht="22.5" customHeight="1">
      <c r="A5" s="267" t="s">
        <v>1322</v>
      </c>
      <c r="B5" s="137" t="s">
        <v>504</v>
      </c>
      <c r="C5" s="137"/>
      <c r="D5" s="268"/>
      <c r="E5" s="268"/>
      <c r="F5" s="268"/>
    </row>
    <row r="6" spans="1:6" ht="14.25">
      <c r="A6" s="267"/>
      <c r="B6" s="1809"/>
      <c r="C6" s="137"/>
      <c r="D6" s="1636" t="s">
        <v>1131</v>
      </c>
      <c r="E6" s="1863"/>
      <c r="F6" s="1637">
        <v>40909</v>
      </c>
    </row>
    <row r="7" spans="1:6" ht="14.25">
      <c r="A7" s="267"/>
      <c r="B7" s="1809"/>
      <c r="C7" s="137"/>
      <c r="D7" s="1638" t="s">
        <v>1814</v>
      </c>
      <c r="E7" s="1863"/>
      <c r="F7" s="1638" t="s">
        <v>1814</v>
      </c>
    </row>
    <row r="8" spans="1:6" ht="6.75" customHeight="1">
      <c r="A8" s="267"/>
      <c r="B8" s="137"/>
      <c r="C8" s="137"/>
      <c r="D8" s="269"/>
      <c r="E8" s="270"/>
      <c r="F8" s="269"/>
    </row>
    <row r="9" spans="1:6" ht="18" customHeight="1">
      <c r="A9" s="267"/>
      <c r="B9" s="98" t="s">
        <v>1815</v>
      </c>
      <c r="C9" s="98"/>
      <c r="D9" s="1360">
        <v>10995205393</v>
      </c>
      <c r="E9" s="1360"/>
      <c r="F9" s="1360">
        <v>9198514325</v>
      </c>
    </row>
    <row r="10" spans="1:6" ht="18" customHeight="1" thickBot="1">
      <c r="A10" s="267"/>
      <c r="B10" s="98" t="s">
        <v>1816</v>
      </c>
      <c r="C10" s="98"/>
      <c r="D10" s="1360">
        <v>23004750955</v>
      </c>
      <c r="E10" s="1360"/>
      <c r="F10" s="1360">
        <v>42811872997</v>
      </c>
    </row>
    <row r="11" spans="1:6" ht="18" customHeight="1" hidden="1" thickBot="1">
      <c r="A11" s="267"/>
      <c r="B11" s="98" t="s">
        <v>503</v>
      </c>
      <c r="C11" s="98"/>
      <c r="D11" s="1360">
        <v>0</v>
      </c>
      <c r="E11" s="1360"/>
      <c r="F11" s="1360"/>
    </row>
    <row r="12" spans="1:6" ht="18" customHeight="1" thickBot="1">
      <c r="A12" s="267"/>
      <c r="B12" s="139" t="s">
        <v>1817</v>
      </c>
      <c r="C12" s="139"/>
      <c r="D12" s="1361">
        <v>33999956348</v>
      </c>
      <c r="E12" s="1362"/>
      <c r="F12" s="1361">
        <v>52010387322</v>
      </c>
    </row>
    <row r="13" spans="1:6" ht="15" thickTop="1">
      <c r="A13" s="267"/>
      <c r="B13" s="137"/>
      <c r="C13" s="137"/>
      <c r="D13" s="268"/>
      <c r="E13" s="268"/>
      <c r="F13" s="268"/>
    </row>
    <row r="14" spans="1:6" ht="19.5" customHeight="1" hidden="1">
      <c r="A14" s="267" t="s">
        <v>1295</v>
      </c>
      <c r="B14" s="1808" t="s">
        <v>505</v>
      </c>
      <c r="C14" s="1808"/>
      <c r="D14" s="1808"/>
      <c r="E14" s="1808"/>
      <c r="F14" s="1808"/>
    </row>
    <row r="15" spans="1:6" ht="20.25" customHeight="1" hidden="1">
      <c r="A15" s="267"/>
      <c r="B15" s="1809"/>
      <c r="C15" s="137"/>
      <c r="D15" s="269" t="s">
        <v>1813</v>
      </c>
      <c r="E15" s="1863"/>
      <c r="F15" s="271">
        <v>38718</v>
      </c>
    </row>
    <row r="16" spans="1:6" ht="15" hidden="1">
      <c r="A16" s="267"/>
      <c r="B16" s="1809"/>
      <c r="C16" s="137"/>
      <c r="D16" s="269" t="s">
        <v>1814</v>
      </c>
      <c r="E16" s="1863"/>
      <c r="F16" s="269" t="s">
        <v>1814</v>
      </c>
    </row>
    <row r="17" spans="1:6" ht="15" hidden="1">
      <c r="A17" s="267"/>
      <c r="B17" s="98" t="s">
        <v>1818</v>
      </c>
      <c r="C17" s="98"/>
      <c r="D17" s="272">
        <v>0</v>
      </c>
      <c r="E17" s="272"/>
      <c r="F17" s="272" t="e">
        <v>#REF!</v>
      </c>
    </row>
    <row r="18" spans="1:6" ht="15" hidden="1">
      <c r="A18" s="267"/>
      <c r="B18" s="98" t="s">
        <v>1819</v>
      </c>
      <c r="C18" s="98"/>
      <c r="D18" s="272">
        <v>0</v>
      </c>
      <c r="E18" s="272"/>
      <c r="F18" s="272" t="e">
        <v>#REF!</v>
      </c>
    </row>
    <row r="19" spans="1:6" ht="18" customHeight="1" hidden="1" thickBot="1">
      <c r="A19" s="267"/>
      <c r="B19" s="98" t="s">
        <v>1820</v>
      </c>
      <c r="C19" s="98"/>
      <c r="D19" s="272">
        <v>0</v>
      </c>
      <c r="E19" s="272"/>
      <c r="F19" s="272" t="e">
        <v>#REF!</v>
      </c>
    </row>
    <row r="20" spans="1:6" ht="15" hidden="1" thickBot="1">
      <c r="A20" s="267"/>
      <c r="B20" s="139" t="s">
        <v>1817</v>
      </c>
      <c r="C20" s="139"/>
      <c r="D20" s="274">
        <v>0</v>
      </c>
      <c r="E20" s="270"/>
      <c r="F20" s="274" t="e">
        <v>#REF!</v>
      </c>
    </row>
    <row r="21" spans="1:6" ht="15" hidden="1">
      <c r="A21" s="267"/>
      <c r="B21" s="275"/>
      <c r="C21" s="275"/>
      <c r="D21" s="268"/>
      <c r="E21" s="268"/>
      <c r="F21" s="268"/>
    </row>
    <row r="22" spans="1:6" ht="19.5" customHeight="1">
      <c r="A22" s="267" t="s">
        <v>1296</v>
      </c>
      <c r="B22" s="1808" t="s">
        <v>1327</v>
      </c>
      <c r="C22" s="1808"/>
      <c r="D22" s="1808"/>
      <c r="E22" s="1808"/>
      <c r="F22" s="1808"/>
    </row>
    <row r="23" spans="1:6" ht="14.25">
      <c r="A23" s="267"/>
      <c r="B23" s="1809"/>
      <c r="C23" s="137"/>
      <c r="D23" s="1636" t="s">
        <v>1131</v>
      </c>
      <c r="E23" s="1863"/>
      <c r="F23" s="1637">
        <v>40909</v>
      </c>
    </row>
    <row r="24" spans="1:6" ht="14.25">
      <c r="A24" s="267"/>
      <c r="B24" s="1809"/>
      <c r="C24" s="137"/>
      <c r="D24" s="1638" t="s">
        <v>1814</v>
      </c>
      <c r="E24" s="1863"/>
      <c r="F24" s="1638" t="s">
        <v>1814</v>
      </c>
    </row>
    <row r="25" spans="1:6" ht="7.5" customHeight="1">
      <c r="A25" s="267"/>
      <c r="B25" s="137"/>
      <c r="C25" s="137"/>
      <c r="D25" s="269"/>
      <c r="E25" s="270"/>
      <c r="F25" s="269"/>
    </row>
    <row r="26" spans="1:6" ht="18" customHeight="1" hidden="1">
      <c r="A26" s="267"/>
      <c r="B26" s="98" t="s">
        <v>1821</v>
      </c>
      <c r="C26" s="98"/>
      <c r="E26" s="276"/>
      <c r="F26" s="276">
        <v>0</v>
      </c>
    </row>
    <row r="27" spans="1:8" ht="18" customHeight="1" hidden="1">
      <c r="A27" s="267"/>
      <c r="B27" s="98" t="s">
        <v>1822</v>
      </c>
      <c r="C27" s="98"/>
      <c r="D27" s="272"/>
      <c r="E27" s="276"/>
      <c r="F27" s="272"/>
      <c r="H27" t="s">
        <v>1527</v>
      </c>
    </row>
    <row r="28" spans="1:8" ht="18" customHeight="1">
      <c r="A28" s="267"/>
      <c r="B28" s="98" t="s">
        <v>1823</v>
      </c>
      <c r="C28" s="98"/>
      <c r="D28" s="272">
        <v>35987300</v>
      </c>
      <c r="E28" s="276"/>
      <c r="F28" s="272">
        <v>35987300</v>
      </c>
      <c r="H28" t="s">
        <v>1527</v>
      </c>
    </row>
    <row r="29" spans="1:12" ht="18" customHeight="1">
      <c r="A29" s="267"/>
      <c r="B29" s="98" t="s">
        <v>1824</v>
      </c>
      <c r="C29" s="98"/>
      <c r="D29" s="272">
        <v>211945270959</v>
      </c>
      <c r="E29" s="272"/>
      <c r="F29" s="272">
        <v>25430946937</v>
      </c>
      <c r="L29" s="1593"/>
    </row>
    <row r="30" spans="1:6" s="570" customFormat="1" ht="19.5" customHeight="1">
      <c r="A30" s="267"/>
      <c r="B30" s="128" t="s">
        <v>156</v>
      </c>
      <c r="C30" s="98"/>
      <c r="D30" s="272">
        <v>191063574653</v>
      </c>
      <c r="E30" s="272"/>
      <c r="F30" s="272"/>
    </row>
    <row r="31" spans="1:6" ht="10.5" customHeight="1" thickBot="1">
      <c r="A31" s="267"/>
      <c r="B31" s="98"/>
      <c r="C31" s="98"/>
      <c r="D31" s="272"/>
      <c r="E31" s="272"/>
      <c r="F31" s="272"/>
    </row>
    <row r="32" spans="1:12" ht="18" customHeight="1" thickBot="1">
      <c r="A32" s="267"/>
      <c r="B32" s="139" t="s">
        <v>1817</v>
      </c>
      <c r="C32" s="139"/>
      <c r="D32" s="258">
        <v>211981258259</v>
      </c>
      <c r="E32" s="273"/>
      <c r="F32" s="258">
        <v>25466934237</v>
      </c>
      <c r="L32" s="4"/>
    </row>
    <row r="33" spans="1:6" ht="15.75" thickTop="1">
      <c r="A33" s="267"/>
      <c r="B33" s="275"/>
      <c r="C33" s="275"/>
      <c r="D33" s="268"/>
      <c r="E33" s="268"/>
      <c r="F33" s="268"/>
    </row>
    <row r="34" spans="1:6" ht="14.25" hidden="1">
      <c r="A34" s="267" t="s">
        <v>1297</v>
      </c>
      <c r="B34" s="1808" t="s">
        <v>390</v>
      </c>
      <c r="C34" s="1808"/>
      <c r="D34" s="1808"/>
      <c r="E34" s="1808"/>
      <c r="F34" s="1808"/>
    </row>
    <row r="35" spans="1:6" ht="45" hidden="1">
      <c r="A35" s="267"/>
      <c r="B35" s="275" t="s">
        <v>391</v>
      </c>
      <c r="C35" s="275"/>
      <c r="D35" s="268"/>
      <c r="E35" s="268"/>
      <c r="F35" s="268"/>
    </row>
    <row r="36" spans="1:6" ht="15" hidden="1">
      <c r="A36" s="267"/>
      <c r="B36" s="275"/>
      <c r="C36" s="275"/>
      <c r="D36" s="268"/>
      <c r="E36" s="268"/>
      <c r="F36" s="268"/>
    </row>
    <row r="37" spans="1:6" ht="14.25">
      <c r="A37" s="267" t="s">
        <v>1297</v>
      </c>
      <c r="B37" s="137" t="s">
        <v>1328</v>
      </c>
      <c r="C37" s="137"/>
      <c r="D37" s="268"/>
      <c r="E37" s="268"/>
      <c r="F37" s="268"/>
    </row>
    <row r="38" spans="1:6" ht="14.25">
      <c r="A38" s="267"/>
      <c r="B38" s="1809"/>
      <c r="C38" s="137"/>
      <c r="D38" s="1636" t="s">
        <v>1131</v>
      </c>
      <c r="E38" s="1863"/>
      <c r="F38" s="1637">
        <v>40909</v>
      </c>
    </row>
    <row r="39" spans="1:6" ht="14.25">
      <c r="A39" s="267"/>
      <c r="B39" s="1809"/>
      <c r="C39" s="137"/>
      <c r="D39" s="1638" t="s">
        <v>1814</v>
      </c>
      <c r="E39" s="1863"/>
      <c r="F39" s="1638" t="s">
        <v>1814</v>
      </c>
    </row>
    <row r="40" spans="1:6" ht="15">
      <c r="A40" s="267"/>
      <c r="B40" s="137"/>
      <c r="C40" s="137"/>
      <c r="D40" s="269"/>
      <c r="E40" s="270"/>
      <c r="F40" s="269"/>
    </row>
    <row r="41" spans="1:6" ht="15" hidden="1">
      <c r="A41" s="267"/>
      <c r="B41" s="98" t="s">
        <v>1825</v>
      </c>
      <c r="C41" s="98"/>
      <c r="D41" s="272">
        <v>0</v>
      </c>
      <c r="E41" s="272"/>
      <c r="F41" s="272"/>
    </row>
    <row r="42" spans="1:6" ht="15">
      <c r="A42" s="267"/>
      <c r="B42" s="98" t="s">
        <v>373</v>
      </c>
      <c r="C42" s="98"/>
      <c r="D42" s="272">
        <v>184768872480</v>
      </c>
      <c r="E42" s="272"/>
      <c r="F42" s="272">
        <v>466955352563</v>
      </c>
    </row>
    <row r="43" spans="1:6" ht="15">
      <c r="A43" s="267"/>
      <c r="B43" s="128" t="s">
        <v>382</v>
      </c>
      <c r="C43" s="128"/>
      <c r="D43" s="563">
        <v>171270310283</v>
      </c>
      <c r="E43" s="272"/>
      <c r="F43" s="563">
        <v>196413285598</v>
      </c>
    </row>
    <row r="44" spans="1:6" ht="15">
      <c r="A44" s="267"/>
      <c r="B44" s="128" t="s">
        <v>383</v>
      </c>
      <c r="C44" s="128"/>
      <c r="D44" s="563">
        <v>13498562197</v>
      </c>
      <c r="E44" s="272"/>
      <c r="F44" s="563">
        <v>270542066965</v>
      </c>
    </row>
    <row r="45" spans="1:6" ht="15">
      <c r="A45" s="267"/>
      <c r="B45" s="98" t="s">
        <v>374</v>
      </c>
      <c r="C45" s="98"/>
      <c r="D45" s="272">
        <v>1683251646</v>
      </c>
      <c r="E45" s="272"/>
      <c r="F45" s="272">
        <v>1764686171</v>
      </c>
    </row>
    <row r="46" spans="1:6" ht="15">
      <c r="A46" s="267"/>
      <c r="B46" s="98" t="s">
        <v>375</v>
      </c>
      <c r="C46" s="98"/>
      <c r="D46" s="272">
        <v>51365460099</v>
      </c>
      <c r="E46" s="272"/>
      <c r="F46" s="272">
        <v>55398513474</v>
      </c>
    </row>
    <row r="47" spans="1:6" ht="18" customHeight="1">
      <c r="A47" s="267"/>
      <c r="B47" s="98" t="s">
        <v>376</v>
      </c>
      <c r="C47" s="98"/>
      <c r="D47" s="272">
        <v>12515698650</v>
      </c>
      <c r="E47" s="272"/>
      <c r="F47" s="272">
        <v>9752136045</v>
      </c>
    </row>
    <row r="48" spans="1:6" ht="18" customHeight="1">
      <c r="A48" s="267"/>
      <c r="B48" s="98" t="s">
        <v>377</v>
      </c>
      <c r="C48" s="98"/>
      <c r="D48" s="272">
        <v>4196776</v>
      </c>
      <c r="E48" s="272"/>
      <c r="F48" s="272">
        <v>72668600</v>
      </c>
    </row>
    <row r="49" spans="1:6" ht="18" customHeight="1" thickBot="1">
      <c r="A49" s="267"/>
      <c r="B49" s="98" t="s">
        <v>378</v>
      </c>
      <c r="C49" s="98"/>
      <c r="D49" s="272">
        <v>548954298</v>
      </c>
      <c r="E49" s="272"/>
      <c r="F49" s="272"/>
    </row>
    <row r="50" spans="1:6" ht="18" customHeight="1" hidden="1">
      <c r="A50" s="267"/>
      <c r="B50" s="98" t="s">
        <v>379</v>
      </c>
      <c r="C50" s="98"/>
      <c r="D50" s="272">
        <v>0</v>
      </c>
      <c r="E50" s="272"/>
      <c r="F50" s="272"/>
    </row>
    <row r="51" spans="1:6" ht="17.25" customHeight="1" hidden="1" thickBot="1">
      <c r="A51" s="267"/>
      <c r="B51" s="98" t="s">
        <v>380</v>
      </c>
      <c r="C51" s="98"/>
      <c r="D51" s="269"/>
      <c r="E51" s="269"/>
      <c r="F51" s="269"/>
    </row>
    <row r="52" spans="1:12" ht="15" thickBot="1">
      <c r="A52" s="267"/>
      <c r="B52" s="139" t="s">
        <v>215</v>
      </c>
      <c r="C52" s="139"/>
      <c r="D52" s="258">
        <v>250886433949</v>
      </c>
      <c r="E52" s="277"/>
      <c r="F52" s="274">
        <v>533943356853</v>
      </c>
      <c r="L52" s="4"/>
    </row>
    <row r="53" spans="1:6" ht="13.5" customHeight="1" hidden="1" thickTop="1">
      <c r="A53" s="267"/>
      <c r="B53" s="278"/>
      <c r="C53" s="278"/>
      <c r="D53" s="268"/>
      <c r="E53" s="268"/>
      <c r="F53" s="268"/>
    </row>
    <row r="54" spans="1:6" ht="12" customHeight="1" hidden="1" thickTop="1">
      <c r="A54" s="267"/>
      <c r="B54" s="278" t="s">
        <v>216</v>
      </c>
      <c r="C54" s="278"/>
      <c r="D54" s="268"/>
      <c r="E54" s="268"/>
      <c r="F54" s="268"/>
    </row>
    <row r="55" spans="1:6" ht="12" customHeight="1" hidden="1" thickTop="1">
      <c r="A55" s="267"/>
      <c r="B55" s="278" t="s">
        <v>491</v>
      </c>
      <c r="C55" s="278"/>
      <c r="D55" s="268"/>
      <c r="E55" s="268"/>
      <c r="F55" s="268"/>
    </row>
    <row r="56" spans="1:6" ht="30" hidden="1">
      <c r="A56" s="267"/>
      <c r="B56" s="278" t="s">
        <v>492</v>
      </c>
      <c r="C56" s="278"/>
      <c r="D56" s="268"/>
      <c r="E56" s="268"/>
      <c r="F56" s="268"/>
    </row>
    <row r="57" spans="1:6" ht="15" hidden="1">
      <c r="A57" s="267"/>
      <c r="B57" s="152"/>
      <c r="C57" s="152"/>
      <c r="D57" s="268"/>
      <c r="E57" s="268"/>
      <c r="F57" s="268"/>
    </row>
    <row r="58" spans="1:6" ht="17.25" customHeight="1" hidden="1">
      <c r="A58" s="267" t="s">
        <v>1330</v>
      </c>
      <c r="B58" s="1808" t="s">
        <v>1329</v>
      </c>
      <c r="C58" s="1808"/>
      <c r="D58" s="1808"/>
      <c r="E58" s="268"/>
      <c r="F58" s="268"/>
    </row>
    <row r="59" spans="1:6" ht="15" hidden="1">
      <c r="A59" s="267"/>
      <c r="B59" s="1809"/>
      <c r="C59" s="137"/>
      <c r="D59" s="269" t="s">
        <v>1813</v>
      </c>
      <c r="E59" s="1863"/>
      <c r="F59" s="269" t="s">
        <v>1398</v>
      </c>
    </row>
    <row r="60" spans="1:6" ht="15" hidden="1">
      <c r="A60" s="267"/>
      <c r="B60" s="1809"/>
      <c r="C60" s="137"/>
      <c r="D60" s="269" t="s">
        <v>1814</v>
      </c>
      <c r="E60" s="1863"/>
      <c r="F60" s="269" t="s">
        <v>1814</v>
      </c>
    </row>
    <row r="61" spans="1:6" ht="4.5" customHeight="1" hidden="1">
      <c r="A61" s="267"/>
      <c r="B61" s="98"/>
      <c r="C61" s="98"/>
      <c r="D61" s="269"/>
      <c r="E61" s="269"/>
      <c r="F61" s="269"/>
    </row>
    <row r="62" spans="1:8" ht="15" hidden="1">
      <c r="A62" s="267"/>
      <c r="B62" s="98" t="s">
        <v>1543</v>
      </c>
      <c r="C62" s="98"/>
      <c r="D62" s="269"/>
      <c r="E62" s="269"/>
      <c r="F62" s="269"/>
      <c r="H62" t="s">
        <v>1527</v>
      </c>
    </row>
    <row r="63" spans="1:6" ht="15" hidden="1">
      <c r="A63" s="267"/>
      <c r="B63" s="98" t="s">
        <v>466</v>
      </c>
      <c r="C63" s="98"/>
      <c r="D63" s="269"/>
      <c r="E63" s="269"/>
      <c r="F63" s="269"/>
    </row>
    <row r="64" spans="1:6" ht="18" customHeight="1" hidden="1" thickBot="1">
      <c r="A64" s="267"/>
      <c r="B64" s="98" t="s">
        <v>1545</v>
      </c>
      <c r="C64" s="98"/>
      <c r="D64" s="269"/>
      <c r="E64" s="269"/>
      <c r="F64" s="269"/>
    </row>
    <row r="65" spans="1:6" ht="15" hidden="1" thickBot="1">
      <c r="A65" s="267"/>
      <c r="B65" s="137" t="s">
        <v>1817</v>
      </c>
      <c r="C65" s="137"/>
      <c r="D65" s="279">
        <v>0</v>
      </c>
      <c r="E65" s="270"/>
      <c r="F65" s="279" t="e">
        <v>#REF!</v>
      </c>
    </row>
    <row r="66" spans="1:6" ht="15" hidden="1">
      <c r="A66" s="267"/>
      <c r="B66" s="152"/>
      <c r="C66" s="152"/>
      <c r="D66" s="268"/>
      <c r="E66" s="268"/>
      <c r="F66" s="268"/>
    </row>
    <row r="67" spans="1:6" ht="7.5" customHeight="1" hidden="1">
      <c r="A67" s="267"/>
      <c r="B67" s="137"/>
      <c r="C67" s="137"/>
      <c r="D67" s="268"/>
      <c r="E67" s="268"/>
      <c r="F67" s="268"/>
    </row>
    <row r="68" spans="1:6" ht="17.25" customHeight="1" hidden="1">
      <c r="A68" s="267"/>
      <c r="B68" s="1809"/>
      <c r="C68" s="137"/>
      <c r="D68" s="269" t="s">
        <v>1813</v>
      </c>
      <c r="E68" s="1863"/>
      <c r="F68" s="269" t="s">
        <v>1398</v>
      </c>
    </row>
    <row r="69" spans="1:6" ht="7.5" customHeight="1" hidden="1">
      <c r="A69" s="267"/>
      <c r="B69" s="1809"/>
      <c r="C69" s="137"/>
      <c r="D69" s="269" t="s">
        <v>1814</v>
      </c>
      <c r="E69" s="1863"/>
      <c r="F69" s="269" t="s">
        <v>1814</v>
      </c>
    </row>
    <row r="70" spans="1:6" ht="15" hidden="1">
      <c r="A70" s="267"/>
      <c r="B70" s="98" t="s">
        <v>499</v>
      </c>
      <c r="C70" s="98"/>
      <c r="D70" s="269"/>
      <c r="E70" s="269"/>
      <c r="F70" s="269"/>
    </row>
    <row r="71" spans="1:8" ht="15" hidden="1">
      <c r="A71" s="267"/>
      <c r="B71" s="98" t="s">
        <v>1544</v>
      </c>
      <c r="C71" s="98"/>
      <c r="D71" s="269"/>
      <c r="E71" s="269"/>
      <c r="F71" s="269"/>
      <c r="H71" t="s">
        <v>1527</v>
      </c>
    </row>
    <row r="72" spans="1:6" ht="15" hidden="1">
      <c r="A72" s="267"/>
      <c r="B72" s="98" t="s">
        <v>500</v>
      </c>
      <c r="C72" s="98"/>
      <c r="D72" s="269"/>
      <c r="E72" s="269"/>
      <c r="F72" s="269"/>
    </row>
    <row r="73" spans="1:6" ht="15" hidden="1" thickBot="1">
      <c r="A73" s="267"/>
      <c r="B73" s="137" t="s">
        <v>1817</v>
      </c>
      <c r="C73" s="137"/>
      <c r="D73" s="279">
        <v>0</v>
      </c>
      <c r="E73" s="270"/>
      <c r="F73" s="279" t="e">
        <v>#REF!</v>
      </c>
    </row>
    <row r="74" spans="1:6" ht="14.25" hidden="1">
      <c r="A74" s="267"/>
      <c r="B74" s="137"/>
      <c r="C74" s="137"/>
      <c r="D74" s="268"/>
      <c r="E74" s="268"/>
      <c r="F74" s="268"/>
    </row>
    <row r="75" spans="1:6" ht="14.25" hidden="1">
      <c r="A75" s="267" t="s">
        <v>1791</v>
      </c>
      <c r="B75" s="137" t="s">
        <v>1331</v>
      </c>
      <c r="C75" s="137"/>
      <c r="D75" s="268"/>
      <c r="E75" s="268"/>
      <c r="F75" s="268"/>
    </row>
    <row r="76" spans="1:6" ht="15" hidden="1">
      <c r="A76" s="267"/>
      <c r="B76" s="1809"/>
      <c r="C76" s="137"/>
      <c r="D76" s="269" t="s">
        <v>1813</v>
      </c>
      <c r="E76" s="1863"/>
      <c r="F76" s="269" t="s">
        <v>1398</v>
      </c>
    </row>
    <row r="77" spans="1:6" ht="15" hidden="1">
      <c r="A77" s="267"/>
      <c r="B77" s="1809"/>
      <c r="C77" s="137"/>
      <c r="D77" s="269" t="s">
        <v>1814</v>
      </c>
      <c r="E77" s="1863"/>
      <c r="F77" s="269" t="s">
        <v>1814</v>
      </c>
    </row>
    <row r="78" spans="1:6" ht="15" hidden="1">
      <c r="A78" s="267"/>
      <c r="B78" s="98" t="s">
        <v>501</v>
      </c>
      <c r="C78" s="98"/>
      <c r="D78" s="269"/>
      <c r="E78" s="269"/>
      <c r="F78" s="269"/>
    </row>
    <row r="79" spans="1:6" ht="15" hidden="1">
      <c r="A79" s="267"/>
      <c r="B79" s="98" t="s">
        <v>1544</v>
      </c>
      <c r="C79" s="98"/>
      <c r="D79" s="269"/>
      <c r="E79" s="269"/>
      <c r="F79" s="269"/>
    </row>
    <row r="80" spans="1:6" ht="15.75" customHeight="1" hidden="1">
      <c r="A80" s="267"/>
      <c r="B80" s="98" t="s">
        <v>502</v>
      </c>
      <c r="C80" s="98"/>
      <c r="D80" s="269"/>
      <c r="E80" s="269"/>
      <c r="F80" s="269"/>
    </row>
    <row r="81" spans="1:6" ht="15" hidden="1" thickBot="1">
      <c r="A81" s="267"/>
      <c r="B81" s="139" t="s">
        <v>1817</v>
      </c>
      <c r="C81" s="137"/>
      <c r="D81" s="279">
        <v>409097738</v>
      </c>
      <c r="E81" s="270"/>
      <c r="F81" s="279" t="e">
        <v>#REF!</v>
      </c>
    </row>
    <row r="82" spans="1:6" ht="15" thickTop="1">
      <c r="A82" s="267"/>
      <c r="B82" s="65"/>
      <c r="C82" s="65"/>
      <c r="D82" s="684"/>
      <c r="E82" s="153"/>
      <c r="F82" s="153"/>
    </row>
    <row r="83" spans="1:6" ht="14.25">
      <c r="A83" s="267"/>
      <c r="B83" s="65"/>
      <c r="C83" s="65"/>
      <c r="D83" s="153"/>
      <c r="E83" s="153"/>
      <c r="F83" s="153"/>
    </row>
    <row r="84" spans="1:6" ht="48.75" customHeight="1">
      <c r="A84" s="267"/>
      <c r="B84" s="65"/>
      <c r="C84" s="65"/>
      <c r="D84" s="153"/>
      <c r="E84" s="153"/>
      <c r="F84" s="153"/>
    </row>
    <row r="85" spans="1:6" ht="14.25">
      <c r="A85" s="267"/>
      <c r="B85" s="65"/>
      <c r="C85" s="65"/>
      <c r="D85" s="153"/>
      <c r="E85" s="153"/>
      <c r="F85" s="153"/>
    </row>
    <row r="86" spans="1:6" ht="14.25">
      <c r="A86" s="267"/>
      <c r="B86" s="65"/>
      <c r="C86" s="65"/>
      <c r="D86" s="153"/>
      <c r="E86" s="153"/>
      <c r="F86" s="153"/>
    </row>
    <row r="87" spans="1:6" ht="17.25" customHeight="1" hidden="1">
      <c r="A87" s="267"/>
      <c r="B87" s="65"/>
      <c r="C87" s="65"/>
      <c r="D87" s="153"/>
      <c r="E87" s="153"/>
      <c r="F87" s="153"/>
    </row>
    <row r="88" spans="1:6" ht="14.25">
      <c r="A88" s="267"/>
      <c r="B88" s="65"/>
      <c r="C88" s="65"/>
      <c r="D88" s="153"/>
      <c r="E88" s="153"/>
      <c r="F88" s="153"/>
    </row>
    <row r="89" spans="1:6" ht="14.25">
      <c r="A89" s="267"/>
      <c r="B89" s="65"/>
      <c r="C89" s="65"/>
      <c r="D89" s="153"/>
      <c r="E89" s="153"/>
      <c r="F89" s="153"/>
    </row>
    <row r="90" spans="1:6" ht="14.25">
      <c r="A90" s="267"/>
      <c r="B90" s="65"/>
      <c r="C90" s="65"/>
      <c r="D90" s="153"/>
      <c r="E90" s="153"/>
      <c r="F90" s="153"/>
    </row>
    <row r="91" spans="1:6" ht="14.25">
      <c r="A91" s="267"/>
      <c r="B91" s="65"/>
      <c r="C91" s="65"/>
      <c r="D91" s="153"/>
      <c r="E91" s="153"/>
      <c r="F91" s="153"/>
    </row>
    <row r="92" spans="1:6" ht="14.25">
      <c r="A92" s="267"/>
      <c r="B92" s="65"/>
      <c r="C92" s="65"/>
      <c r="D92" s="153"/>
      <c r="E92" s="153"/>
      <c r="F92" s="153"/>
    </row>
    <row r="93" spans="1:6" ht="14.25">
      <c r="A93" s="267"/>
      <c r="B93" s="65"/>
      <c r="C93" s="65"/>
      <c r="D93" s="153"/>
      <c r="E93" s="153"/>
      <c r="F93" s="153"/>
    </row>
    <row r="94" spans="1:6" ht="14.25">
      <c r="A94" s="267"/>
      <c r="B94" s="65"/>
      <c r="C94" s="65"/>
      <c r="D94" s="153"/>
      <c r="E94" s="153"/>
      <c r="F94" s="153"/>
    </row>
    <row r="95" spans="1:6" ht="6" customHeight="1">
      <c r="A95" s="267"/>
      <c r="B95" s="65"/>
      <c r="C95" s="65"/>
      <c r="D95" s="153"/>
      <c r="E95" s="153"/>
      <c r="F95" s="153"/>
    </row>
    <row r="96" spans="1:6" ht="14.25">
      <c r="A96" s="267"/>
      <c r="B96" s="65"/>
      <c r="C96" s="65"/>
      <c r="D96" s="153"/>
      <c r="E96" s="153"/>
      <c r="F96" s="153"/>
    </row>
    <row r="97" spans="1:6" ht="14.25">
      <c r="A97" s="267"/>
      <c r="B97" s="65"/>
      <c r="C97" s="65"/>
      <c r="D97" s="153"/>
      <c r="E97" s="153"/>
      <c r="F97" s="153"/>
    </row>
    <row r="98" spans="1:6" ht="14.25">
      <c r="A98" s="267"/>
      <c r="B98" s="65"/>
      <c r="C98" s="65"/>
      <c r="D98" s="153"/>
      <c r="E98" s="153"/>
      <c r="F98" s="153"/>
    </row>
    <row r="104" ht="6.75" customHeight="1"/>
    <row r="106" ht="5.25" customHeight="1"/>
    <row r="133" ht="80.25" customHeight="1"/>
    <row r="134" ht="6.75" customHeight="1"/>
    <row r="154" ht="15" customHeight="1"/>
    <row r="155" ht="21" customHeight="1"/>
  </sheetData>
  <sheetProtection/>
  <mergeCells count="18">
    <mergeCell ref="B14:F14"/>
    <mergeCell ref="B59:B60"/>
    <mergeCell ref="E59:E60"/>
    <mergeCell ref="E15:E16"/>
    <mergeCell ref="B76:B77"/>
    <mergeCell ref="E76:E77"/>
    <mergeCell ref="B68:B69"/>
    <mergeCell ref="E68:E69"/>
    <mergeCell ref="B6:B7"/>
    <mergeCell ref="E6:E7"/>
    <mergeCell ref="B58:D58"/>
    <mergeCell ref="B23:B24"/>
    <mergeCell ref="E23:E24"/>
    <mergeCell ref="B22:F22"/>
    <mergeCell ref="B38:B39"/>
    <mergeCell ref="E38:E39"/>
    <mergeCell ref="B34:F34"/>
    <mergeCell ref="B15:B16"/>
  </mergeCells>
  <printOptions/>
  <pageMargins left="0.7874015748031497" right="0.35433070866141736" top="0.5118110236220472" bottom="0.7480314960629921" header="0.5118110236220472" footer="0.2755905511811024"/>
  <pageSetup firstPageNumber="16" useFirstPageNumber="1" horizontalDpi="600" verticalDpi="600" orientation="portrait" paperSize="9" r:id="rId1"/>
  <headerFooter alignWithMargins="0">
    <oddFooter>&amp;C&amp;"Times New Roman,Regular"&amp;11&amp;P</oddFooter>
  </headerFooter>
</worksheet>
</file>

<file path=xl/worksheets/sheet33.xml><?xml version="1.0" encoding="utf-8"?>
<worksheet xmlns="http://schemas.openxmlformats.org/spreadsheetml/2006/main" xmlns:r="http://schemas.openxmlformats.org/officeDocument/2006/relationships">
  <sheetPr>
    <tabColor indexed="12"/>
  </sheetPr>
  <dimension ref="A1:P69"/>
  <sheetViews>
    <sheetView workbookViewId="0" topLeftCell="A1">
      <selection activeCell="O51" sqref="O51:O59"/>
    </sheetView>
  </sheetViews>
  <sheetFormatPr defaultColWidth="5.625" defaultRowHeight="12.75"/>
  <cols>
    <col min="1" max="1" width="5.75390625" style="155" customWidth="1"/>
    <col min="2" max="2" width="23.375" style="65" customWidth="1"/>
    <col min="3" max="3" width="16.625" style="65" customWidth="1"/>
    <col min="4" max="4" width="17.375" style="65" customWidth="1"/>
    <col min="5" max="5" width="15.375" style="65" customWidth="1"/>
    <col min="6" max="6" width="14.75390625" style="65" customWidth="1"/>
    <col min="7" max="7" width="16.00390625" style="65" bestFit="1" customWidth="1"/>
    <col min="8" max="8" width="16.00390625" style="65" customWidth="1"/>
    <col min="9" max="9" width="17.375" style="65" customWidth="1"/>
    <col min="10" max="10" width="10.875" style="65" hidden="1" customWidth="1"/>
    <col min="11" max="12" width="5.625" style="65" hidden="1" customWidth="1"/>
    <col min="13" max="13" width="0.12890625" style="65" hidden="1" customWidth="1"/>
    <col min="14" max="14" width="2.25390625" style="65" hidden="1" customWidth="1"/>
    <col min="15" max="15" width="20.25390625" style="65" customWidth="1"/>
    <col min="16" max="17" width="5.625" style="65" customWidth="1"/>
    <col min="18" max="16384" width="5.625" style="65" customWidth="1"/>
  </cols>
  <sheetData>
    <row r="1" spans="1:9" s="73" customFormat="1" ht="17.25" customHeight="1">
      <c r="A1" s="116" t="s">
        <v>217</v>
      </c>
      <c r="B1" s="116"/>
      <c r="C1" s="447"/>
      <c r="D1" s="447"/>
      <c r="E1" s="447"/>
      <c r="G1" s="213"/>
      <c r="H1" s="213"/>
      <c r="I1" s="213" t="s">
        <v>1324</v>
      </c>
    </row>
    <row r="2" spans="1:14" s="73" customFormat="1" ht="13.5" customHeight="1">
      <c r="A2" s="447" t="s">
        <v>856</v>
      </c>
      <c r="B2" s="119"/>
      <c r="F2" s="1853" t="s">
        <v>1192</v>
      </c>
      <c r="G2" s="1853"/>
      <c r="H2" s="1853"/>
      <c r="I2" s="1853"/>
      <c r="J2" s="1865"/>
      <c r="K2" s="1865"/>
      <c r="L2" s="1865"/>
      <c r="M2" s="1865"/>
      <c r="N2" s="1865"/>
    </row>
    <row r="3" spans="1:14" ht="4.5" customHeight="1">
      <c r="A3" s="349"/>
      <c r="B3" s="348"/>
      <c r="C3" s="350"/>
      <c r="D3" s="350"/>
      <c r="E3" s="350"/>
      <c r="F3" s="343"/>
      <c r="G3" s="343"/>
      <c r="H3" s="343"/>
      <c r="I3" s="343"/>
      <c r="J3" s="346"/>
      <c r="K3" s="346"/>
      <c r="L3" s="346"/>
      <c r="M3" s="346"/>
      <c r="N3" s="346"/>
    </row>
    <row r="4" spans="1:9" ht="6" customHeight="1">
      <c r="A4" s="65"/>
      <c r="C4" s="260"/>
      <c r="D4" s="260"/>
      <c r="E4" s="260"/>
      <c r="F4" s="260"/>
      <c r="G4" s="260"/>
      <c r="H4" s="260"/>
      <c r="I4" s="260"/>
    </row>
    <row r="5" spans="1:16" ht="14.25">
      <c r="A5" s="155" t="s">
        <v>1791</v>
      </c>
      <c r="B5" s="1798" t="s">
        <v>1536</v>
      </c>
      <c r="C5" s="1798"/>
      <c r="D5" s="1798"/>
      <c r="E5" s="1798"/>
      <c r="F5" s="1798"/>
      <c r="G5" s="1798"/>
      <c r="H5" s="1798"/>
      <c r="I5" s="1798"/>
      <c r="P5" s="293"/>
    </row>
    <row r="6" spans="7:9" ht="14.25" customHeight="1" thickBot="1">
      <c r="G6" s="1866" t="s">
        <v>1556</v>
      </c>
      <c r="H6" s="1866"/>
      <c r="I6" s="1866"/>
    </row>
    <row r="7" spans="2:9" ht="18" customHeight="1" thickTop="1">
      <c r="B7" s="1867"/>
      <c r="C7" s="245" t="s">
        <v>1332</v>
      </c>
      <c r="D7" s="245" t="s">
        <v>1334</v>
      </c>
      <c r="E7" s="245" t="s">
        <v>1265</v>
      </c>
      <c r="F7" s="245" t="s">
        <v>1336</v>
      </c>
      <c r="G7" s="245" t="s">
        <v>538</v>
      </c>
      <c r="H7" s="245" t="s">
        <v>1337</v>
      </c>
      <c r="I7" s="1869" t="s">
        <v>1817</v>
      </c>
    </row>
    <row r="8" spans="2:9" ht="26.25" customHeight="1">
      <c r="B8" s="1868"/>
      <c r="C8" s="246" t="s">
        <v>1333</v>
      </c>
      <c r="D8" s="246" t="s">
        <v>1335</v>
      </c>
      <c r="E8" s="246" t="s">
        <v>220</v>
      </c>
      <c r="F8" s="246" t="s">
        <v>519</v>
      </c>
      <c r="G8" s="246" t="s">
        <v>1786</v>
      </c>
      <c r="H8" s="246" t="s">
        <v>1338</v>
      </c>
      <c r="I8" s="1870"/>
    </row>
    <row r="9" spans="2:9" ht="18" customHeight="1">
      <c r="B9" s="247" t="s">
        <v>1339</v>
      </c>
      <c r="C9" s="248"/>
      <c r="D9" s="248"/>
      <c r="E9" s="248"/>
      <c r="F9" s="248"/>
      <c r="G9" s="248"/>
      <c r="H9" s="248"/>
      <c r="I9" s="249"/>
    </row>
    <row r="10" spans="2:15" ht="18" customHeight="1">
      <c r="B10" s="250" t="s">
        <v>1340</v>
      </c>
      <c r="C10" s="361">
        <v>569085154308</v>
      </c>
      <c r="D10" s="361">
        <v>681184510544</v>
      </c>
      <c r="E10" s="361"/>
      <c r="F10" s="361">
        <v>18305695824</v>
      </c>
      <c r="G10" s="361">
        <v>6718657961</v>
      </c>
      <c r="H10" s="361">
        <v>30700020086</v>
      </c>
      <c r="I10" s="361">
        <v>1305994038723</v>
      </c>
      <c r="O10" s="263"/>
    </row>
    <row r="11" spans="2:9" ht="18" customHeight="1">
      <c r="B11" s="159" t="s">
        <v>1341</v>
      </c>
      <c r="C11" s="253">
        <v>3230735423</v>
      </c>
      <c r="D11" s="253">
        <v>26247535897</v>
      </c>
      <c r="E11" s="253">
        <v>0</v>
      </c>
      <c r="F11" s="253">
        <v>213600000</v>
      </c>
      <c r="G11" s="253">
        <v>107258182</v>
      </c>
      <c r="H11" s="253">
        <v>0</v>
      </c>
      <c r="I11" s="253">
        <v>29799129502</v>
      </c>
    </row>
    <row r="12" spans="2:9" ht="18" customHeight="1">
      <c r="B12" s="160" t="s">
        <v>1342</v>
      </c>
      <c r="C12" s="253">
        <v>93310000</v>
      </c>
      <c r="D12" s="253">
        <v>7276741946</v>
      </c>
      <c r="E12" s="253"/>
      <c r="F12" s="253">
        <v>213600000</v>
      </c>
      <c r="G12" s="253">
        <v>107258182</v>
      </c>
      <c r="H12" s="253"/>
      <c r="I12" s="253">
        <v>7690910128</v>
      </c>
    </row>
    <row r="13" spans="2:9" ht="18" customHeight="1" hidden="1">
      <c r="B13" s="160" t="s">
        <v>1889</v>
      </c>
      <c r="C13" s="253"/>
      <c r="D13" s="253">
        <v>171084262</v>
      </c>
      <c r="E13" s="253"/>
      <c r="F13" s="253"/>
      <c r="G13" s="253"/>
      <c r="H13" s="253"/>
      <c r="I13" s="253">
        <v>171084262</v>
      </c>
    </row>
    <row r="14" spans="2:9" ht="18" customHeight="1" hidden="1">
      <c r="B14" s="160" t="s">
        <v>1892</v>
      </c>
      <c r="C14" s="253">
        <v>20981818</v>
      </c>
      <c r="D14" s="253">
        <v>23571429</v>
      </c>
      <c r="E14" s="253"/>
      <c r="F14" s="253"/>
      <c r="G14" s="253">
        <v>49019762</v>
      </c>
      <c r="H14" s="253"/>
      <c r="I14" s="253">
        <v>93573009</v>
      </c>
    </row>
    <row r="15" spans="2:9" ht="18" customHeight="1" hidden="1">
      <c r="B15" s="160" t="s">
        <v>397</v>
      </c>
      <c r="C15" s="253">
        <v>456067474</v>
      </c>
      <c r="D15" s="253">
        <v>6708105728</v>
      </c>
      <c r="E15" s="253">
        <v>0</v>
      </c>
      <c r="F15" s="253">
        <v>10952380</v>
      </c>
      <c r="G15" s="253">
        <v>629498271</v>
      </c>
      <c r="H15" s="253">
        <v>150480000</v>
      </c>
      <c r="I15" s="253">
        <v>7955103853</v>
      </c>
    </row>
    <row r="16" spans="2:9" ht="15" customHeight="1" hidden="1">
      <c r="B16" s="160" t="s">
        <v>1431</v>
      </c>
      <c r="C16" s="253"/>
      <c r="D16" s="253"/>
      <c r="E16" s="253"/>
      <c r="F16" s="253"/>
      <c r="G16" s="253"/>
      <c r="H16" s="253"/>
      <c r="I16" s="253">
        <v>0</v>
      </c>
    </row>
    <row r="17" spans="2:9" ht="14.25" customHeight="1" hidden="1">
      <c r="B17" s="160" t="s">
        <v>1432</v>
      </c>
      <c r="C17" s="253"/>
      <c r="D17" s="253"/>
      <c r="E17" s="253"/>
      <c r="F17" s="253"/>
      <c r="G17" s="253"/>
      <c r="H17" s="253"/>
      <c r="I17" s="253">
        <v>0</v>
      </c>
    </row>
    <row r="18" spans="2:9" ht="16.5" customHeight="1">
      <c r="B18" s="160" t="s">
        <v>1343</v>
      </c>
      <c r="C18" s="253">
        <v>3137425423</v>
      </c>
      <c r="D18" s="253">
        <v>18968719451</v>
      </c>
      <c r="E18" s="253"/>
      <c r="F18" s="253"/>
      <c r="G18" s="253">
        <v>0</v>
      </c>
      <c r="H18" s="253"/>
      <c r="I18" s="253">
        <v>22106144874</v>
      </c>
    </row>
    <row r="19" spans="2:9" ht="18" customHeight="1" hidden="1">
      <c r="B19" s="160" t="s">
        <v>1889</v>
      </c>
      <c r="C19" s="253">
        <v>842317123</v>
      </c>
      <c r="D19" s="253"/>
      <c r="E19" s="253"/>
      <c r="F19" s="253"/>
      <c r="G19" s="253"/>
      <c r="H19" s="253"/>
      <c r="I19" s="253">
        <v>842317123</v>
      </c>
    </row>
    <row r="20" spans="2:9" ht="18" customHeight="1" hidden="1">
      <c r="B20" s="160" t="s">
        <v>1892</v>
      </c>
      <c r="C20" s="253">
        <v>258509439</v>
      </c>
      <c r="D20" s="253"/>
      <c r="E20" s="253"/>
      <c r="F20" s="253"/>
      <c r="G20" s="253"/>
      <c r="H20" s="253"/>
      <c r="I20" s="253">
        <v>258509439</v>
      </c>
    </row>
    <row r="21" spans="2:9" ht="18" customHeight="1" hidden="1">
      <c r="B21" s="160" t="s">
        <v>397</v>
      </c>
      <c r="C21" s="253">
        <v>165502330991</v>
      </c>
      <c r="D21" s="253">
        <v>214373485095</v>
      </c>
      <c r="E21" s="253"/>
      <c r="F21" s="253">
        <v>1347165564</v>
      </c>
      <c r="G21" s="253"/>
      <c r="H21" s="253"/>
      <c r="I21" s="253">
        <v>381222981650</v>
      </c>
    </row>
    <row r="22" spans="2:9" ht="18" customHeight="1">
      <c r="B22" s="160" t="s">
        <v>1344</v>
      </c>
      <c r="C22" s="253"/>
      <c r="D22" s="253">
        <v>2074500</v>
      </c>
      <c r="E22" s="253"/>
      <c r="F22" s="253"/>
      <c r="G22" s="253"/>
      <c r="H22" s="253"/>
      <c r="I22" s="253">
        <v>2074500</v>
      </c>
    </row>
    <row r="23" spans="2:9" ht="18" customHeight="1">
      <c r="B23" s="159" t="s">
        <v>1345</v>
      </c>
      <c r="C23" s="253">
        <v>2174224501</v>
      </c>
      <c r="D23" s="253">
        <v>8143966137</v>
      </c>
      <c r="E23" s="253">
        <v>0</v>
      </c>
      <c r="F23" s="253">
        <v>1524309523</v>
      </c>
      <c r="G23" s="253">
        <v>11730987</v>
      </c>
      <c r="H23" s="253">
        <v>0</v>
      </c>
      <c r="I23" s="253">
        <v>11854231148</v>
      </c>
    </row>
    <row r="24" spans="2:9" ht="18" customHeight="1" hidden="1">
      <c r="B24" s="160" t="s">
        <v>1346</v>
      </c>
      <c r="C24" s="253"/>
      <c r="G24" s="253"/>
      <c r="H24" s="253"/>
      <c r="I24" s="253"/>
    </row>
    <row r="25" spans="2:9" ht="18" customHeight="1">
      <c r="B25" s="160" t="s">
        <v>1347</v>
      </c>
      <c r="C25" s="253">
        <v>90020830</v>
      </c>
      <c r="D25" s="253"/>
      <c r="E25" s="253"/>
      <c r="F25" s="253">
        <v>1524309523</v>
      </c>
      <c r="G25" s="253">
        <v>11730987</v>
      </c>
      <c r="H25" s="253">
        <v>0</v>
      </c>
      <c r="I25" s="253">
        <v>1626061340</v>
      </c>
    </row>
    <row r="26" spans="2:9" ht="18" customHeight="1" hidden="1">
      <c r="B26" s="160" t="s">
        <v>1889</v>
      </c>
      <c r="C26" s="253"/>
      <c r="D26" s="253"/>
      <c r="E26" s="253"/>
      <c r="F26" s="253"/>
      <c r="G26" s="253"/>
      <c r="H26" s="253"/>
      <c r="I26" s="253">
        <v>0</v>
      </c>
    </row>
    <row r="27" spans="2:9" ht="18" customHeight="1" hidden="1">
      <c r="B27" s="160" t="s">
        <v>1892</v>
      </c>
      <c r="C27" s="253"/>
      <c r="D27" s="253"/>
      <c r="E27" s="253"/>
      <c r="G27" s="253"/>
      <c r="H27" s="253"/>
      <c r="I27" s="253">
        <v>0</v>
      </c>
    </row>
    <row r="28" spans="2:9" ht="18" customHeight="1" hidden="1">
      <c r="B28" s="160" t="s">
        <v>397</v>
      </c>
      <c r="C28" s="253"/>
      <c r="D28" s="253"/>
      <c r="E28" s="253"/>
      <c r="F28" s="253"/>
      <c r="G28" s="253"/>
      <c r="H28" s="253"/>
      <c r="I28" s="253">
        <v>0</v>
      </c>
    </row>
    <row r="29" spans="2:9" ht="18" customHeight="1" hidden="1">
      <c r="B29" s="160"/>
      <c r="C29" s="253"/>
      <c r="D29" s="253"/>
      <c r="E29" s="253"/>
      <c r="F29" s="253"/>
      <c r="G29" s="253"/>
      <c r="H29" s="253"/>
      <c r="I29" s="253">
        <v>0</v>
      </c>
    </row>
    <row r="30" spans="2:9" ht="14.25" customHeight="1">
      <c r="B30" s="160" t="s">
        <v>1348</v>
      </c>
      <c r="C30" s="361">
        <v>2084203671</v>
      </c>
      <c r="D30" s="361">
        <v>8143966137</v>
      </c>
      <c r="E30" s="361"/>
      <c r="F30" s="361"/>
      <c r="G30" s="361"/>
      <c r="H30" s="361"/>
      <c r="I30" s="253">
        <v>10228169808</v>
      </c>
    </row>
    <row r="31" spans="2:9" ht="18" customHeight="1" hidden="1">
      <c r="B31" s="160" t="s">
        <v>1889</v>
      </c>
      <c r="C31" s="361">
        <v>32971100</v>
      </c>
      <c r="D31" s="361"/>
      <c r="E31" s="361"/>
      <c r="F31" s="361"/>
      <c r="G31" s="361"/>
      <c r="H31" s="361">
        <v>25000000</v>
      </c>
      <c r="I31" s="253">
        <v>57971100</v>
      </c>
    </row>
    <row r="32" spans="2:9" ht="18" customHeight="1" hidden="1">
      <c r="B32" s="160" t="s">
        <v>397</v>
      </c>
      <c r="C32" s="361">
        <v>1432356867</v>
      </c>
      <c r="D32" s="361">
        <v>124421743</v>
      </c>
      <c r="E32" s="361">
        <v>2057142857</v>
      </c>
      <c r="F32" s="361"/>
      <c r="G32" s="361"/>
      <c r="H32" s="361"/>
      <c r="I32" s="253">
        <v>3613921467</v>
      </c>
    </row>
    <row r="33" spans="2:9" ht="18" customHeight="1" hidden="1">
      <c r="B33" s="160"/>
      <c r="C33" s="361"/>
      <c r="D33" s="361"/>
      <c r="E33" s="361"/>
      <c r="F33" s="361"/>
      <c r="G33" s="361"/>
      <c r="H33" s="361"/>
      <c r="I33" s="253"/>
    </row>
    <row r="34" spans="2:15" ht="18" customHeight="1">
      <c r="B34" s="159" t="s">
        <v>1349</v>
      </c>
      <c r="C34" s="361">
        <v>570141665230</v>
      </c>
      <c r="D34" s="361">
        <v>699288080304</v>
      </c>
      <c r="E34" s="361">
        <v>0</v>
      </c>
      <c r="F34" s="361">
        <v>16994986301</v>
      </c>
      <c r="G34" s="361">
        <v>6814185156</v>
      </c>
      <c r="H34" s="361">
        <v>30700020086</v>
      </c>
      <c r="I34" s="361">
        <v>1323938937077</v>
      </c>
      <c r="O34" s="264"/>
    </row>
    <row r="35" spans="2:15" ht="18" customHeight="1">
      <c r="B35" s="1864" t="s">
        <v>1350</v>
      </c>
      <c r="C35" s="1864"/>
      <c r="D35" s="248"/>
      <c r="E35" s="248"/>
      <c r="F35" s="248"/>
      <c r="G35" s="248"/>
      <c r="H35" s="248"/>
      <c r="I35" s="248"/>
      <c r="O35" s="263"/>
    </row>
    <row r="36" spans="2:15" ht="18" customHeight="1">
      <c r="B36" s="150" t="s">
        <v>1340</v>
      </c>
      <c r="C36" s="361">
        <v>204259902248</v>
      </c>
      <c r="D36" s="361">
        <v>313673134084</v>
      </c>
      <c r="E36" s="361"/>
      <c r="F36" s="361">
        <v>8399923520</v>
      </c>
      <c r="G36" s="361">
        <v>5686979189</v>
      </c>
      <c r="H36" s="361">
        <v>4701695680</v>
      </c>
      <c r="I36" s="361">
        <v>536721634720</v>
      </c>
      <c r="O36" s="264"/>
    </row>
    <row r="37" spans="2:9" ht="18" customHeight="1">
      <c r="B37" s="106" t="s">
        <v>1341</v>
      </c>
      <c r="C37" s="253">
        <v>16725663126</v>
      </c>
      <c r="D37" s="253">
        <v>28075923276</v>
      </c>
      <c r="E37" s="253">
        <v>0</v>
      </c>
      <c r="F37" s="253">
        <v>915133543</v>
      </c>
      <c r="G37" s="253">
        <v>337343828</v>
      </c>
      <c r="H37" s="253">
        <v>1292124659</v>
      </c>
      <c r="I37" s="253">
        <v>47346188432</v>
      </c>
    </row>
    <row r="38" spans="2:9" ht="18" customHeight="1">
      <c r="B38" s="107" t="s">
        <v>1351</v>
      </c>
      <c r="C38" s="253">
        <v>16725663126</v>
      </c>
      <c r="D38" s="253">
        <v>28075923276</v>
      </c>
      <c r="E38" s="253"/>
      <c r="F38" s="253">
        <v>915133543</v>
      </c>
      <c r="G38" s="253">
        <v>337343828</v>
      </c>
      <c r="H38" s="253">
        <v>1292124659</v>
      </c>
      <c r="I38" s="253">
        <v>47346188432</v>
      </c>
    </row>
    <row r="39" spans="2:9" ht="15" customHeight="1" hidden="1">
      <c r="B39" s="107" t="s">
        <v>449</v>
      </c>
      <c r="C39" s="253"/>
      <c r="D39" s="253"/>
      <c r="E39" s="253"/>
      <c r="F39" s="253"/>
      <c r="G39" s="253"/>
      <c r="H39" s="253"/>
      <c r="I39" s="253">
        <v>0</v>
      </c>
    </row>
    <row r="40" spans="2:9" ht="15" customHeight="1" hidden="1">
      <c r="B40" s="160" t="s">
        <v>1889</v>
      </c>
      <c r="C40" s="253"/>
      <c r="D40" s="253"/>
      <c r="F40" s="253"/>
      <c r="G40" s="253"/>
      <c r="H40" s="253"/>
      <c r="I40" s="253">
        <v>0</v>
      </c>
    </row>
    <row r="41" spans="2:9" ht="15" customHeight="1" hidden="1">
      <c r="B41" s="160" t="s">
        <v>1892</v>
      </c>
      <c r="C41" s="253"/>
      <c r="D41" s="253"/>
      <c r="E41" s="253"/>
      <c r="F41" s="253"/>
      <c r="G41" s="253"/>
      <c r="H41" s="253"/>
      <c r="I41" s="253">
        <v>0</v>
      </c>
    </row>
    <row r="42" spans="2:9" ht="15" customHeight="1" hidden="1">
      <c r="B42" s="160" t="s">
        <v>397</v>
      </c>
      <c r="C42" s="253"/>
      <c r="D42" s="253"/>
      <c r="E42" s="253"/>
      <c r="F42" s="253"/>
      <c r="G42" s="253"/>
      <c r="H42" s="253"/>
      <c r="I42" s="253">
        <v>0</v>
      </c>
    </row>
    <row r="43" spans="2:9" ht="15" customHeight="1" hidden="1">
      <c r="B43" s="107"/>
      <c r="C43" s="253"/>
      <c r="D43" s="253"/>
      <c r="E43" s="253"/>
      <c r="F43" s="253"/>
      <c r="G43" s="253"/>
      <c r="H43" s="253"/>
      <c r="I43" s="253">
        <v>0</v>
      </c>
    </row>
    <row r="44" spans="2:9" ht="13.5" customHeight="1" hidden="1">
      <c r="B44" s="107" t="s">
        <v>1344</v>
      </c>
      <c r="C44" s="253"/>
      <c r="D44" s="253"/>
      <c r="E44" s="253"/>
      <c r="F44" s="253"/>
      <c r="G44" s="253"/>
      <c r="H44" s="253"/>
      <c r="I44" s="253">
        <v>0</v>
      </c>
    </row>
    <row r="45" spans="2:9" ht="18" customHeight="1">
      <c r="B45" s="159" t="s">
        <v>1352</v>
      </c>
      <c r="C45" s="253">
        <v>90020830</v>
      </c>
      <c r="D45" s="253">
        <v>8143966137</v>
      </c>
      <c r="E45" s="253">
        <v>0</v>
      </c>
      <c r="F45" s="253">
        <v>1470130163</v>
      </c>
      <c r="G45" s="253">
        <v>11730987</v>
      </c>
      <c r="H45" s="253">
        <v>0</v>
      </c>
      <c r="I45" s="253">
        <v>9715848117</v>
      </c>
    </row>
    <row r="46" spans="2:9" ht="18" customHeight="1" hidden="1">
      <c r="B46" s="160" t="s">
        <v>1346</v>
      </c>
      <c r="C46" s="362"/>
      <c r="D46" s="362"/>
      <c r="E46" s="362"/>
      <c r="F46" s="362"/>
      <c r="G46" s="362"/>
      <c r="H46" s="362"/>
      <c r="I46" s="362"/>
    </row>
    <row r="47" spans="2:9" ht="18" customHeight="1">
      <c r="B47" s="160" t="s">
        <v>1347</v>
      </c>
      <c r="C47" s="253">
        <v>90020830</v>
      </c>
      <c r="D47" s="253"/>
      <c r="E47" s="253"/>
      <c r="F47" s="253">
        <v>1470130163</v>
      </c>
      <c r="G47" s="253">
        <v>11730987</v>
      </c>
      <c r="H47" s="253">
        <v>0</v>
      </c>
      <c r="I47" s="253">
        <v>1571881980</v>
      </c>
    </row>
    <row r="48" spans="2:9" ht="6" customHeight="1" hidden="1">
      <c r="B48" s="160" t="s">
        <v>1889</v>
      </c>
      <c r="C48" s="362"/>
      <c r="D48" s="253"/>
      <c r="E48" s="253"/>
      <c r="F48" s="253"/>
      <c r="G48" s="253"/>
      <c r="H48" s="253"/>
      <c r="I48" s="482">
        <v>0</v>
      </c>
    </row>
    <row r="49" spans="2:9" ht="18" customHeight="1" hidden="1">
      <c r="B49" s="160" t="s">
        <v>1892</v>
      </c>
      <c r="C49" s="362"/>
      <c r="D49" s="253"/>
      <c r="E49" s="253"/>
      <c r="F49" s="482"/>
      <c r="G49" s="253"/>
      <c r="H49" s="253"/>
      <c r="I49" s="482">
        <v>0</v>
      </c>
    </row>
    <row r="50" spans="2:9" ht="18" customHeight="1" hidden="1">
      <c r="B50" s="160" t="s">
        <v>397</v>
      </c>
      <c r="C50" s="362"/>
      <c r="D50" s="253"/>
      <c r="E50" s="253"/>
      <c r="F50" s="253"/>
      <c r="G50" s="253"/>
      <c r="H50" s="253"/>
      <c r="I50" s="482">
        <v>0</v>
      </c>
    </row>
    <row r="51" spans="2:9" ht="17.25" customHeight="1">
      <c r="B51" s="160" t="s">
        <v>1348</v>
      </c>
      <c r="C51" s="361"/>
      <c r="D51" s="361">
        <v>8143966137</v>
      </c>
      <c r="E51" s="361"/>
      <c r="F51" s="361"/>
      <c r="G51" s="361"/>
      <c r="H51" s="361">
        <v>0</v>
      </c>
      <c r="I51" s="253">
        <v>8143966137</v>
      </c>
    </row>
    <row r="52" spans="2:9" ht="18" customHeight="1" hidden="1">
      <c r="B52" s="160" t="s">
        <v>1889</v>
      </c>
      <c r="C52" s="361"/>
      <c r="D52" s="361"/>
      <c r="E52" s="361"/>
      <c r="F52" s="361"/>
      <c r="G52" s="361"/>
      <c r="H52" s="361"/>
      <c r="I52" s="482">
        <v>0</v>
      </c>
    </row>
    <row r="53" spans="2:9" ht="13.5" customHeight="1" hidden="1">
      <c r="B53" s="160" t="s">
        <v>397</v>
      </c>
      <c r="C53" s="361">
        <v>1468129759</v>
      </c>
      <c r="D53" s="361">
        <v>353004489</v>
      </c>
      <c r="E53" s="361">
        <v>600000002</v>
      </c>
      <c r="F53" s="361"/>
      <c r="G53" s="361"/>
      <c r="H53" s="361"/>
      <c r="I53" s="482">
        <v>2421134250</v>
      </c>
    </row>
    <row r="54" spans="2:9" ht="12" customHeight="1" hidden="1">
      <c r="B54" s="160"/>
      <c r="C54" s="361"/>
      <c r="D54" s="361"/>
      <c r="E54" s="361"/>
      <c r="F54" s="361"/>
      <c r="G54" s="361"/>
      <c r="H54" s="361"/>
      <c r="I54" s="253">
        <v>0</v>
      </c>
    </row>
    <row r="55" spans="2:15" ht="16.5" customHeight="1">
      <c r="B55" s="106" t="s">
        <v>1353</v>
      </c>
      <c r="C55" s="361">
        <v>220895544544</v>
      </c>
      <c r="D55" s="361">
        <v>333605091223</v>
      </c>
      <c r="E55" s="361">
        <v>0</v>
      </c>
      <c r="F55" s="361">
        <v>7844926900</v>
      </c>
      <c r="G55" s="361">
        <v>6012592030</v>
      </c>
      <c r="H55" s="361">
        <v>5993820339</v>
      </c>
      <c r="I55" s="361">
        <v>574351975035</v>
      </c>
      <c r="O55" s="264"/>
    </row>
    <row r="56" spans="2:15" ht="18" customHeight="1">
      <c r="B56" s="247" t="s">
        <v>1354</v>
      </c>
      <c r="C56" s="363"/>
      <c r="D56" s="363"/>
      <c r="E56" s="363"/>
      <c r="F56" s="363"/>
      <c r="G56" s="363"/>
      <c r="H56" s="363"/>
      <c r="I56" s="363"/>
      <c r="O56" s="263"/>
    </row>
    <row r="57" spans="2:15" ht="18" customHeight="1">
      <c r="B57" s="159" t="s">
        <v>1355</v>
      </c>
      <c r="C57" s="361">
        <v>364825252060</v>
      </c>
      <c r="D57" s="361">
        <v>367511376460</v>
      </c>
      <c r="E57" s="361">
        <v>0</v>
      </c>
      <c r="F57" s="361">
        <v>9905772304</v>
      </c>
      <c r="G57" s="361">
        <v>1031678772</v>
      </c>
      <c r="H57" s="361">
        <v>25998324406</v>
      </c>
      <c r="I57" s="361">
        <v>769272404003</v>
      </c>
      <c r="O57" s="264"/>
    </row>
    <row r="58" spans="2:15" ht="18" customHeight="1" thickBot="1">
      <c r="B58" s="251" t="s">
        <v>1356</v>
      </c>
      <c r="C58" s="360">
        <v>349246120686</v>
      </c>
      <c r="D58" s="360">
        <v>365682989081</v>
      </c>
      <c r="E58" s="360">
        <v>0</v>
      </c>
      <c r="F58" s="360">
        <v>9150059401</v>
      </c>
      <c r="G58" s="360">
        <v>801593126</v>
      </c>
      <c r="H58" s="360">
        <v>24706199747</v>
      </c>
      <c r="I58" s="360">
        <v>749586962042</v>
      </c>
      <c r="O58" s="264"/>
    </row>
    <row r="59" spans="2:9" ht="18" customHeight="1" thickTop="1">
      <c r="B59" s="252"/>
      <c r="C59" s="219"/>
      <c r="D59" s="219"/>
      <c r="E59" s="219"/>
      <c r="F59" s="219"/>
      <c r="G59" s="219"/>
      <c r="H59" s="219"/>
      <c r="I59" s="219"/>
    </row>
    <row r="60" spans="2:7" ht="15">
      <c r="B60" s="239"/>
      <c r="C60" s="239"/>
      <c r="D60" s="239"/>
      <c r="E60" s="239"/>
      <c r="F60" s="239"/>
      <c r="G60" s="239"/>
    </row>
    <row r="61" spans="2:7" ht="4.5" customHeight="1">
      <c r="B61" s="239"/>
      <c r="C61" s="239"/>
      <c r="D61" s="239"/>
      <c r="E61" s="239"/>
      <c r="F61" s="239"/>
      <c r="G61" s="239"/>
    </row>
    <row r="62" spans="2:7" ht="15">
      <c r="B62" s="239"/>
      <c r="C62" s="239"/>
      <c r="D62" s="239"/>
      <c r="E62" s="239"/>
      <c r="F62" s="239"/>
      <c r="G62" s="239"/>
    </row>
    <row r="63" spans="2:7" ht="15">
      <c r="B63" s="239"/>
      <c r="C63" s="239"/>
      <c r="D63" s="239"/>
      <c r="E63" s="239"/>
      <c r="F63" s="239"/>
      <c r="G63" s="239"/>
    </row>
    <row r="64" spans="2:7" ht="15">
      <c r="B64" s="239"/>
      <c r="C64" s="239"/>
      <c r="D64" s="239"/>
      <c r="E64" s="239"/>
      <c r="F64" s="239"/>
      <c r="G64" s="239"/>
    </row>
    <row r="65" spans="2:7" ht="15">
      <c r="B65" s="239"/>
      <c r="C65" s="239"/>
      <c r="D65" s="239"/>
      <c r="E65" s="239"/>
      <c r="F65" s="239"/>
      <c r="G65" s="239"/>
    </row>
    <row r="66" spans="2:7" ht="15">
      <c r="B66" s="239"/>
      <c r="C66" s="239"/>
      <c r="D66" s="239"/>
      <c r="E66" s="239"/>
      <c r="F66" s="239"/>
      <c r="G66" s="239"/>
    </row>
    <row r="67" spans="2:7" ht="9" customHeight="1" hidden="1">
      <c r="B67" s="239"/>
      <c r="C67" s="239"/>
      <c r="D67" s="239"/>
      <c r="E67" s="239"/>
      <c r="F67" s="239"/>
      <c r="G67" s="239"/>
    </row>
    <row r="68" spans="2:7" ht="17.25" customHeight="1" hidden="1">
      <c r="B68" s="239"/>
      <c r="C68" s="239"/>
      <c r="D68" s="239"/>
      <c r="E68" s="239"/>
      <c r="F68" s="239"/>
      <c r="G68" s="239"/>
    </row>
    <row r="69" spans="2:7" ht="7.5" customHeight="1" hidden="1">
      <c r="B69" s="239"/>
      <c r="C69" s="239"/>
      <c r="D69" s="239"/>
      <c r="E69" s="239"/>
      <c r="F69" s="239"/>
      <c r="G69" s="239"/>
    </row>
    <row r="70" ht="14.25" hidden="1"/>
    <row r="71" ht="14.25" hidden="1"/>
    <row r="72" ht="14.25" hidden="1"/>
    <row r="73" ht="14.25" hidden="1"/>
    <row r="74" ht="14.25" hidden="1"/>
    <row r="80" ht="15.75" customHeight="1"/>
    <row r="87" ht="17.25" customHeight="1" hidden="1"/>
    <row r="95" ht="6" customHeight="1"/>
    <row r="104" ht="6.75" customHeight="1"/>
    <row r="109" ht="5.25" customHeight="1"/>
    <row r="136" ht="80.25" customHeight="1"/>
    <row r="137" ht="6.75" customHeight="1"/>
    <row r="157" ht="15" customHeight="1"/>
    <row r="158" ht="21" customHeight="1"/>
  </sheetData>
  <sheetProtection/>
  <mergeCells count="6">
    <mergeCell ref="B35:C35"/>
    <mergeCell ref="F2:N2"/>
    <mergeCell ref="B5:I5"/>
    <mergeCell ref="G6:I6"/>
    <mergeCell ref="B7:B8"/>
    <mergeCell ref="I7:I8"/>
  </mergeCells>
  <printOptions/>
  <pageMargins left="0.31496062992125984" right="0.1968503937007874" top="0.31496062992125984" bottom="0.15748031496062992" header="0.1968503937007874" footer="0.07874015748031496"/>
  <pageSetup firstPageNumber="17" useFirstPageNumber="1" horizontalDpi="600" verticalDpi="600" orientation="landscape" paperSize="9" r:id="rId1"/>
  <headerFooter alignWithMargins="0">
    <oddFooter>&amp;C&amp;"Times New Roman,Regular"&amp;11&amp;P</oddFooter>
  </headerFooter>
</worksheet>
</file>

<file path=xl/worksheets/sheet34.xml><?xml version="1.0" encoding="utf-8"?>
<worksheet xmlns="http://schemas.openxmlformats.org/spreadsheetml/2006/main" xmlns:r="http://schemas.openxmlformats.org/officeDocument/2006/relationships">
  <sheetPr>
    <tabColor indexed="12"/>
  </sheetPr>
  <dimension ref="A1:N94"/>
  <sheetViews>
    <sheetView zoomScalePageLayoutView="0" workbookViewId="0" topLeftCell="A21">
      <selection activeCell="H23" sqref="H23"/>
    </sheetView>
  </sheetViews>
  <sheetFormatPr defaultColWidth="9.00390625" defaultRowHeight="12.75"/>
  <cols>
    <col min="1" max="1" width="4.25390625" style="0" customWidth="1"/>
    <col min="2" max="2" width="24.375" style="0" customWidth="1"/>
    <col min="3" max="3" width="15.00390625" style="0" bestFit="1" customWidth="1"/>
    <col min="4" max="4" width="14.75390625" style="0" customWidth="1"/>
    <col min="5" max="5" width="15.125" style="0" customWidth="1"/>
    <col min="6" max="6" width="15.875" style="0" customWidth="1"/>
    <col min="7" max="7" width="15.625" style="0" customWidth="1"/>
    <col min="8" max="8" width="15.00390625" style="0" customWidth="1"/>
    <col min="9" max="9" width="23.00390625" style="0" customWidth="1"/>
  </cols>
  <sheetData>
    <row r="1" spans="1:6" s="562" customFormat="1" ht="14.25">
      <c r="A1" s="116" t="s">
        <v>217</v>
      </c>
      <c r="B1" s="116"/>
      <c r="E1" s="483"/>
      <c r="F1" s="1443" t="s">
        <v>1324</v>
      </c>
    </row>
    <row r="2" spans="1:6" s="562" customFormat="1" ht="14.25">
      <c r="A2" s="447" t="s">
        <v>856</v>
      </c>
      <c r="B2" s="447"/>
      <c r="D2" s="483"/>
      <c r="E2" s="483"/>
      <c r="F2" s="483" t="s">
        <v>1192</v>
      </c>
    </row>
    <row r="3" spans="1:6" ht="6" customHeight="1">
      <c r="A3" s="349"/>
      <c r="B3" s="349"/>
      <c r="C3" s="15"/>
      <c r="D3" s="15"/>
      <c r="E3" s="15"/>
      <c r="F3" s="15"/>
    </row>
    <row r="4" spans="1:3" ht="20.25" customHeight="1">
      <c r="A4" s="155" t="s">
        <v>509</v>
      </c>
      <c r="B4" s="1391" t="s">
        <v>510</v>
      </c>
      <c r="C4" s="1391"/>
    </row>
    <row r="5" spans="1:6" ht="15">
      <c r="A5" s="155"/>
      <c r="B5" s="65"/>
      <c r="F5" s="156" t="s">
        <v>1556</v>
      </c>
    </row>
    <row r="6" spans="1:2" ht="3.75" customHeight="1" thickBot="1">
      <c r="A6" s="155"/>
      <c r="B6" s="151"/>
    </row>
    <row r="7" spans="1:6" ht="27" customHeight="1" thickTop="1">
      <c r="A7" s="155"/>
      <c r="B7" s="1869" t="s">
        <v>431</v>
      </c>
      <c r="C7" s="245" t="s">
        <v>1334</v>
      </c>
      <c r="D7" s="245" t="s">
        <v>219</v>
      </c>
      <c r="E7" s="245" t="s">
        <v>467</v>
      </c>
      <c r="F7" s="1869" t="s">
        <v>1817</v>
      </c>
    </row>
    <row r="8" spans="1:6" ht="18" customHeight="1">
      <c r="A8" s="155"/>
      <c r="B8" s="1870"/>
      <c r="C8" s="246" t="s">
        <v>1335</v>
      </c>
      <c r="D8" s="246" t="s">
        <v>220</v>
      </c>
      <c r="E8" s="246" t="s">
        <v>468</v>
      </c>
      <c r="F8" s="1870"/>
    </row>
    <row r="9" spans="1:6" ht="18" customHeight="1">
      <c r="A9" s="155"/>
      <c r="B9" s="247" t="s">
        <v>1358</v>
      </c>
      <c r="C9" s="280"/>
      <c r="D9" s="280"/>
      <c r="E9" s="280"/>
      <c r="F9" s="280"/>
    </row>
    <row r="10" spans="1:7" ht="18" customHeight="1">
      <c r="A10" s="155"/>
      <c r="B10" s="250" t="s">
        <v>1359</v>
      </c>
      <c r="C10" s="253">
        <v>7447397905</v>
      </c>
      <c r="D10" s="253"/>
      <c r="E10" s="412">
        <v>1834214437</v>
      </c>
      <c r="F10" s="253">
        <v>9281612342</v>
      </c>
      <c r="G10" s="479"/>
    </row>
    <row r="11" spans="1:6" ht="15">
      <c r="A11" s="155"/>
      <c r="B11" s="159" t="s">
        <v>1360</v>
      </c>
      <c r="C11" s="253">
        <v>0</v>
      </c>
      <c r="D11" s="253">
        <v>0</v>
      </c>
      <c r="E11" s="410">
        <v>101400000</v>
      </c>
      <c r="F11" s="255">
        <v>101400000</v>
      </c>
    </row>
    <row r="12" spans="1:6" ht="30">
      <c r="A12" s="155"/>
      <c r="B12" s="355" t="s">
        <v>1361</v>
      </c>
      <c r="C12" s="253"/>
      <c r="D12" s="253">
        <v>0</v>
      </c>
      <c r="E12" s="255">
        <v>101400000</v>
      </c>
      <c r="F12" s="255">
        <v>101400000</v>
      </c>
    </row>
    <row r="13" spans="1:6" ht="15" hidden="1">
      <c r="A13" s="155"/>
      <c r="B13" s="355" t="s">
        <v>1890</v>
      </c>
      <c r="C13" s="253"/>
      <c r="E13" s="410"/>
      <c r="F13" s="255">
        <v>0</v>
      </c>
    </row>
    <row r="14" spans="1:6" ht="15" hidden="1">
      <c r="A14" s="155"/>
      <c r="B14" s="355" t="s">
        <v>399</v>
      </c>
      <c r="C14" s="253"/>
      <c r="D14">
        <v>0</v>
      </c>
      <c r="E14" s="410"/>
      <c r="F14" s="485">
        <v>0</v>
      </c>
    </row>
    <row r="15" spans="1:6" ht="15" hidden="1">
      <c r="A15" s="155"/>
      <c r="B15" s="355"/>
      <c r="C15" s="253"/>
      <c r="E15" s="410"/>
      <c r="F15" s="255">
        <v>0</v>
      </c>
    </row>
    <row r="16" spans="1:6" ht="15" hidden="1">
      <c r="A16" s="155"/>
      <c r="B16" s="355" t="s">
        <v>1431</v>
      </c>
      <c r="C16" s="253"/>
      <c r="D16" s="253"/>
      <c r="E16" s="410"/>
      <c r="F16" s="255">
        <v>0</v>
      </c>
    </row>
    <row r="17" spans="1:6" ht="15" hidden="1">
      <c r="A17" s="155"/>
      <c r="B17" s="160" t="s">
        <v>1344</v>
      </c>
      <c r="C17" s="486"/>
      <c r="E17" s="410"/>
      <c r="F17" s="485">
        <v>0</v>
      </c>
    </row>
    <row r="18" spans="1:6" ht="15">
      <c r="A18" s="155"/>
      <c r="B18" s="159" t="s">
        <v>1352</v>
      </c>
      <c r="C18" s="253">
        <v>3202857142</v>
      </c>
      <c r="D18" s="253">
        <v>0</v>
      </c>
      <c r="E18" s="410">
        <v>0</v>
      </c>
      <c r="F18" s="253">
        <v>3202857142</v>
      </c>
    </row>
    <row r="19" spans="1:6" ht="18" customHeight="1">
      <c r="A19" s="155"/>
      <c r="B19" s="355" t="s">
        <v>1363</v>
      </c>
      <c r="C19" s="253">
        <v>3202857142</v>
      </c>
      <c r="D19" s="253"/>
      <c r="E19" s="410"/>
      <c r="F19" s="255">
        <v>3202857142</v>
      </c>
    </row>
    <row r="20" spans="1:6" ht="18" customHeight="1" hidden="1">
      <c r="A20" s="155"/>
      <c r="B20" s="160" t="s">
        <v>1348</v>
      </c>
      <c r="C20" s="253"/>
      <c r="E20" s="410"/>
      <c r="F20" s="253">
        <v>0</v>
      </c>
    </row>
    <row r="21" spans="1:7" ht="18" customHeight="1">
      <c r="A21" s="155"/>
      <c r="B21" s="159" t="s">
        <v>1353</v>
      </c>
      <c r="C21" s="253">
        <v>4244540763</v>
      </c>
      <c r="D21" s="253">
        <v>0</v>
      </c>
      <c r="E21" s="253">
        <v>1935614437</v>
      </c>
      <c r="F21" s="253">
        <v>6180155200</v>
      </c>
      <c r="G21" s="3"/>
    </row>
    <row r="22" spans="1:7" ht="18" customHeight="1">
      <c r="A22" s="282"/>
      <c r="B22" s="1871" t="s">
        <v>1364</v>
      </c>
      <c r="C22" s="1871"/>
      <c r="D22" s="283"/>
      <c r="E22" s="283"/>
      <c r="F22" s="283"/>
      <c r="G22" s="4"/>
    </row>
    <row r="23" spans="1:8" ht="18" customHeight="1">
      <c r="A23" s="155"/>
      <c r="B23" s="106" t="s">
        <v>1359</v>
      </c>
      <c r="C23" s="253">
        <v>4115681506</v>
      </c>
      <c r="D23" s="253"/>
      <c r="E23" s="253">
        <v>598575342</v>
      </c>
      <c r="F23" s="253">
        <v>4714256848</v>
      </c>
      <c r="G23" s="479"/>
      <c r="H23" s="479"/>
    </row>
    <row r="24" spans="1:6" ht="18" customHeight="1">
      <c r="A24" s="155"/>
      <c r="B24" s="106" t="s">
        <v>1360</v>
      </c>
      <c r="C24" s="253">
        <v>494789088</v>
      </c>
      <c r="D24" s="253">
        <v>0</v>
      </c>
      <c r="E24" s="410">
        <v>212022264</v>
      </c>
      <c r="F24" s="255">
        <v>706811352</v>
      </c>
    </row>
    <row r="25" spans="1:6" ht="18" customHeight="1">
      <c r="A25" s="155"/>
      <c r="B25" s="295" t="s">
        <v>1351</v>
      </c>
      <c r="C25" s="253">
        <v>494789088</v>
      </c>
      <c r="D25" s="253"/>
      <c r="E25" s="253">
        <v>212022264</v>
      </c>
      <c r="F25" s="255">
        <v>706811352</v>
      </c>
    </row>
    <row r="26" spans="1:6" ht="18" customHeight="1" hidden="1">
      <c r="A26" s="155"/>
      <c r="B26" s="355" t="s">
        <v>1890</v>
      </c>
      <c r="C26" s="253">
        <v>280652843</v>
      </c>
      <c r="D26" s="410"/>
      <c r="E26" s="410"/>
      <c r="F26" s="255">
        <v>280652843</v>
      </c>
    </row>
    <row r="27" spans="1:6" ht="18" customHeight="1" hidden="1">
      <c r="A27" s="155"/>
      <c r="B27" s="355" t="s">
        <v>399</v>
      </c>
      <c r="C27" s="253">
        <v>3393074483.81746</v>
      </c>
      <c r="D27" s="410">
        <v>294546119</v>
      </c>
      <c r="E27" s="410">
        <v>2022641736</v>
      </c>
      <c r="F27" s="255">
        <v>5710262338.81746</v>
      </c>
    </row>
    <row r="28" spans="1:6" ht="18" customHeight="1" hidden="1">
      <c r="A28" s="155"/>
      <c r="B28" s="295"/>
      <c r="C28" s="253"/>
      <c r="D28" s="410"/>
      <c r="E28" s="410"/>
      <c r="F28" s="255">
        <v>0</v>
      </c>
    </row>
    <row r="29" spans="1:6" ht="18" customHeight="1" hidden="1">
      <c r="A29" s="155"/>
      <c r="B29" s="160" t="s">
        <v>1362</v>
      </c>
      <c r="C29" s="253"/>
      <c r="E29" s="410"/>
      <c r="F29" s="255">
        <v>0</v>
      </c>
    </row>
    <row r="30" spans="1:6" ht="18" customHeight="1" hidden="1">
      <c r="A30" s="155"/>
      <c r="B30" s="107" t="s">
        <v>1344</v>
      </c>
      <c r="C30" s="253"/>
      <c r="E30" s="410"/>
      <c r="F30" s="255"/>
    </row>
    <row r="31" spans="1:6" ht="18" customHeight="1">
      <c r="A31" s="155"/>
      <c r="B31" s="159" t="s">
        <v>1352</v>
      </c>
      <c r="C31" s="253">
        <v>3202857142</v>
      </c>
      <c r="D31" s="253">
        <v>0</v>
      </c>
      <c r="E31" s="410">
        <v>0</v>
      </c>
      <c r="F31" s="255">
        <v>3202857142</v>
      </c>
    </row>
    <row r="32" spans="1:6" ht="18" customHeight="1">
      <c r="A32" s="155"/>
      <c r="B32" s="355" t="s">
        <v>1363</v>
      </c>
      <c r="C32" s="253">
        <v>3202857142</v>
      </c>
      <c r="D32" s="253"/>
      <c r="E32" s="410"/>
      <c r="F32" s="255">
        <v>3202857142</v>
      </c>
    </row>
    <row r="33" spans="1:6" ht="18" customHeight="1" hidden="1">
      <c r="A33" s="155"/>
      <c r="B33" s="160" t="s">
        <v>1348</v>
      </c>
      <c r="C33" s="253"/>
      <c r="E33" s="410"/>
      <c r="F33" s="255">
        <v>0</v>
      </c>
    </row>
    <row r="34" spans="1:7" ht="18" customHeight="1">
      <c r="A34" s="155"/>
      <c r="B34" s="106" t="s">
        <v>1353</v>
      </c>
      <c r="C34" s="253">
        <v>1407613452</v>
      </c>
      <c r="D34" s="253">
        <v>0</v>
      </c>
      <c r="E34" s="253">
        <v>810597606</v>
      </c>
      <c r="F34" s="253">
        <v>2218211058</v>
      </c>
      <c r="G34" s="253"/>
    </row>
    <row r="35" spans="1:6" ht="18" customHeight="1">
      <c r="A35" s="155"/>
      <c r="B35" s="247" t="s">
        <v>506</v>
      </c>
      <c r="C35" s="281"/>
      <c r="D35" s="281"/>
      <c r="E35" s="281"/>
      <c r="F35" s="281"/>
    </row>
    <row r="36" spans="1:7" ht="18" customHeight="1">
      <c r="A36" s="155"/>
      <c r="B36" s="159" t="s">
        <v>507</v>
      </c>
      <c r="C36" s="253">
        <v>3331716399</v>
      </c>
      <c r="D36" s="253">
        <v>0</v>
      </c>
      <c r="E36" s="410">
        <v>1235639095</v>
      </c>
      <c r="F36" s="253">
        <v>4567355494</v>
      </c>
      <c r="G36" s="4"/>
    </row>
    <row r="37" spans="1:7" ht="18" customHeight="1" thickBot="1">
      <c r="A37" s="155"/>
      <c r="B37" s="251" t="s">
        <v>508</v>
      </c>
      <c r="C37" s="360">
        <v>2836927311</v>
      </c>
      <c r="D37" s="469">
        <v>0</v>
      </c>
      <c r="E37" s="411">
        <v>1125016831</v>
      </c>
      <c r="F37" s="360">
        <v>3961944142</v>
      </c>
      <c r="G37" s="4"/>
    </row>
    <row r="38" spans="1:2" ht="10.5" customHeight="1" thickTop="1">
      <c r="A38" s="155"/>
      <c r="B38" s="151"/>
    </row>
    <row r="39" spans="1:2" ht="18" customHeight="1" hidden="1">
      <c r="A39" s="155"/>
      <c r="B39" s="151"/>
    </row>
    <row r="40" spans="1:2" ht="18" customHeight="1" hidden="1">
      <c r="A40" s="155"/>
      <c r="B40" s="151"/>
    </row>
    <row r="41" spans="1:2" ht="18" customHeight="1" hidden="1">
      <c r="A41" s="155"/>
      <c r="B41" s="151"/>
    </row>
    <row r="42" spans="1:2" ht="18" customHeight="1" hidden="1">
      <c r="A42" s="155"/>
      <c r="B42" s="151"/>
    </row>
    <row r="43" spans="1:2" ht="18" customHeight="1" hidden="1">
      <c r="A43" s="155"/>
      <c r="B43" s="151"/>
    </row>
    <row r="44" spans="1:2" ht="18" customHeight="1" hidden="1">
      <c r="A44" s="155"/>
      <c r="B44" s="151"/>
    </row>
    <row r="45" spans="1:2" ht="18" customHeight="1" hidden="1">
      <c r="A45" s="155"/>
      <c r="B45" s="151"/>
    </row>
    <row r="46" spans="1:2" ht="18" customHeight="1" hidden="1">
      <c r="A46" s="155"/>
      <c r="B46" s="151"/>
    </row>
    <row r="47" spans="1:2" ht="18" customHeight="1" hidden="1">
      <c r="A47" s="155"/>
      <c r="B47" s="151"/>
    </row>
    <row r="48" spans="1:2" ht="18" customHeight="1" hidden="1">
      <c r="A48" s="155"/>
      <c r="B48" s="151"/>
    </row>
    <row r="49" spans="1:2" ht="18" customHeight="1" hidden="1">
      <c r="A49" s="155"/>
      <c r="B49" s="151"/>
    </row>
    <row r="50" spans="1:2" ht="18" customHeight="1" hidden="1">
      <c r="A50" s="155"/>
      <c r="B50" s="151"/>
    </row>
    <row r="51" spans="1:2" ht="17.25" customHeight="1" hidden="1">
      <c r="A51" s="155"/>
      <c r="B51" s="151"/>
    </row>
    <row r="52" spans="1:2" ht="18" customHeight="1" hidden="1">
      <c r="A52" s="155"/>
      <c r="B52" s="151"/>
    </row>
    <row r="53" spans="1:2" ht="13.5" customHeight="1" hidden="1">
      <c r="A53" s="155"/>
      <c r="B53" s="151"/>
    </row>
    <row r="54" spans="1:2" ht="12" customHeight="1" hidden="1">
      <c r="A54" s="155"/>
      <c r="B54" s="151"/>
    </row>
    <row r="55" spans="1:2" ht="12" customHeight="1" hidden="1">
      <c r="A55" s="155"/>
      <c r="B55" s="151"/>
    </row>
    <row r="56" spans="1:2" ht="18" customHeight="1" hidden="1">
      <c r="A56" s="155"/>
      <c r="B56" s="151"/>
    </row>
    <row r="57" spans="1:2" ht="18" customHeight="1" hidden="1">
      <c r="A57" s="155"/>
      <c r="B57" s="151"/>
    </row>
    <row r="58" spans="1:2" ht="18" customHeight="1" hidden="1">
      <c r="A58" s="155"/>
      <c r="B58" s="151"/>
    </row>
    <row r="59" spans="1:2" ht="18" customHeight="1" hidden="1">
      <c r="A59" s="155"/>
      <c r="B59" s="151"/>
    </row>
    <row r="60" spans="1:6" ht="25.5" customHeight="1">
      <c r="A60" s="155" t="s">
        <v>518</v>
      </c>
      <c r="B60" s="140" t="s">
        <v>517</v>
      </c>
      <c r="C60" s="284"/>
      <c r="D60" s="65"/>
      <c r="E60" s="65"/>
      <c r="F60" s="65"/>
    </row>
    <row r="61" spans="1:6" ht="4.5" customHeight="1" thickBot="1">
      <c r="A61" s="155"/>
      <c r="B61" s="65"/>
      <c r="C61" s="65"/>
      <c r="D61" s="65"/>
      <c r="E61" s="65"/>
      <c r="F61" s="156" t="s">
        <v>1556</v>
      </c>
    </row>
    <row r="62" spans="1:6" ht="18" customHeight="1" thickTop="1">
      <c r="A62" s="155"/>
      <c r="B62" s="1869" t="s">
        <v>431</v>
      </c>
      <c r="C62" s="245" t="s">
        <v>511</v>
      </c>
      <c r="D62" s="245" t="s">
        <v>2016</v>
      </c>
      <c r="E62" s="245" t="s">
        <v>1357</v>
      </c>
      <c r="F62" s="1869" t="s">
        <v>1817</v>
      </c>
    </row>
    <row r="63" spans="1:6" ht="18" customHeight="1">
      <c r="A63" s="155"/>
      <c r="B63" s="1870"/>
      <c r="C63" s="246" t="s">
        <v>566</v>
      </c>
      <c r="D63" s="246" t="s">
        <v>539</v>
      </c>
      <c r="E63" s="246" t="s">
        <v>1338</v>
      </c>
      <c r="F63" s="1870"/>
    </row>
    <row r="64" spans="1:6" ht="18" customHeight="1">
      <c r="A64" s="155"/>
      <c r="B64" s="285" t="s">
        <v>513</v>
      </c>
      <c r="C64" s="281"/>
      <c r="D64" s="281"/>
      <c r="E64" s="281"/>
      <c r="F64" s="281"/>
    </row>
    <row r="65" spans="1:9" ht="18" customHeight="1">
      <c r="A65" s="155"/>
      <c r="B65" s="159" t="s">
        <v>1359</v>
      </c>
      <c r="C65" s="1363">
        <v>1916123276</v>
      </c>
      <c r="D65" s="1363"/>
      <c r="E65" s="1363">
        <v>11139505602</v>
      </c>
      <c r="F65" s="1363">
        <v>13055628878</v>
      </c>
      <c r="G65" s="479"/>
      <c r="I65" s="4"/>
    </row>
    <row r="66" spans="1:9" ht="18" customHeight="1">
      <c r="A66" s="155"/>
      <c r="B66" s="159" t="s">
        <v>1360</v>
      </c>
      <c r="C66" s="1363">
        <v>0</v>
      </c>
      <c r="D66" s="1363"/>
      <c r="E66" s="1363">
        <v>0</v>
      </c>
      <c r="F66" s="1364">
        <v>0</v>
      </c>
      <c r="I66" s="4"/>
    </row>
    <row r="67" spans="1:9" ht="9" customHeight="1" hidden="1">
      <c r="A67" s="155"/>
      <c r="B67" s="160" t="s">
        <v>1342</v>
      </c>
      <c r="C67" s="1363"/>
      <c r="D67" s="1363"/>
      <c r="E67" s="1363"/>
      <c r="F67" s="1364">
        <v>0</v>
      </c>
      <c r="I67" s="4"/>
    </row>
    <row r="68" spans="1:9" ht="17.25" customHeight="1" hidden="1">
      <c r="A68" s="155"/>
      <c r="B68" s="160" t="s">
        <v>450</v>
      </c>
      <c r="C68" s="1363"/>
      <c r="D68" s="1363"/>
      <c r="E68" s="1363"/>
      <c r="F68" s="1364">
        <v>0</v>
      </c>
      <c r="I68" s="4"/>
    </row>
    <row r="69" spans="1:9" ht="7.5" customHeight="1" hidden="1">
      <c r="A69" s="155"/>
      <c r="B69" s="355" t="s">
        <v>1890</v>
      </c>
      <c r="C69" s="1363"/>
      <c r="D69" s="1363"/>
      <c r="E69" s="1363">
        <v>0</v>
      </c>
      <c r="F69" s="1364">
        <v>0</v>
      </c>
      <c r="I69" s="4"/>
    </row>
    <row r="70" spans="1:9" ht="18" customHeight="1" hidden="1">
      <c r="A70" s="155"/>
      <c r="B70" s="355" t="s">
        <v>399</v>
      </c>
      <c r="C70" s="1363"/>
      <c r="D70" s="1363"/>
      <c r="E70" s="1363">
        <v>0</v>
      </c>
      <c r="F70" s="1364">
        <v>0</v>
      </c>
      <c r="I70" s="4"/>
    </row>
    <row r="71" spans="1:9" ht="18" customHeight="1" hidden="1">
      <c r="A71" s="155"/>
      <c r="B71" s="160" t="s">
        <v>514</v>
      </c>
      <c r="C71" s="1363"/>
      <c r="D71" s="1363"/>
      <c r="E71" s="1363">
        <v>0</v>
      </c>
      <c r="F71" s="1363"/>
      <c r="I71" s="4"/>
    </row>
    <row r="72" spans="1:9" ht="18" customHeight="1" hidden="1">
      <c r="A72" s="155"/>
      <c r="B72" s="160" t="s">
        <v>515</v>
      </c>
      <c r="C72" s="1363"/>
      <c r="D72" s="1363"/>
      <c r="E72" s="1363">
        <v>0</v>
      </c>
      <c r="F72" s="1363"/>
      <c r="I72" s="4"/>
    </row>
    <row r="73" spans="1:9" ht="18" customHeight="1" hidden="1">
      <c r="A73" s="155"/>
      <c r="B73" s="160" t="s">
        <v>1344</v>
      </c>
      <c r="C73" s="1363"/>
      <c r="D73" s="1363"/>
      <c r="E73" s="1363">
        <v>0</v>
      </c>
      <c r="F73" s="1364">
        <v>0</v>
      </c>
      <c r="I73" s="4"/>
    </row>
    <row r="74" spans="1:9" ht="18" customHeight="1" hidden="1">
      <c r="A74" s="155"/>
      <c r="B74" s="159" t="s">
        <v>1352</v>
      </c>
      <c r="C74" s="1363">
        <v>0</v>
      </c>
      <c r="D74" s="1363"/>
      <c r="E74" s="1363"/>
      <c r="F74" s="1364">
        <v>0</v>
      </c>
      <c r="I74" s="4"/>
    </row>
    <row r="75" spans="1:9" ht="15" hidden="1">
      <c r="A75" s="155"/>
      <c r="B75" s="160" t="s">
        <v>1347</v>
      </c>
      <c r="C75" s="1363"/>
      <c r="D75" s="1363"/>
      <c r="E75" s="1363"/>
      <c r="F75" s="1364">
        <v>0</v>
      </c>
      <c r="I75" s="4"/>
    </row>
    <row r="76" spans="1:9" ht="15" hidden="1">
      <c r="A76" s="155"/>
      <c r="B76" s="160" t="s">
        <v>1348</v>
      </c>
      <c r="C76" s="1363"/>
      <c r="D76" s="1363"/>
      <c r="E76" s="1363"/>
      <c r="F76" s="1364">
        <v>0</v>
      </c>
      <c r="I76" s="4"/>
    </row>
    <row r="77" spans="1:9" ht="15">
      <c r="A77" s="155"/>
      <c r="B77" s="159" t="s">
        <v>1353</v>
      </c>
      <c r="C77" s="1363">
        <v>1916123276</v>
      </c>
      <c r="D77" s="1363"/>
      <c r="E77" s="1363">
        <v>11139505602</v>
      </c>
      <c r="F77" s="1363">
        <v>13055628878</v>
      </c>
      <c r="G77" s="4"/>
      <c r="H77" s="253"/>
      <c r="I77" s="4"/>
    </row>
    <row r="78" spans="1:9" ht="18" customHeight="1">
      <c r="A78" s="155"/>
      <c r="B78" s="354" t="s">
        <v>1364</v>
      </c>
      <c r="C78" s="281"/>
      <c r="D78" s="281"/>
      <c r="E78" s="281"/>
      <c r="F78" s="281"/>
      <c r="I78" s="4"/>
    </row>
    <row r="79" spans="1:9" ht="18" customHeight="1">
      <c r="A79" s="155"/>
      <c r="B79" s="106" t="s">
        <v>1359</v>
      </c>
      <c r="C79" s="1363">
        <v>697223504</v>
      </c>
      <c r="D79" s="1363"/>
      <c r="E79" s="1363">
        <v>7235072414</v>
      </c>
      <c r="F79" s="1363">
        <v>7932295918</v>
      </c>
      <c r="G79" s="4"/>
      <c r="I79" s="4"/>
    </row>
    <row r="80" spans="1:9" ht="15.75" customHeight="1">
      <c r="A80" s="155"/>
      <c r="B80" s="106" t="s">
        <v>1360</v>
      </c>
      <c r="C80" s="1363">
        <v>36861534</v>
      </c>
      <c r="D80" s="1363"/>
      <c r="E80" s="1363">
        <v>3506551622</v>
      </c>
      <c r="F80" s="1363">
        <v>206474334</v>
      </c>
      <c r="I80" s="4"/>
    </row>
    <row r="81" spans="1:9" ht="18" customHeight="1">
      <c r="A81" s="155"/>
      <c r="B81" s="295" t="s">
        <v>1351</v>
      </c>
      <c r="C81" s="1363">
        <v>36861534</v>
      </c>
      <c r="D81" s="1363"/>
      <c r="E81" s="1363">
        <v>169612800</v>
      </c>
      <c r="F81" s="1363">
        <v>206474334</v>
      </c>
      <c r="I81" s="4"/>
    </row>
    <row r="82" spans="1:9" ht="18" customHeight="1" hidden="1">
      <c r="A82" s="155"/>
      <c r="B82" s="160" t="s">
        <v>450</v>
      </c>
      <c r="C82" s="1363"/>
      <c r="D82" s="1363"/>
      <c r="E82" s="1363">
        <v>116676000</v>
      </c>
      <c r="F82" s="1363">
        <v>116676000</v>
      </c>
      <c r="I82" s="4"/>
    </row>
    <row r="83" spans="1:9" ht="18" customHeight="1" hidden="1">
      <c r="A83" s="155"/>
      <c r="B83" s="355" t="s">
        <v>1890</v>
      </c>
      <c r="C83" s="1363"/>
      <c r="D83" s="1363"/>
      <c r="E83" s="1363">
        <v>23020640</v>
      </c>
      <c r="F83" s="1363">
        <v>23020640</v>
      </c>
      <c r="I83" s="4"/>
    </row>
    <row r="84" spans="1:9" ht="18" customHeight="1" hidden="1">
      <c r="A84" s="155"/>
      <c r="B84" s="160" t="s">
        <v>1892</v>
      </c>
      <c r="C84" s="1363"/>
      <c r="D84" s="1363"/>
      <c r="E84" s="1363">
        <v>7588776</v>
      </c>
      <c r="F84" s="1363">
        <v>7588776</v>
      </c>
      <c r="I84" s="4"/>
    </row>
    <row r="85" spans="1:9" ht="18" customHeight="1" hidden="1">
      <c r="A85" s="155"/>
      <c r="B85" s="355" t="s">
        <v>399</v>
      </c>
      <c r="C85" s="1363">
        <v>0</v>
      </c>
      <c r="D85" s="1363"/>
      <c r="E85" s="1363">
        <v>2719697659</v>
      </c>
      <c r="F85" s="1363">
        <v>2719697659</v>
      </c>
      <c r="I85" s="4"/>
    </row>
    <row r="86" spans="1:9" ht="18" customHeight="1" hidden="1">
      <c r="A86" s="155"/>
      <c r="B86" s="160"/>
      <c r="C86" s="1363"/>
      <c r="D86" s="1363"/>
      <c r="E86" s="1363">
        <v>0</v>
      </c>
      <c r="F86" s="1363"/>
      <c r="I86" s="4"/>
    </row>
    <row r="87" spans="1:9" ht="17.25" customHeight="1" hidden="1">
      <c r="A87" s="155"/>
      <c r="B87" s="107" t="s">
        <v>1344</v>
      </c>
      <c r="C87" s="1363"/>
      <c r="D87" s="1363"/>
      <c r="E87" s="1363">
        <v>0</v>
      </c>
      <c r="F87" s="1363">
        <v>0</v>
      </c>
      <c r="I87" s="4"/>
    </row>
    <row r="88" spans="1:9" ht="21" customHeight="1">
      <c r="A88" s="155"/>
      <c r="B88" s="159" t="s">
        <v>1352</v>
      </c>
      <c r="C88" s="1363">
        <v>0</v>
      </c>
      <c r="D88" s="1363"/>
      <c r="E88" s="1363"/>
      <c r="F88" s="1363">
        <v>0</v>
      </c>
      <c r="I88" s="4"/>
    </row>
    <row r="89" spans="1:9" ht="18" customHeight="1" hidden="1">
      <c r="A89" s="155"/>
      <c r="B89" s="160" t="s">
        <v>1347</v>
      </c>
      <c r="C89" s="1363"/>
      <c r="D89" s="1363"/>
      <c r="E89" s="1363">
        <v>0</v>
      </c>
      <c r="F89" s="1363">
        <v>0</v>
      </c>
      <c r="I89" s="4"/>
    </row>
    <row r="90" spans="1:9" ht="18" customHeight="1" hidden="1">
      <c r="A90" s="155"/>
      <c r="B90" s="160" t="s">
        <v>1348</v>
      </c>
      <c r="C90" s="1363"/>
      <c r="D90" s="1363"/>
      <c r="E90" s="1363"/>
      <c r="F90" s="1363">
        <v>0</v>
      </c>
      <c r="H90" s="4"/>
      <c r="I90" s="4"/>
    </row>
    <row r="91" spans="1:9" ht="18" customHeight="1">
      <c r="A91" s="155"/>
      <c r="B91" s="159" t="s">
        <v>516</v>
      </c>
      <c r="C91" s="1363">
        <v>734085038</v>
      </c>
      <c r="D91" s="1363"/>
      <c r="E91" s="1363">
        <v>10741624036</v>
      </c>
      <c r="F91" s="1363">
        <v>8138770252</v>
      </c>
      <c r="G91" s="4"/>
      <c r="H91" s="4"/>
      <c r="I91" s="4"/>
    </row>
    <row r="92" spans="1:9" ht="18" customHeight="1">
      <c r="A92" s="155"/>
      <c r="B92" s="247" t="s">
        <v>506</v>
      </c>
      <c r="C92" s="281"/>
      <c r="D92" s="281"/>
      <c r="E92" s="281"/>
      <c r="F92" s="281"/>
      <c r="G92" s="4"/>
      <c r="I92" s="4"/>
    </row>
    <row r="93" spans="1:6" ht="18" customHeight="1">
      <c r="A93" s="155"/>
      <c r="B93" s="159" t="s">
        <v>507</v>
      </c>
      <c r="C93" s="1365">
        <v>1218899772</v>
      </c>
      <c r="D93" s="1365">
        <v>0</v>
      </c>
      <c r="E93" s="1365">
        <v>3904433188</v>
      </c>
      <c r="F93" s="1365">
        <v>5123332960</v>
      </c>
    </row>
    <row r="94" spans="1:14" ht="18" customHeight="1" thickBot="1">
      <c r="A94" s="155"/>
      <c r="B94" s="251" t="s">
        <v>508</v>
      </c>
      <c r="C94" s="1366">
        <v>1182038238</v>
      </c>
      <c r="D94" s="1366">
        <v>0</v>
      </c>
      <c r="E94" s="1366">
        <v>397881566</v>
      </c>
      <c r="F94" s="1366">
        <v>4916858626</v>
      </c>
      <c r="H94" s="1811"/>
      <c r="I94" s="1811"/>
      <c r="J94" s="1811"/>
      <c r="K94" s="1811"/>
      <c r="L94" s="1811"/>
      <c r="M94" s="1811"/>
      <c r="N94" s="1811"/>
    </row>
    <row r="95" ht="6" customHeight="1" thickTop="1"/>
    <row r="96" ht="18" customHeight="1"/>
    <row r="97" ht="18" customHeight="1"/>
    <row r="98" ht="18" customHeight="1"/>
    <row r="99" ht="18" customHeight="1"/>
    <row r="100" ht="18" customHeight="1"/>
    <row r="101" ht="18" customHeight="1"/>
    <row r="102" ht="18" customHeight="1"/>
    <row r="103" ht="18" customHeight="1"/>
    <row r="104" ht="6.75" customHeight="1"/>
    <row r="109" ht="5.25" customHeight="1"/>
    <row r="136" ht="80.25" customHeight="1"/>
    <row r="137" ht="6.75" customHeight="1"/>
    <row r="157" ht="15" customHeight="1"/>
    <row r="158" ht="21" customHeight="1"/>
  </sheetData>
  <sheetProtection/>
  <mergeCells count="6">
    <mergeCell ref="B7:B8"/>
    <mergeCell ref="F7:F8"/>
    <mergeCell ref="H94:N94"/>
    <mergeCell ref="B62:B63"/>
    <mergeCell ref="F62:F63"/>
    <mergeCell ref="B22:C22"/>
  </mergeCells>
  <printOptions/>
  <pageMargins left="0.7480314960629921" right="0.31496062992125984" top="0.5511811023622047" bottom="0.5905511811023623" header="0.5118110236220472" footer="0.2755905511811024"/>
  <pageSetup firstPageNumber="18" useFirstPageNumber="1" horizontalDpi="600" verticalDpi="600" orientation="portrait" paperSize="9" r:id="rId1"/>
  <headerFooter alignWithMargins="0">
    <oddFooter>&amp;C&amp;P</oddFooter>
  </headerFooter>
</worksheet>
</file>

<file path=xl/worksheets/sheet35.xml><?xml version="1.0" encoding="utf-8"?>
<worksheet xmlns="http://schemas.openxmlformats.org/spreadsheetml/2006/main" xmlns:r="http://schemas.openxmlformats.org/officeDocument/2006/relationships">
  <sheetPr>
    <tabColor indexed="12"/>
  </sheetPr>
  <dimension ref="A1:T203"/>
  <sheetViews>
    <sheetView zoomScalePageLayoutView="0" workbookViewId="0" topLeftCell="A1">
      <selection activeCell="P155" sqref="P155"/>
    </sheetView>
  </sheetViews>
  <sheetFormatPr defaultColWidth="9.00390625" defaultRowHeight="12.75"/>
  <cols>
    <col min="1" max="1" width="2.875" style="155" customWidth="1"/>
    <col min="2" max="2" width="11.875" style="65" customWidth="1"/>
    <col min="3" max="3" width="12.375" style="65" customWidth="1"/>
    <col min="4" max="4" width="11.375" style="65" customWidth="1"/>
    <col min="5" max="5" width="16.75390625" style="65" customWidth="1"/>
    <col min="6" max="6" width="6.875" style="65" hidden="1" customWidth="1"/>
    <col min="7" max="7" width="0.37109375" style="65" customWidth="1"/>
    <col min="8" max="8" width="18.375" style="153" customWidth="1"/>
    <col min="9" max="9" width="1.25" style="65" customWidth="1"/>
    <col min="10" max="10" width="17.75390625" style="65" customWidth="1"/>
    <col min="11" max="11" width="0.12890625" style="65" hidden="1" customWidth="1"/>
    <col min="12" max="12" width="15.375" style="0" hidden="1" customWidth="1"/>
    <col min="13" max="13" width="4.00390625" style="0" hidden="1" customWidth="1"/>
    <col min="14" max="14" width="15.375" style="0" hidden="1" customWidth="1"/>
    <col min="15" max="15" width="22.00390625" style="0" customWidth="1"/>
    <col min="17" max="17" width="21.00390625" style="0" customWidth="1"/>
    <col min="18" max="18" width="28.25390625" style="0" customWidth="1"/>
    <col min="19" max="19" width="16.00390625" style="0" customWidth="1"/>
    <col min="20" max="20" width="12.25390625" style="0" bestFit="1" customWidth="1"/>
  </cols>
  <sheetData>
    <row r="1" spans="1:11" s="562" customFormat="1" ht="15">
      <c r="A1" s="116" t="s">
        <v>217</v>
      </c>
      <c r="B1" s="447"/>
      <c r="C1" s="447"/>
      <c r="D1" s="447"/>
      <c r="E1" s="121"/>
      <c r="F1" s="73"/>
      <c r="G1" s="73"/>
      <c r="H1" s="213"/>
      <c r="I1" s="213"/>
      <c r="J1" s="213" t="s">
        <v>1324</v>
      </c>
      <c r="K1" s="73"/>
    </row>
    <row r="2" spans="1:14" s="496" customFormat="1" ht="21" customHeight="1">
      <c r="A2" s="1627" t="s">
        <v>856</v>
      </c>
      <c r="B2" s="1628"/>
      <c r="C2" s="1628"/>
      <c r="D2" s="1628"/>
      <c r="E2" s="1628"/>
      <c r="F2" s="1629"/>
      <c r="G2" s="1629"/>
      <c r="H2" s="1629"/>
      <c r="I2" s="1629"/>
      <c r="J2" s="1629" t="s">
        <v>1192</v>
      </c>
      <c r="K2" s="1629"/>
      <c r="L2" s="1629"/>
      <c r="M2" s="1629"/>
      <c r="N2" s="1629"/>
    </row>
    <row r="3" spans="1:10" ht="6" customHeight="1">
      <c r="A3" s="182"/>
      <c r="B3" s="180"/>
      <c r="C3" s="180"/>
      <c r="D3" s="180"/>
      <c r="E3" s="180"/>
      <c r="F3" s="180"/>
      <c r="G3" s="180"/>
      <c r="H3" s="181"/>
      <c r="I3" s="180"/>
      <c r="J3" s="180"/>
    </row>
    <row r="4" spans="1:6" ht="16.5" customHeight="1">
      <c r="A4" s="155" t="s">
        <v>186</v>
      </c>
      <c r="B4" s="1798" t="s">
        <v>187</v>
      </c>
      <c r="C4" s="1798"/>
      <c r="D4" s="1798"/>
      <c r="E4" s="1798"/>
      <c r="F4" s="1798"/>
    </row>
    <row r="5" spans="2:10" ht="14.25">
      <c r="B5" s="1799"/>
      <c r="C5" s="124"/>
      <c r="D5" s="124"/>
      <c r="E5" s="124"/>
      <c r="F5" s="124"/>
      <c r="G5" s="1886" t="s">
        <v>1131</v>
      </c>
      <c r="H5" s="1878"/>
      <c r="I5" s="1878"/>
      <c r="J5" s="1639" t="s">
        <v>1132</v>
      </c>
    </row>
    <row r="6" spans="2:10" ht="14.25">
      <c r="B6" s="1799"/>
      <c r="C6" s="124"/>
      <c r="D6" s="124"/>
      <c r="E6" s="124"/>
      <c r="F6" s="124"/>
      <c r="G6" s="1875" t="s">
        <v>1814</v>
      </c>
      <c r="H6" s="1875"/>
      <c r="I6" s="1878"/>
      <c r="J6" s="1640" t="s">
        <v>1814</v>
      </c>
    </row>
    <row r="7" spans="2:10" ht="14.25" customHeight="1">
      <c r="B7" s="124"/>
      <c r="C7" s="124" t="s">
        <v>1433</v>
      </c>
      <c r="D7" s="124"/>
      <c r="E7" s="124"/>
      <c r="F7" s="124"/>
      <c r="G7" s="1913">
        <v>362335895077</v>
      </c>
      <c r="H7" s="1913"/>
      <c r="I7" s="158"/>
      <c r="J7" s="569">
        <v>292167682236</v>
      </c>
    </row>
    <row r="8" spans="2:10" ht="18" customHeight="1">
      <c r="B8" s="1895" t="s">
        <v>1782</v>
      </c>
      <c r="C8" s="1895"/>
      <c r="D8" s="1895"/>
      <c r="E8" s="134"/>
      <c r="F8" s="134"/>
      <c r="G8" s="1907"/>
      <c r="H8" s="1907"/>
      <c r="I8" s="141"/>
      <c r="J8" s="141"/>
    </row>
    <row r="9" spans="2:18" ht="17.25" customHeight="1">
      <c r="B9" s="1794" t="s">
        <v>1757</v>
      </c>
      <c r="C9" s="1794"/>
      <c r="D9" s="1794"/>
      <c r="E9" s="1794"/>
      <c r="F9" s="1794"/>
      <c r="G9" s="1874">
        <v>72506825742</v>
      </c>
      <c r="H9" s="1874"/>
      <c r="I9" s="125"/>
      <c r="J9" s="1634">
        <v>66283842156</v>
      </c>
      <c r="K9" s="1634">
        <v>66283842156</v>
      </c>
      <c r="R9" s="562"/>
    </row>
    <row r="10" spans="2:11" ht="17.25" customHeight="1">
      <c r="B10" s="1794" t="s">
        <v>1758</v>
      </c>
      <c r="C10" s="1794"/>
      <c r="D10" s="1794"/>
      <c r="E10" s="1794"/>
      <c r="F10" s="237"/>
      <c r="G10" s="296"/>
      <c r="H10" s="296">
        <v>4615805430</v>
      </c>
      <c r="I10" s="125"/>
      <c r="J10" s="296">
        <v>4615805430</v>
      </c>
      <c r="K10" s="296">
        <v>4615805430</v>
      </c>
    </row>
    <row r="11" spans="2:11" ht="17.25" customHeight="1">
      <c r="B11" s="1794" t="s">
        <v>1759</v>
      </c>
      <c r="C11" s="1794"/>
      <c r="D11" s="1794"/>
      <c r="E11" s="1794"/>
      <c r="F11" s="1794"/>
      <c r="G11" s="1874">
        <v>219232581</v>
      </c>
      <c r="H11" s="1874"/>
      <c r="I11" s="125"/>
      <c r="J11" s="1874">
        <v>201997911</v>
      </c>
      <c r="K11" s="1874"/>
    </row>
    <row r="12" spans="2:11" ht="17.25" customHeight="1">
      <c r="B12" s="1794" t="s">
        <v>601</v>
      </c>
      <c r="C12" s="1794"/>
      <c r="D12" s="1794"/>
      <c r="E12" s="1794"/>
      <c r="F12" s="73"/>
      <c r="G12" s="1874">
        <v>12990857265</v>
      </c>
      <c r="H12" s="1874"/>
      <c r="J12" s="1874">
        <v>12447881983</v>
      </c>
      <c r="K12" s="1874"/>
    </row>
    <row r="13" spans="2:11" ht="17.25" customHeight="1">
      <c r="B13" s="1794" t="s">
        <v>540</v>
      </c>
      <c r="C13" s="1794"/>
      <c r="D13" s="1794"/>
      <c r="E13" s="1794"/>
      <c r="F13" s="73"/>
      <c r="G13" s="1874">
        <v>5669675256</v>
      </c>
      <c r="H13" s="1874"/>
      <c r="J13" s="1874">
        <v>21426689420</v>
      </c>
      <c r="K13" s="1874"/>
    </row>
    <row r="14" spans="2:10" ht="17.25" customHeight="1">
      <c r="B14" s="1794" t="s">
        <v>541</v>
      </c>
      <c r="C14" s="1794"/>
      <c r="D14" s="1794"/>
      <c r="E14" s="1794"/>
      <c r="F14" s="73"/>
      <c r="G14" s="1874"/>
      <c r="H14" s="1874"/>
      <c r="J14" s="480">
        <v>2542623582</v>
      </c>
    </row>
    <row r="15" spans="2:10" ht="17.25" customHeight="1">
      <c r="B15" s="1794" t="s">
        <v>542</v>
      </c>
      <c r="C15" s="1794"/>
      <c r="D15" s="1794"/>
      <c r="E15" s="1794"/>
      <c r="F15" s="73"/>
      <c r="G15" s="1874">
        <v>4422444649</v>
      </c>
      <c r="H15" s="1874"/>
      <c r="J15" s="480">
        <v>4422444649</v>
      </c>
    </row>
    <row r="16" spans="2:10" ht="17.25" customHeight="1">
      <c r="B16" s="1794" t="s">
        <v>543</v>
      </c>
      <c r="C16" s="1794"/>
      <c r="D16" s="1794"/>
      <c r="E16" s="1794"/>
      <c r="F16" s="73"/>
      <c r="G16" s="1874">
        <v>3708022934</v>
      </c>
      <c r="H16" s="1874"/>
      <c r="J16" s="480">
        <v>2194706651</v>
      </c>
    </row>
    <row r="17" spans="2:10" ht="17.25" customHeight="1">
      <c r="B17" s="1794" t="s">
        <v>544</v>
      </c>
      <c r="C17" s="1794"/>
      <c r="D17" s="1794"/>
      <c r="E17" s="1794"/>
      <c r="F17" s="73"/>
      <c r="G17" s="1874">
        <v>257047860923</v>
      </c>
      <c r="H17" s="1874"/>
      <c r="J17" s="480">
        <v>176282365671</v>
      </c>
    </row>
    <row r="18" spans="2:10" ht="17.25" customHeight="1">
      <c r="B18" s="1794" t="s">
        <v>545</v>
      </c>
      <c r="C18" s="1794"/>
      <c r="D18" s="1794"/>
      <c r="E18" s="1794"/>
      <c r="F18" s="73"/>
      <c r="G18" s="1874">
        <v>660929363</v>
      </c>
      <c r="H18" s="1874"/>
      <c r="J18" s="480">
        <v>660929363</v>
      </c>
    </row>
    <row r="19" spans="2:11" ht="17.25" customHeight="1">
      <c r="B19" s="1794" t="s">
        <v>1139</v>
      </c>
      <c r="C19" s="1794"/>
      <c r="D19" s="1794"/>
      <c r="E19" s="1794"/>
      <c r="F19" s="73"/>
      <c r="G19" s="1874">
        <v>494240934</v>
      </c>
      <c r="H19" s="1874"/>
      <c r="J19" s="1874">
        <v>1088395420</v>
      </c>
      <c r="K19" s="1874"/>
    </row>
    <row r="20" spans="2:6" ht="8.25" customHeight="1">
      <c r="B20" s="73"/>
      <c r="C20" s="73"/>
      <c r="D20" s="73"/>
      <c r="E20" s="73"/>
      <c r="F20" s="73"/>
    </row>
    <row r="21" spans="1:6" ht="14.25" hidden="1">
      <c r="A21" s="155" t="s">
        <v>1274</v>
      </c>
      <c r="B21" s="1798" t="s">
        <v>188</v>
      </c>
      <c r="C21" s="1798"/>
      <c r="D21" s="1798"/>
      <c r="E21" s="1798"/>
      <c r="F21" s="1798"/>
    </row>
    <row r="22" spans="5:10" ht="15" hidden="1">
      <c r="E22" s="156"/>
      <c r="F22" s="156"/>
      <c r="J22" s="156" t="s">
        <v>1556</v>
      </c>
    </row>
    <row r="23" spans="1:11" s="172" customFormat="1" ht="14.25" hidden="1">
      <c r="A23" s="183"/>
      <c r="B23" s="99"/>
      <c r="C23" s="99"/>
      <c r="D23" s="99"/>
      <c r="E23" s="117" t="s">
        <v>520</v>
      </c>
      <c r="F23" s="1912" t="s">
        <v>521</v>
      </c>
      <c r="G23" s="1912"/>
      <c r="H23" s="1912" t="s">
        <v>522</v>
      </c>
      <c r="I23" s="1912"/>
      <c r="J23" s="117" t="s">
        <v>523</v>
      </c>
      <c r="K23" s="171"/>
    </row>
    <row r="24" spans="2:11" ht="14.25" hidden="1">
      <c r="B24" s="157"/>
      <c r="C24" s="157"/>
      <c r="D24" s="157"/>
      <c r="E24" s="157"/>
      <c r="F24" s="1873"/>
      <c r="G24" s="1873"/>
      <c r="H24" s="1873"/>
      <c r="I24" s="1873"/>
      <c r="J24" s="158"/>
      <c r="K24" s="158"/>
    </row>
    <row r="25" spans="2:11" ht="14.25" hidden="1">
      <c r="B25" s="157" t="s">
        <v>1358</v>
      </c>
      <c r="C25" s="157"/>
      <c r="D25" s="157"/>
      <c r="E25" s="157"/>
      <c r="F25" s="1873"/>
      <c r="G25" s="1873"/>
      <c r="H25" s="1873"/>
      <c r="I25" s="1873"/>
      <c r="J25" s="158"/>
      <c r="K25" s="158"/>
    </row>
    <row r="26" spans="2:11" ht="15" hidden="1">
      <c r="B26" s="1840" t="s">
        <v>524</v>
      </c>
      <c r="C26" s="1840"/>
      <c r="D26" s="1840"/>
      <c r="E26" s="159"/>
      <c r="F26" s="1873"/>
      <c r="G26" s="1873"/>
      <c r="H26" s="1873"/>
      <c r="I26" s="1873"/>
      <c r="J26" s="141"/>
      <c r="K26" s="141"/>
    </row>
    <row r="27" spans="2:11" ht="15" hidden="1">
      <c r="B27" s="1840" t="s">
        <v>525</v>
      </c>
      <c r="C27" s="1840"/>
      <c r="D27" s="1840"/>
      <c r="E27" s="159"/>
      <c r="F27" s="1873"/>
      <c r="G27" s="1873"/>
      <c r="H27" s="1873"/>
      <c r="I27" s="1873"/>
      <c r="J27" s="141"/>
      <c r="K27" s="141"/>
    </row>
    <row r="28" spans="2:11" ht="15" hidden="1">
      <c r="B28" s="1840" t="s">
        <v>526</v>
      </c>
      <c r="C28" s="1840"/>
      <c r="D28" s="1840"/>
      <c r="E28" s="159"/>
      <c r="F28" s="1873"/>
      <c r="G28" s="1873"/>
      <c r="H28" s="1873"/>
      <c r="I28" s="1873"/>
      <c r="J28" s="141"/>
      <c r="K28" s="141"/>
    </row>
    <row r="29" spans="2:11" ht="15" hidden="1">
      <c r="B29" s="1840" t="s">
        <v>527</v>
      </c>
      <c r="C29" s="1840"/>
      <c r="D29" s="1840"/>
      <c r="E29" s="159"/>
      <c r="F29" s="1873"/>
      <c r="G29" s="1873"/>
      <c r="H29" s="1873"/>
      <c r="I29" s="1873"/>
      <c r="J29" s="141"/>
      <c r="K29" s="141"/>
    </row>
    <row r="30" spans="2:11" ht="15" hidden="1">
      <c r="B30" s="1840" t="s">
        <v>1364</v>
      </c>
      <c r="C30" s="1840"/>
      <c r="D30" s="1840"/>
      <c r="E30" s="157"/>
      <c r="F30" s="1873"/>
      <c r="G30" s="1873"/>
      <c r="H30" s="1873"/>
      <c r="I30" s="1873"/>
      <c r="J30" s="158"/>
      <c r="K30" s="158"/>
    </row>
    <row r="31" spans="2:11" ht="15" hidden="1">
      <c r="B31" s="1840" t="s">
        <v>524</v>
      </c>
      <c r="C31" s="1840"/>
      <c r="D31" s="1840"/>
      <c r="E31" s="159"/>
      <c r="F31" s="1873"/>
      <c r="G31" s="1873"/>
      <c r="H31" s="1873"/>
      <c r="I31" s="1873"/>
      <c r="J31" s="141"/>
      <c r="K31" s="141"/>
    </row>
    <row r="32" spans="2:11" ht="15" hidden="1">
      <c r="B32" s="1840" t="s">
        <v>525</v>
      </c>
      <c r="C32" s="1840"/>
      <c r="D32" s="1840"/>
      <c r="E32" s="159"/>
      <c r="F32" s="1873"/>
      <c r="G32" s="1873"/>
      <c r="H32" s="1873"/>
      <c r="I32" s="1873"/>
      <c r="J32" s="141"/>
      <c r="K32" s="141"/>
    </row>
    <row r="33" spans="2:11" ht="15" hidden="1">
      <c r="B33" s="1840" t="s">
        <v>526</v>
      </c>
      <c r="C33" s="1840"/>
      <c r="D33" s="1840"/>
      <c r="E33" s="159"/>
      <c r="F33" s="1873"/>
      <c r="G33" s="1873"/>
      <c r="H33" s="1873"/>
      <c r="I33" s="1873"/>
      <c r="J33" s="141"/>
      <c r="K33" s="141"/>
    </row>
    <row r="34" spans="2:11" ht="15" hidden="1">
      <c r="B34" s="1840" t="s">
        <v>527</v>
      </c>
      <c r="C34" s="1840"/>
      <c r="D34" s="1840"/>
      <c r="E34" s="159"/>
      <c r="F34" s="1873"/>
      <c r="G34" s="1873"/>
      <c r="H34" s="1873"/>
      <c r="I34" s="1873"/>
      <c r="J34" s="141"/>
      <c r="K34" s="141"/>
    </row>
    <row r="35" spans="2:11" ht="15" hidden="1">
      <c r="B35" s="1840" t="s">
        <v>506</v>
      </c>
      <c r="C35" s="1840"/>
      <c r="D35" s="1840"/>
      <c r="E35" s="157"/>
      <c r="F35" s="1873"/>
      <c r="G35" s="1873"/>
      <c r="H35" s="1873"/>
      <c r="I35" s="1873"/>
      <c r="J35" s="158"/>
      <c r="K35" s="158"/>
    </row>
    <row r="36" spans="2:11" ht="15" hidden="1">
      <c r="B36" s="1840" t="s">
        <v>524</v>
      </c>
      <c r="C36" s="1840"/>
      <c r="D36" s="1840"/>
      <c r="E36" s="159"/>
      <c r="F36" s="1873"/>
      <c r="G36" s="1873"/>
      <c r="H36" s="1873"/>
      <c r="I36" s="1873"/>
      <c r="J36" s="141"/>
      <c r="K36" s="141"/>
    </row>
    <row r="37" spans="2:11" ht="15" hidden="1">
      <c r="B37" s="1840" t="s">
        <v>525</v>
      </c>
      <c r="C37" s="1840"/>
      <c r="D37" s="1840"/>
      <c r="E37" s="159"/>
      <c r="F37" s="1873"/>
      <c r="G37" s="1873"/>
      <c r="H37" s="1873"/>
      <c r="I37" s="1873"/>
      <c r="J37" s="141"/>
      <c r="K37" s="141"/>
    </row>
    <row r="38" spans="2:11" ht="15" hidden="1">
      <c r="B38" s="1840" t="s">
        <v>526</v>
      </c>
      <c r="C38" s="1840"/>
      <c r="D38" s="1840"/>
      <c r="E38" s="159"/>
      <c r="F38" s="1873"/>
      <c r="G38" s="1873"/>
      <c r="H38" s="1873"/>
      <c r="I38" s="1873"/>
      <c r="J38" s="141"/>
      <c r="K38" s="141"/>
    </row>
    <row r="39" spans="2:11" ht="15" hidden="1">
      <c r="B39" s="1840" t="s">
        <v>527</v>
      </c>
      <c r="C39" s="1840"/>
      <c r="D39" s="1840"/>
      <c r="E39" s="159"/>
      <c r="F39" s="1873"/>
      <c r="G39" s="1873"/>
      <c r="H39" s="1873"/>
      <c r="I39" s="1873"/>
      <c r="J39" s="141"/>
      <c r="K39" s="141"/>
    </row>
    <row r="40" spans="2:11" ht="15" hidden="1">
      <c r="B40" s="685"/>
      <c r="C40" s="685"/>
      <c r="D40" s="685"/>
      <c r="E40" s="159"/>
      <c r="F40" s="53"/>
      <c r="G40" s="53"/>
      <c r="H40" s="53"/>
      <c r="I40" s="53"/>
      <c r="J40" s="141"/>
      <c r="K40" s="141"/>
    </row>
    <row r="41" spans="1:6" ht="14.25">
      <c r="A41" s="155" t="s">
        <v>1276</v>
      </c>
      <c r="B41" s="1798" t="s">
        <v>189</v>
      </c>
      <c r="C41" s="1798"/>
      <c r="D41" s="1798"/>
      <c r="E41" s="1798"/>
      <c r="F41" s="132"/>
    </row>
    <row r="42" spans="2:10" ht="15" customHeight="1">
      <c r="B42" s="1799"/>
      <c r="C42" s="124"/>
      <c r="D42" s="124"/>
      <c r="E42" s="124"/>
      <c r="F42" s="124"/>
      <c r="G42" s="1886" t="s">
        <v>1131</v>
      </c>
      <c r="H42" s="1878"/>
      <c r="I42" s="1878"/>
      <c r="J42" s="1639" t="s">
        <v>1132</v>
      </c>
    </row>
    <row r="43" spans="2:10" ht="15" customHeight="1">
      <c r="B43" s="1799"/>
      <c r="C43" s="124"/>
      <c r="D43" s="124"/>
      <c r="E43" s="124"/>
      <c r="F43" s="124"/>
      <c r="G43" s="1875" t="s">
        <v>1814</v>
      </c>
      <c r="H43" s="1875"/>
      <c r="I43" s="1878"/>
      <c r="J43" s="1640" t="s">
        <v>1814</v>
      </c>
    </row>
    <row r="44" spans="2:10" ht="15" customHeight="1" hidden="1">
      <c r="B44" s="1882" t="s">
        <v>824</v>
      </c>
      <c r="C44" s="1882"/>
      <c r="D44" s="1882"/>
      <c r="E44" s="1882"/>
      <c r="F44" s="124"/>
      <c r="G44" s="118"/>
      <c r="H44" s="118"/>
      <c r="I44" s="158"/>
      <c r="J44" s="164"/>
    </row>
    <row r="45" spans="2:10" ht="17.25" customHeight="1" hidden="1">
      <c r="B45" s="1882" t="s">
        <v>825</v>
      </c>
      <c r="C45" s="1882"/>
      <c r="D45" s="1799" t="s">
        <v>826</v>
      </c>
      <c r="E45" s="1799"/>
      <c r="F45" s="1799" t="s">
        <v>827</v>
      </c>
      <c r="G45" s="1799"/>
      <c r="H45" s="118" t="s">
        <v>828</v>
      </c>
      <c r="I45" s="124"/>
      <c r="J45" s="118" t="s">
        <v>829</v>
      </c>
    </row>
    <row r="46" spans="2:10" ht="15" customHeight="1" hidden="1">
      <c r="B46" s="1881" t="s">
        <v>830</v>
      </c>
      <c r="C46" s="1881"/>
      <c r="D46" s="1907" t="s">
        <v>831</v>
      </c>
      <c r="E46" s="1907"/>
      <c r="F46" s="1907" t="s">
        <v>832</v>
      </c>
      <c r="G46" s="1907"/>
      <c r="H46" s="120">
        <v>51</v>
      </c>
      <c r="I46" s="158"/>
      <c r="J46" s="184" t="s">
        <v>833</v>
      </c>
    </row>
    <row r="47" spans="2:10" ht="15.75" customHeight="1" hidden="1">
      <c r="B47" s="1881" t="s">
        <v>834</v>
      </c>
      <c r="C47" s="1881"/>
      <c r="D47" s="1907" t="s">
        <v>231</v>
      </c>
      <c r="E47" s="1907"/>
      <c r="F47" s="1907" t="s">
        <v>835</v>
      </c>
      <c r="G47" s="1907"/>
      <c r="H47" s="120" t="s">
        <v>835</v>
      </c>
      <c r="I47" s="158"/>
      <c r="J47" s="184" t="s">
        <v>836</v>
      </c>
    </row>
    <row r="48" spans="2:10" ht="15" customHeight="1" hidden="1">
      <c r="B48" s="1881" t="s">
        <v>837</v>
      </c>
      <c r="C48" s="1881"/>
      <c r="D48" s="1907" t="s">
        <v>838</v>
      </c>
      <c r="E48" s="1907"/>
      <c r="F48" s="1907" t="s">
        <v>839</v>
      </c>
      <c r="G48" s="1907"/>
      <c r="H48" s="120" t="s">
        <v>839</v>
      </c>
      <c r="I48" s="158"/>
      <c r="J48" s="184" t="s">
        <v>840</v>
      </c>
    </row>
    <row r="49" spans="2:10" ht="5.25" customHeight="1" hidden="1">
      <c r="B49" s="1799"/>
      <c r="C49" s="1799"/>
      <c r="D49" s="1799"/>
      <c r="E49" s="1799"/>
      <c r="F49" s="124"/>
      <c r="G49" s="118"/>
      <c r="H49" s="118"/>
      <c r="I49" s="158"/>
      <c r="J49" s="164"/>
    </row>
    <row r="50" spans="2:10" ht="15" customHeight="1">
      <c r="B50" s="1882" t="s">
        <v>1525</v>
      </c>
      <c r="C50" s="1882"/>
      <c r="D50" s="1882"/>
      <c r="E50" s="124"/>
      <c r="F50" s="124"/>
      <c r="G50" s="118"/>
      <c r="H50" s="118"/>
      <c r="I50" s="158"/>
      <c r="J50" s="164"/>
    </row>
    <row r="51" spans="2:10" ht="15" customHeight="1" hidden="1">
      <c r="B51" s="1911" t="s">
        <v>1584</v>
      </c>
      <c r="C51" s="1911"/>
      <c r="D51" s="1911"/>
      <c r="E51" s="1911"/>
      <c r="F51" s="134"/>
      <c r="G51" s="1874"/>
      <c r="H51" s="1874"/>
      <c r="I51" s="253"/>
      <c r="J51" s="253"/>
    </row>
    <row r="52" spans="2:10" ht="15" customHeight="1" hidden="1">
      <c r="B52" s="1911" t="s">
        <v>1585</v>
      </c>
      <c r="C52" s="1911"/>
      <c r="D52" s="1911"/>
      <c r="E52" s="1911"/>
      <c r="F52" s="134"/>
      <c r="G52" s="1874"/>
      <c r="H52" s="1874"/>
      <c r="I52" s="253"/>
      <c r="J52" s="253"/>
    </row>
    <row r="53" spans="2:10" ht="15" customHeight="1" hidden="1">
      <c r="B53" s="1911" t="s">
        <v>1586</v>
      </c>
      <c r="C53" s="1911"/>
      <c r="D53" s="1911"/>
      <c r="E53" s="1911"/>
      <c r="F53" s="134"/>
      <c r="G53" s="1874"/>
      <c r="H53" s="1874"/>
      <c r="I53" s="253"/>
      <c r="J53" s="253"/>
    </row>
    <row r="54" spans="2:10" ht="15" customHeight="1" hidden="1">
      <c r="B54" s="1911" t="s">
        <v>1587</v>
      </c>
      <c r="C54" s="1911"/>
      <c r="D54" s="1911"/>
      <c r="E54" s="1911"/>
      <c r="F54" s="134"/>
      <c r="G54" s="1874"/>
      <c r="H54" s="1874"/>
      <c r="I54" s="253"/>
      <c r="J54" s="253"/>
    </row>
    <row r="55" spans="2:10" ht="15.75" customHeight="1" hidden="1">
      <c r="B55" s="1911" t="s">
        <v>1588</v>
      </c>
      <c r="C55" s="1911"/>
      <c r="D55" s="1911"/>
      <c r="E55" s="1911"/>
      <c r="F55" s="134"/>
      <c r="G55" s="1874"/>
      <c r="H55" s="1874"/>
      <c r="I55" s="253"/>
      <c r="J55" s="253"/>
    </row>
    <row r="56" spans="2:11" ht="18" customHeight="1">
      <c r="B56" s="1911" t="s">
        <v>1386</v>
      </c>
      <c r="C56" s="1911"/>
      <c r="D56" s="1911"/>
      <c r="E56" s="1911"/>
      <c r="F56" s="134"/>
      <c r="G56" s="1884">
        <v>1500000000</v>
      </c>
      <c r="H56" s="1884"/>
      <c r="I56" s="1363"/>
      <c r="J56" s="1884">
        <v>1500000000</v>
      </c>
      <c r="K56" s="1884"/>
    </row>
    <row r="57" spans="2:10" ht="18" customHeight="1">
      <c r="B57" s="1794" t="s">
        <v>841</v>
      </c>
      <c r="C57" s="1794"/>
      <c r="D57" s="1794"/>
      <c r="E57" s="1794"/>
      <c r="F57" s="1794"/>
      <c r="G57" s="1884">
        <v>1300000000</v>
      </c>
      <c r="H57" s="1884"/>
      <c r="I57" s="1367"/>
      <c r="J57" s="1363">
        <v>1300000000</v>
      </c>
    </row>
    <row r="58" spans="2:11" ht="18" customHeight="1">
      <c r="B58" s="1911" t="s">
        <v>1387</v>
      </c>
      <c r="C58" s="1911"/>
      <c r="D58" s="1911"/>
      <c r="E58" s="1911"/>
      <c r="F58" s="134"/>
      <c r="G58" s="1884">
        <v>1750000000</v>
      </c>
      <c r="H58" s="1884"/>
      <c r="I58" s="1363"/>
      <c r="J58" s="1884">
        <v>2550000000</v>
      </c>
      <c r="K58" s="1884"/>
    </row>
    <row r="59" spans="2:11" ht="18" customHeight="1" thickBot="1">
      <c r="B59" s="1794" t="s">
        <v>1434</v>
      </c>
      <c r="C59" s="1794"/>
      <c r="D59" s="1794"/>
      <c r="E59" s="1794"/>
      <c r="F59" s="1794"/>
      <c r="G59" s="1892">
        <v>1145721926</v>
      </c>
      <c r="H59" s="1892"/>
      <c r="I59" s="1363"/>
      <c r="J59" s="1892">
        <v>1145721926</v>
      </c>
      <c r="K59" s="1892"/>
    </row>
    <row r="60" spans="2:10" ht="15" customHeight="1" thickBot="1">
      <c r="B60" s="1905" t="s">
        <v>1817</v>
      </c>
      <c r="C60" s="1905"/>
      <c r="D60" s="1905"/>
      <c r="E60" s="1905"/>
      <c r="F60" s="139"/>
      <c r="G60" s="1896">
        <v>5695721926</v>
      </c>
      <c r="H60" s="1896"/>
      <c r="I60" s="1368"/>
      <c r="J60" s="1369">
        <v>6495721926</v>
      </c>
    </row>
    <row r="61" spans="2:10" ht="3.75" customHeight="1" hidden="1" thickTop="1">
      <c r="B61" s="165"/>
      <c r="C61" s="165"/>
      <c r="D61" s="165"/>
      <c r="E61" s="165"/>
      <c r="F61" s="165"/>
      <c r="G61" s="1909"/>
      <c r="H61" s="1909"/>
      <c r="I61" s="166"/>
      <c r="J61" s="166"/>
    </row>
    <row r="62" spans="2:6" ht="6.75" customHeight="1" thickTop="1">
      <c r="B62" s="165"/>
      <c r="C62" s="165"/>
      <c r="D62" s="165"/>
      <c r="E62" s="165"/>
      <c r="F62" s="165"/>
    </row>
    <row r="63" spans="1:6" ht="15.75" customHeight="1">
      <c r="A63" s="155" t="s">
        <v>1277</v>
      </c>
      <c r="B63" s="1798" t="s">
        <v>190</v>
      </c>
      <c r="C63" s="1798"/>
      <c r="D63" s="1798"/>
      <c r="E63" s="1798"/>
      <c r="F63" s="132"/>
    </row>
    <row r="64" spans="2:10" ht="17.25" customHeight="1">
      <c r="B64" s="1799"/>
      <c r="C64" s="124"/>
      <c r="D64" s="124"/>
      <c r="E64" s="124"/>
      <c r="F64" s="124"/>
      <c r="G64" s="1886" t="s">
        <v>1131</v>
      </c>
      <c r="H64" s="1878"/>
      <c r="I64" s="1878"/>
      <c r="J64" s="1639" t="s">
        <v>1132</v>
      </c>
    </row>
    <row r="65" spans="2:10" ht="15" customHeight="1">
      <c r="B65" s="1799"/>
      <c r="C65" s="124"/>
      <c r="D65" s="124"/>
      <c r="E65" s="124"/>
      <c r="F65" s="124"/>
      <c r="G65" s="1875" t="s">
        <v>1814</v>
      </c>
      <c r="H65" s="1875"/>
      <c r="I65" s="1878"/>
      <c r="J65" s="1640" t="s">
        <v>1814</v>
      </c>
    </row>
    <row r="66" spans="2:11" ht="23.25" customHeight="1" hidden="1">
      <c r="B66" s="1889" t="s">
        <v>1388</v>
      </c>
      <c r="C66" s="1889"/>
      <c r="D66" s="1889"/>
      <c r="E66" s="1889"/>
      <c r="F66" s="1889"/>
      <c r="G66" s="1879"/>
      <c r="H66" s="1879"/>
      <c r="I66" s="254"/>
      <c r="J66" s="1879"/>
      <c r="K66" s="1879"/>
    </row>
    <row r="67" spans="2:20" ht="30.75" customHeight="1" hidden="1">
      <c r="B67" s="1889" t="s">
        <v>568</v>
      </c>
      <c r="C67" s="1889"/>
      <c r="D67" s="1889"/>
      <c r="E67" s="1889"/>
      <c r="F67" s="1889"/>
      <c r="G67" s="1906"/>
      <c r="H67" s="1906"/>
      <c r="I67" s="1370"/>
      <c r="J67" s="1876"/>
      <c r="K67" s="1876"/>
      <c r="R67" s="1594"/>
      <c r="S67" s="1594"/>
      <c r="T67" s="4">
        <v>-1098538157</v>
      </c>
    </row>
    <row r="68" spans="2:11" ht="16.5" customHeight="1">
      <c r="B68" s="1889" t="s">
        <v>455</v>
      </c>
      <c r="C68" s="1889"/>
      <c r="D68" s="1889"/>
      <c r="E68" s="1889"/>
      <c r="F68" s="1889"/>
      <c r="G68" s="1906">
        <v>13482788767</v>
      </c>
      <c r="H68" s="1906"/>
      <c r="I68" s="1370"/>
      <c r="J68" s="1876">
        <v>2116676255</v>
      </c>
      <c r="K68" s="1876"/>
    </row>
    <row r="69" spans="2:11" ht="15" customHeight="1">
      <c r="B69" s="1574" t="s">
        <v>157</v>
      </c>
      <c r="C69" s="150"/>
      <c r="D69" s="150"/>
      <c r="E69" s="150"/>
      <c r="F69" s="150"/>
      <c r="G69" s="1570"/>
      <c r="H69" s="1570"/>
      <c r="I69" s="1370"/>
      <c r="J69" s="1570"/>
      <c r="K69" s="1570"/>
    </row>
    <row r="70" spans="2:11" ht="15" customHeight="1">
      <c r="B70" s="1888" t="s">
        <v>1767</v>
      </c>
      <c r="C70" s="1888"/>
      <c r="D70" s="1888"/>
      <c r="E70" s="150"/>
      <c r="F70" s="150"/>
      <c r="G70" s="1602"/>
      <c r="H70" s="1602">
        <v>7284653780</v>
      </c>
      <c r="I70" s="1370"/>
      <c r="J70" s="1570"/>
      <c r="K70" s="1570"/>
    </row>
    <row r="71" spans="1:11" s="16" customFormat="1" ht="17.25" customHeight="1" thickBot="1">
      <c r="A71" s="1571"/>
      <c r="B71" s="1888" t="s">
        <v>1768</v>
      </c>
      <c r="C71" s="1888"/>
      <c r="D71" s="1888"/>
      <c r="E71" s="1888"/>
      <c r="F71" s="465"/>
      <c r="G71" s="1906">
        <v>3723090786</v>
      </c>
      <c r="H71" s="1906"/>
      <c r="I71" s="1572"/>
      <c r="J71" s="1572"/>
      <c r="K71" s="1573"/>
    </row>
    <row r="72" spans="2:18" ht="18.75" customHeight="1" thickBot="1">
      <c r="B72" s="139" t="s">
        <v>1817</v>
      </c>
      <c r="C72" s="139"/>
      <c r="D72" s="139"/>
      <c r="E72" s="139"/>
      <c r="F72" s="139"/>
      <c r="G72" s="1908">
        <v>13482788767</v>
      </c>
      <c r="H72" s="1908"/>
      <c r="I72" s="1603"/>
      <c r="J72" s="1604">
        <v>2116676255</v>
      </c>
      <c r="K72" s="1372"/>
      <c r="Q72" s="3"/>
      <c r="R72" s="3"/>
    </row>
    <row r="73" spans="2:6" ht="9" customHeight="1" thickTop="1">
      <c r="B73" s="133" t="s">
        <v>457</v>
      </c>
      <c r="C73" s="133"/>
      <c r="D73" s="133"/>
      <c r="E73" s="133"/>
      <c r="F73" s="133"/>
    </row>
    <row r="74" spans="1:6" ht="15.75" customHeight="1">
      <c r="A74" s="155" t="s">
        <v>1278</v>
      </c>
      <c r="B74" s="1798" t="s">
        <v>191</v>
      </c>
      <c r="C74" s="1798"/>
      <c r="D74" s="1798"/>
      <c r="E74" s="1798"/>
      <c r="F74" s="132"/>
    </row>
    <row r="75" spans="2:10" ht="15" customHeight="1">
      <c r="B75" s="1799"/>
      <c r="C75" s="124"/>
      <c r="D75" s="124"/>
      <c r="E75" s="124"/>
      <c r="F75" s="124"/>
      <c r="G75" s="1886" t="s">
        <v>1131</v>
      </c>
      <c r="H75" s="1878"/>
      <c r="I75" s="1878"/>
      <c r="J75" s="1639" t="s">
        <v>1132</v>
      </c>
    </row>
    <row r="76" spans="2:10" ht="15" customHeight="1">
      <c r="B76" s="1799"/>
      <c r="C76" s="124"/>
      <c r="D76" s="124"/>
      <c r="E76" s="124"/>
      <c r="F76" s="124"/>
      <c r="G76" s="1875" t="s">
        <v>1814</v>
      </c>
      <c r="H76" s="1875"/>
      <c r="I76" s="1878"/>
      <c r="J76" s="1640" t="s">
        <v>1814</v>
      </c>
    </row>
    <row r="77" spans="2:10" ht="18" customHeight="1">
      <c r="B77" s="1888" t="s">
        <v>1589</v>
      </c>
      <c r="C77" s="1888"/>
      <c r="D77" s="130"/>
      <c r="E77" s="130"/>
      <c r="F77" s="130"/>
      <c r="G77" s="1876">
        <v>565033055261</v>
      </c>
      <c r="H77" s="1876"/>
      <c r="I77" s="1370"/>
      <c r="J77" s="1364">
        <v>560104321729</v>
      </c>
    </row>
    <row r="78" spans="2:10" ht="18" customHeight="1">
      <c r="B78" s="1794" t="s">
        <v>1590</v>
      </c>
      <c r="C78" s="1794"/>
      <c r="D78" s="1794"/>
      <c r="E78" s="1794"/>
      <c r="F78" s="134"/>
      <c r="G78" s="1876"/>
      <c r="H78" s="1876"/>
      <c r="I78" s="1371"/>
      <c r="J78" s="1363">
        <v>16905261145</v>
      </c>
    </row>
    <row r="79" spans="2:19" ht="18" customHeight="1" thickBot="1">
      <c r="B79" s="1794" t="s">
        <v>1769</v>
      </c>
      <c r="C79" s="1794"/>
      <c r="D79" s="1794"/>
      <c r="E79" s="237"/>
      <c r="F79" s="134"/>
      <c r="G79" s="1910">
        <v>7728479973</v>
      </c>
      <c r="H79" s="1910"/>
      <c r="I79" s="1371"/>
      <c r="J79" s="1363">
        <v>1236700000</v>
      </c>
      <c r="R79" s="1613"/>
      <c r="S79" s="1614"/>
    </row>
    <row r="80" spans="2:19" ht="18.75" customHeight="1" thickBot="1">
      <c r="B80" s="139" t="s">
        <v>1817</v>
      </c>
      <c r="C80" s="139"/>
      <c r="D80" s="139"/>
      <c r="E80" s="139"/>
      <c r="F80" s="139"/>
      <c r="G80" s="1575"/>
      <c r="H80" s="1575">
        <v>572761535234</v>
      </c>
      <c r="I80" s="1373"/>
      <c r="J80" s="1369">
        <v>578246282874</v>
      </c>
      <c r="R80" s="1613"/>
      <c r="S80" s="1615"/>
    </row>
    <row r="81" spans="2:19" ht="14.25" customHeight="1" thickTop="1">
      <c r="B81" s="139"/>
      <c r="C81" s="139"/>
      <c r="D81" s="139"/>
      <c r="E81" s="139"/>
      <c r="F81" s="139"/>
      <c r="G81" s="1608"/>
      <c r="H81" s="1608"/>
      <c r="I81" s="1373"/>
      <c r="J81" s="1609"/>
      <c r="R81" s="1613"/>
      <c r="S81" s="1615"/>
    </row>
    <row r="82" spans="2:19" ht="14.25" customHeight="1">
      <c r="B82" s="139"/>
      <c r="C82" s="139"/>
      <c r="D82" s="139"/>
      <c r="E82" s="139"/>
      <c r="F82" s="139"/>
      <c r="G82" s="1608"/>
      <c r="H82" s="1608"/>
      <c r="I82" s="1373"/>
      <c r="J82" s="1609"/>
      <c r="R82" s="1613"/>
      <c r="S82" s="1615"/>
    </row>
    <row r="83" spans="2:19" ht="14.25" customHeight="1">
      <c r="B83" s="139"/>
      <c r="C83" s="139"/>
      <c r="D83" s="139"/>
      <c r="E83" s="139"/>
      <c r="F83" s="139"/>
      <c r="G83" s="1608"/>
      <c r="H83" s="1608"/>
      <c r="I83" s="1373"/>
      <c r="J83" s="1609"/>
      <c r="R83" s="1613"/>
      <c r="S83" s="1615"/>
    </row>
    <row r="84" spans="2:19" ht="13.5" customHeight="1">
      <c r="B84" s="1887" t="s">
        <v>157</v>
      </c>
      <c r="C84" s="1887"/>
      <c r="D84" s="139"/>
      <c r="E84" s="139"/>
      <c r="F84" s="139"/>
      <c r="G84" s="1608"/>
      <c r="H84" s="1608"/>
      <c r="I84" s="1373"/>
      <c r="J84" s="1609"/>
      <c r="R84" s="1613"/>
      <c r="S84" s="1615"/>
    </row>
    <row r="85" spans="2:19" ht="15">
      <c r="B85" s="1872" t="s">
        <v>310</v>
      </c>
      <c r="C85" s="1872"/>
      <c r="D85" s="1872"/>
      <c r="E85" s="139"/>
      <c r="F85" s="139"/>
      <c r="G85" s="1608"/>
      <c r="H85" s="1608">
        <v>565033055261</v>
      </c>
      <c r="I85" s="1373"/>
      <c r="J85" s="1609">
        <v>560104321729</v>
      </c>
      <c r="Q85" s="4">
        <v>0</v>
      </c>
      <c r="R85" s="1585">
        <v>0</v>
      </c>
      <c r="S85" s="562"/>
    </row>
    <row r="86" spans="2:19" ht="15.75" customHeight="1">
      <c r="B86" s="1872" t="s">
        <v>322</v>
      </c>
      <c r="C86" s="1872"/>
      <c r="D86" s="1872"/>
      <c r="E86" s="139"/>
      <c r="F86" s="139"/>
      <c r="G86" s="1608"/>
      <c r="H86" s="1608">
        <v>555433837105</v>
      </c>
      <c r="I86" s="1373"/>
      <c r="J86" s="1609">
        <v>547588361357</v>
      </c>
      <c r="Q86" s="4"/>
      <c r="R86" s="1585"/>
      <c r="S86" s="562"/>
    </row>
    <row r="87" spans="2:18" ht="15">
      <c r="B87" s="1807" t="s">
        <v>311</v>
      </c>
      <c r="C87" s="1807"/>
      <c r="D87" s="1807"/>
      <c r="E87" s="1807"/>
      <c r="F87" s="1807"/>
      <c r="G87" s="1608"/>
      <c r="H87" s="361">
        <v>239949228039</v>
      </c>
      <c r="I87" s="1373"/>
      <c r="J87" s="361">
        <v>246656838963</v>
      </c>
      <c r="Q87" s="4"/>
      <c r="R87" s="4"/>
    </row>
    <row r="88" spans="2:18" ht="15">
      <c r="B88" s="1807" t="s">
        <v>312</v>
      </c>
      <c r="C88" s="1807"/>
      <c r="D88" s="1807"/>
      <c r="E88" s="1807"/>
      <c r="F88" s="1807"/>
      <c r="G88" s="1608"/>
      <c r="H88" s="361">
        <v>49923918037</v>
      </c>
      <c r="I88" s="1373"/>
      <c r="J88" s="361">
        <v>14803199252</v>
      </c>
      <c r="Q88" s="4"/>
      <c r="R88" s="4"/>
    </row>
    <row r="89" spans="2:18" ht="15">
      <c r="B89" s="1807" t="s">
        <v>313</v>
      </c>
      <c r="C89" s="1807"/>
      <c r="D89" s="1807"/>
      <c r="E89" s="1807"/>
      <c r="F89" s="1807"/>
      <c r="G89" s="1608"/>
      <c r="H89" s="361">
        <v>15900000000</v>
      </c>
      <c r="I89" s="1373"/>
      <c r="J89" s="361">
        <v>49956260983</v>
      </c>
      <c r="Q89" s="1611"/>
      <c r="R89" s="1611"/>
    </row>
    <row r="90" spans="2:18" ht="15">
      <c r="B90" s="1807" t="s">
        <v>314</v>
      </c>
      <c r="C90" s="1807"/>
      <c r="D90" s="1807"/>
      <c r="E90" s="1807"/>
      <c r="F90" s="1807"/>
      <c r="G90" s="1608"/>
      <c r="H90" s="361">
        <v>145707675330</v>
      </c>
      <c r="I90" s="1373"/>
      <c r="J90" s="361">
        <v>146532142825</v>
      </c>
      <c r="Q90" s="4"/>
      <c r="R90" s="4"/>
    </row>
    <row r="91" spans="2:18" ht="18" customHeight="1">
      <c r="B91" s="1807" t="s">
        <v>315</v>
      </c>
      <c r="C91" s="1807"/>
      <c r="D91" s="1807"/>
      <c r="E91" s="1807"/>
      <c r="F91" s="1807"/>
      <c r="G91" s="1608"/>
      <c r="H91" s="361"/>
      <c r="I91" s="1373"/>
      <c r="J91" s="361">
        <v>13006359261</v>
      </c>
      <c r="Q91" s="4"/>
      <c r="R91" s="4"/>
    </row>
    <row r="92" spans="2:18" ht="15">
      <c r="B92" s="1807" t="s">
        <v>316</v>
      </c>
      <c r="C92" s="1807"/>
      <c r="D92" s="1807"/>
      <c r="E92" s="1807"/>
      <c r="F92" s="1807"/>
      <c r="G92" s="1608"/>
      <c r="H92" s="361">
        <v>34095241746</v>
      </c>
      <c r="I92" s="1373"/>
      <c r="J92" s="361">
        <v>29996349049</v>
      </c>
      <c r="Q92" s="4"/>
      <c r="R92" s="4"/>
    </row>
    <row r="93" spans="2:17" ht="15">
      <c r="B93" s="1807" t="s">
        <v>317</v>
      </c>
      <c r="C93" s="1807"/>
      <c r="D93" s="1807"/>
      <c r="E93" s="1807"/>
      <c r="F93" s="1807"/>
      <c r="G93" s="1608"/>
      <c r="H93" s="361">
        <v>19872448942</v>
      </c>
      <c r="I93" s="1373"/>
      <c r="J93" s="361">
        <v>19804757538</v>
      </c>
      <c r="Q93" s="4"/>
    </row>
    <row r="94" spans="2:10" ht="15">
      <c r="B94" s="1807" t="s">
        <v>318</v>
      </c>
      <c r="C94" s="1807"/>
      <c r="D94" s="1807"/>
      <c r="E94" s="1807"/>
      <c r="F94" s="1807"/>
      <c r="G94" s="1608"/>
      <c r="H94" s="361">
        <v>49985325011</v>
      </c>
      <c r="I94" s="1373"/>
      <c r="J94" s="361">
        <v>26832453486</v>
      </c>
    </row>
    <row r="95" spans="2:10" ht="19.5" customHeight="1">
      <c r="B95" s="1872" t="s">
        <v>323</v>
      </c>
      <c r="C95" s="1872"/>
      <c r="D95" s="1872"/>
      <c r="E95" s="1610"/>
      <c r="F95" s="487"/>
      <c r="G95" s="1608"/>
      <c r="H95" s="1616">
        <v>9599218156</v>
      </c>
      <c r="I95" s="1617"/>
      <c r="J95" s="1616">
        <v>12515960372</v>
      </c>
    </row>
    <row r="96" spans="2:10" ht="16.5" customHeight="1">
      <c r="B96" s="1807" t="s">
        <v>324</v>
      </c>
      <c r="C96" s="1807"/>
      <c r="D96" s="1807"/>
      <c r="E96" s="1807"/>
      <c r="F96" s="1807"/>
      <c r="G96" s="1608"/>
      <c r="H96" s="4">
        <v>4658814723</v>
      </c>
      <c r="I96" s="1373"/>
      <c r="J96" s="1612">
        <v>6835703667</v>
      </c>
    </row>
    <row r="97" spans="2:10" ht="17.25" customHeight="1">
      <c r="B97" s="1807" t="s">
        <v>325</v>
      </c>
      <c r="C97" s="1807"/>
      <c r="D97" s="1807"/>
      <c r="E97" s="1807"/>
      <c r="F97" s="1807"/>
      <c r="G97" s="1608"/>
      <c r="H97" s="4">
        <v>4940403433</v>
      </c>
      <c r="I97" s="1373"/>
      <c r="J97" s="4">
        <v>5680256705</v>
      </c>
    </row>
    <row r="98" spans="2:10" ht="3.75" customHeight="1">
      <c r="B98" s="1807"/>
      <c r="C98" s="1807"/>
      <c r="D98" s="1807"/>
      <c r="E98" s="1807"/>
      <c r="F98" s="1807"/>
      <c r="G98" s="1608"/>
      <c r="H98" s="361"/>
      <c r="I98" s="1373"/>
      <c r="J98" s="361"/>
    </row>
    <row r="99" spans="2:10" ht="15">
      <c r="B99" s="1872" t="s">
        <v>319</v>
      </c>
      <c r="C99" s="1872"/>
      <c r="D99" s="1872"/>
      <c r="E99" s="1872"/>
      <c r="F99" s="1872"/>
      <c r="G99" s="1608"/>
      <c r="H99" s="1608"/>
      <c r="I99" s="1373"/>
      <c r="J99" s="1609">
        <v>16905261145</v>
      </c>
    </row>
    <row r="100" spans="2:10" ht="17.25" customHeight="1">
      <c r="B100" s="1807" t="s">
        <v>320</v>
      </c>
      <c r="C100" s="1807"/>
      <c r="D100" s="1807"/>
      <c r="E100" s="1807"/>
      <c r="F100" s="1807"/>
      <c r="G100" s="1608"/>
      <c r="H100" s="1608"/>
      <c r="I100" s="1373"/>
      <c r="J100" s="361">
        <v>13496384041</v>
      </c>
    </row>
    <row r="101" spans="2:10" ht="15">
      <c r="B101" s="1807" t="s">
        <v>321</v>
      </c>
      <c r="C101" s="1807"/>
      <c r="D101" s="1807"/>
      <c r="E101" s="1807"/>
      <c r="F101" s="1807"/>
      <c r="G101" s="1608"/>
      <c r="H101" s="1608"/>
      <c r="I101" s="1373"/>
      <c r="J101" s="361">
        <v>3408877104</v>
      </c>
    </row>
    <row r="102" spans="2:10" ht="4.5" customHeight="1">
      <c r="B102" s="139"/>
      <c r="C102" s="139"/>
      <c r="D102" s="139"/>
      <c r="E102" s="139"/>
      <c r="F102" s="139"/>
      <c r="G102" s="1608"/>
      <c r="H102" s="1608"/>
      <c r="I102" s="1373"/>
      <c r="J102" s="1609"/>
    </row>
    <row r="103" spans="2:10" ht="15" hidden="1">
      <c r="B103" s="1859" t="s">
        <v>326</v>
      </c>
      <c r="C103" s="1859"/>
      <c r="D103" s="1859"/>
      <c r="E103" s="1859"/>
      <c r="F103" s="487"/>
      <c r="G103" s="1608"/>
      <c r="H103" s="473">
        <v>7728479973</v>
      </c>
      <c r="I103" s="1373"/>
      <c r="J103" s="473">
        <v>1236700000</v>
      </c>
    </row>
    <row r="104" spans="2:10" ht="5.25" customHeight="1" hidden="1">
      <c r="B104" s="139"/>
      <c r="C104" s="139"/>
      <c r="D104" s="139"/>
      <c r="E104" s="139"/>
      <c r="F104" s="139"/>
      <c r="G104" s="1608"/>
      <c r="H104" s="1608"/>
      <c r="I104" s="1373"/>
      <c r="J104" s="1609"/>
    </row>
    <row r="105" spans="2:6" ht="5.25" customHeight="1" hidden="1">
      <c r="B105" s="132"/>
      <c r="C105" s="132"/>
      <c r="D105" s="132"/>
      <c r="E105" s="132"/>
      <c r="F105" s="132"/>
    </row>
    <row r="106" spans="1:6" ht="14.25">
      <c r="A106" s="155" t="s">
        <v>1538</v>
      </c>
      <c r="B106" s="1798" t="s">
        <v>192</v>
      </c>
      <c r="C106" s="1798"/>
      <c r="D106" s="1798"/>
      <c r="E106" s="1798"/>
      <c r="F106" s="1798"/>
    </row>
    <row r="107" spans="2:10" ht="15" customHeight="1">
      <c r="B107" s="1799"/>
      <c r="C107" s="124"/>
      <c r="D107" s="124"/>
      <c r="E107" s="124"/>
      <c r="F107" s="124"/>
      <c r="G107" s="1886" t="s">
        <v>1131</v>
      </c>
      <c r="H107" s="1878"/>
      <c r="I107" s="1878"/>
      <c r="J107" s="1639" t="s">
        <v>1132</v>
      </c>
    </row>
    <row r="108" spans="2:10" ht="15" customHeight="1">
      <c r="B108" s="1799"/>
      <c r="C108" s="124"/>
      <c r="D108" s="124"/>
      <c r="E108" s="124"/>
      <c r="F108" s="124"/>
      <c r="G108" s="1875" t="s">
        <v>1814</v>
      </c>
      <c r="H108" s="1875"/>
      <c r="I108" s="1878"/>
      <c r="J108" s="1640" t="s">
        <v>1814</v>
      </c>
    </row>
    <row r="109" spans="2:11" ht="14.25" customHeight="1">
      <c r="B109" s="1794" t="s">
        <v>1591</v>
      </c>
      <c r="C109" s="1794"/>
      <c r="D109" s="134"/>
      <c r="E109" s="134"/>
      <c r="F109" s="134"/>
      <c r="G109" s="1885">
        <v>12857801323</v>
      </c>
      <c r="H109" s="1885"/>
      <c r="I109" s="1371"/>
      <c r="J109" s="1885">
        <v>809723603</v>
      </c>
      <c r="K109" s="1885"/>
    </row>
    <row r="110" spans="2:11" ht="18" customHeight="1" hidden="1">
      <c r="B110" s="1794" t="s">
        <v>1592</v>
      </c>
      <c r="C110" s="1794"/>
      <c r="D110" s="237"/>
      <c r="E110" s="134"/>
      <c r="F110" s="134"/>
      <c r="G110" s="1877"/>
      <c r="H110" s="1877"/>
      <c r="I110" s="1371"/>
      <c r="J110" s="1877"/>
      <c r="K110" s="1877"/>
    </row>
    <row r="111" spans="2:11" ht="18" customHeight="1" hidden="1">
      <c r="B111" s="1794" t="s">
        <v>1593</v>
      </c>
      <c r="C111" s="1794"/>
      <c r="D111" s="237"/>
      <c r="E111" s="1794"/>
      <c r="F111" s="1794"/>
      <c r="G111" s="1877"/>
      <c r="H111" s="1877"/>
      <c r="I111" s="1371"/>
      <c r="J111" s="1877"/>
      <c r="K111" s="1877"/>
    </row>
    <row r="112" spans="2:11" ht="16.5" customHeight="1">
      <c r="B112" s="1794" t="s">
        <v>1594</v>
      </c>
      <c r="C112" s="1794"/>
      <c r="D112" s="1794"/>
      <c r="E112" s="1794"/>
      <c r="F112" s="1794"/>
      <c r="G112" s="1877">
        <v>10094710444</v>
      </c>
      <c r="H112" s="1877"/>
      <c r="I112" s="1371"/>
      <c r="J112" s="1877">
        <v>8510551363</v>
      </c>
      <c r="K112" s="1877"/>
    </row>
    <row r="113" spans="2:18" ht="15" customHeight="1">
      <c r="B113" s="1794" t="s">
        <v>1595</v>
      </c>
      <c r="C113" s="1794"/>
      <c r="D113" s="237"/>
      <c r="E113" s="1794"/>
      <c r="F113" s="1794"/>
      <c r="G113" s="1891">
        <v>749736427</v>
      </c>
      <c r="H113" s="1891"/>
      <c r="I113" s="1371"/>
      <c r="J113" s="1877">
        <v>137475084</v>
      </c>
      <c r="K113" s="1877"/>
      <c r="R113" s="562"/>
    </row>
    <row r="114" spans="2:18" ht="16.5" customHeight="1">
      <c r="B114" s="1794" t="s">
        <v>1596</v>
      </c>
      <c r="C114" s="1794"/>
      <c r="D114" s="237"/>
      <c r="E114" s="1794"/>
      <c r="F114" s="1794"/>
      <c r="G114" s="1877">
        <v>5961263073</v>
      </c>
      <c r="H114" s="1877"/>
      <c r="I114" s="1371"/>
      <c r="J114" s="1877">
        <v>2830561271</v>
      </c>
      <c r="K114" s="1877"/>
      <c r="R114" s="562"/>
    </row>
    <row r="115" spans="2:11" ht="18" customHeight="1" hidden="1">
      <c r="B115" s="1794" t="s">
        <v>170</v>
      </c>
      <c r="C115" s="1794"/>
      <c r="D115" s="1794"/>
      <c r="E115" s="1794"/>
      <c r="F115" s="1794"/>
      <c r="G115" s="1877"/>
      <c r="H115" s="1877"/>
      <c r="I115" s="1371"/>
      <c r="J115" s="1877"/>
      <c r="K115" s="1877"/>
    </row>
    <row r="116" spans="2:11" ht="15.75" customHeight="1">
      <c r="B116" s="1794" t="s">
        <v>171</v>
      </c>
      <c r="C116" s="1794"/>
      <c r="D116" s="237"/>
      <c r="E116" s="237"/>
      <c r="F116" s="237"/>
      <c r="G116" s="1884">
        <v>209405200</v>
      </c>
      <c r="H116" s="1884"/>
      <c r="I116" s="1371"/>
      <c r="J116" s="1884">
        <v>168312388</v>
      </c>
      <c r="K116" s="1884"/>
    </row>
    <row r="117" spans="2:11" ht="16.5" customHeight="1">
      <c r="B117" s="1794" t="s">
        <v>1597</v>
      </c>
      <c r="C117" s="1794"/>
      <c r="D117" s="237"/>
      <c r="E117" s="1794"/>
      <c r="F117" s="1794"/>
      <c r="G117" s="1891">
        <v>616406273</v>
      </c>
      <c r="H117" s="1891"/>
      <c r="I117" s="1371"/>
      <c r="J117" s="1877">
        <v>576619398</v>
      </c>
      <c r="K117" s="1877"/>
    </row>
    <row r="118" spans="2:11" ht="15" customHeight="1">
      <c r="B118" s="1794" t="s">
        <v>1598</v>
      </c>
      <c r="C118" s="1794"/>
      <c r="D118" s="1794"/>
      <c r="E118" s="1794"/>
      <c r="F118" s="1794"/>
      <c r="G118" s="1877">
        <v>4592752256</v>
      </c>
      <c r="H118" s="1877"/>
      <c r="I118" s="1371"/>
      <c r="J118" s="1877">
        <v>1034142386</v>
      </c>
      <c r="K118" s="1877"/>
    </row>
    <row r="119" spans="2:11" ht="15.75" customHeight="1" thickBot="1">
      <c r="B119" s="1794" t="s">
        <v>456</v>
      </c>
      <c r="C119" s="1794"/>
      <c r="D119" s="1794"/>
      <c r="E119" s="1794"/>
      <c r="F119" s="1794"/>
      <c r="G119" s="1880">
        <v>142756760</v>
      </c>
      <c r="H119" s="1880"/>
      <c r="I119" s="1371"/>
      <c r="J119" s="1880"/>
      <c r="K119" s="1880"/>
    </row>
    <row r="120" spans="2:14" ht="18" customHeight="1" thickBot="1">
      <c r="B120" s="139" t="s">
        <v>1817</v>
      </c>
      <c r="C120" s="139"/>
      <c r="D120" s="139"/>
      <c r="E120" s="139"/>
      <c r="F120" s="139"/>
      <c r="G120" s="1890">
        <v>35224831756</v>
      </c>
      <c r="H120" s="1890"/>
      <c r="I120" s="1373"/>
      <c r="J120" s="1374">
        <v>14067385493</v>
      </c>
      <c r="K120" s="1374" t="e">
        <v>#REF!</v>
      </c>
      <c r="L120" s="256" t="e">
        <v>#REF!</v>
      </c>
      <c r="M120" s="256">
        <v>0</v>
      </c>
      <c r="N120" s="256" t="e">
        <v>#REF!</v>
      </c>
    </row>
    <row r="121" spans="2:6" ht="8.25" customHeight="1" hidden="1" thickTop="1">
      <c r="B121" s="166"/>
      <c r="C121" s="166"/>
      <c r="D121" s="166"/>
      <c r="E121" s="166"/>
      <c r="F121" s="166"/>
    </row>
    <row r="122" spans="2:10" ht="45.75" customHeight="1" hidden="1">
      <c r="B122" s="1881" t="s">
        <v>498</v>
      </c>
      <c r="C122" s="1881"/>
      <c r="D122" s="1881"/>
      <c r="E122" s="1881"/>
      <c r="F122" s="1881"/>
      <c r="G122" s="1881"/>
      <c r="H122" s="1881"/>
      <c r="I122" s="1881"/>
      <c r="J122" s="1881"/>
    </row>
    <row r="123" spans="2:11" ht="60" customHeight="1" hidden="1">
      <c r="B123" s="1881" t="s">
        <v>1390</v>
      </c>
      <c r="C123" s="1881"/>
      <c r="D123" s="1881"/>
      <c r="E123" s="1881"/>
      <c r="F123" s="1881"/>
      <c r="G123" s="1881"/>
      <c r="H123" s="1881"/>
      <c r="I123" s="1881"/>
      <c r="J123" s="1881"/>
      <c r="K123" s="1881"/>
    </row>
    <row r="124" spans="2:6" ht="4.5" customHeight="1" thickTop="1">
      <c r="B124" s="166"/>
      <c r="C124" s="166"/>
      <c r="D124" s="166"/>
      <c r="E124" s="166"/>
      <c r="F124" s="166"/>
    </row>
    <row r="125" spans="1:6" ht="14.25">
      <c r="A125" s="155" t="s">
        <v>1380</v>
      </c>
      <c r="B125" s="1882" t="s">
        <v>1787</v>
      </c>
      <c r="C125" s="1882"/>
      <c r="D125" s="1882"/>
      <c r="E125" s="1882"/>
      <c r="F125" s="1882"/>
    </row>
    <row r="126" spans="2:10" ht="15" customHeight="1">
      <c r="B126" s="1794"/>
      <c r="C126" s="1794"/>
      <c r="D126" s="1794"/>
      <c r="E126" s="1794"/>
      <c r="F126" s="1794"/>
      <c r="G126" s="1886" t="s">
        <v>1131</v>
      </c>
      <c r="H126" s="1878"/>
      <c r="I126" s="1878"/>
      <c r="J126" s="1639" t="s">
        <v>1132</v>
      </c>
    </row>
    <row r="127" spans="2:10" ht="15" customHeight="1">
      <c r="B127" s="1794"/>
      <c r="C127" s="1794"/>
      <c r="D127" s="1794"/>
      <c r="E127" s="1794"/>
      <c r="F127" s="1794"/>
      <c r="G127" s="1875" t="s">
        <v>1814</v>
      </c>
      <c r="H127" s="1875"/>
      <c r="I127" s="1878"/>
      <c r="J127" s="1640" t="s">
        <v>1814</v>
      </c>
    </row>
    <row r="128" spans="2:10" ht="3" customHeight="1">
      <c r="B128" s="237"/>
      <c r="C128" s="237"/>
      <c r="D128" s="237"/>
      <c r="E128" s="237"/>
      <c r="F128" s="237"/>
      <c r="G128" s="141"/>
      <c r="H128" s="141"/>
      <c r="I128" s="158"/>
      <c r="J128" s="141"/>
    </row>
    <row r="129" spans="2:10" ht="16.5" customHeight="1">
      <c r="B129" s="1888" t="s">
        <v>392</v>
      </c>
      <c r="C129" s="1888"/>
      <c r="D129" s="1888"/>
      <c r="E129" s="1888"/>
      <c r="F129" s="1888"/>
      <c r="G129" s="1901">
        <v>2248152359</v>
      </c>
      <c r="H129" s="1901"/>
      <c r="I129" s="1370"/>
      <c r="J129" s="1364">
        <v>3717147920</v>
      </c>
    </row>
    <row r="130" spans="2:10" ht="4.5" customHeight="1" thickBot="1">
      <c r="B130" s="1794"/>
      <c r="C130" s="1794"/>
      <c r="D130" s="1794"/>
      <c r="E130" s="134"/>
      <c r="F130" s="134"/>
      <c r="G130" s="1877"/>
      <c r="H130" s="1877"/>
      <c r="I130" s="1371"/>
      <c r="J130" s="1371"/>
    </row>
    <row r="131" spans="2:10" ht="18" customHeight="1" thickBot="1">
      <c r="B131" s="139" t="s">
        <v>1817</v>
      </c>
      <c r="C131" s="139"/>
      <c r="D131" s="139"/>
      <c r="E131" s="139"/>
      <c r="F131" s="139"/>
      <c r="G131" s="1902">
        <v>2248152359</v>
      </c>
      <c r="H131" s="1903"/>
      <c r="I131" s="158"/>
      <c r="J131" s="256">
        <v>3717147920</v>
      </c>
    </row>
    <row r="132" spans="2:6" ht="3.75" customHeight="1" thickTop="1">
      <c r="B132" s="132"/>
      <c r="C132" s="132"/>
      <c r="D132" s="132"/>
      <c r="E132" s="132"/>
      <c r="F132" s="132"/>
    </row>
    <row r="133" spans="2:6" ht="21" customHeight="1" hidden="1">
      <c r="B133" s="132"/>
      <c r="C133" s="132"/>
      <c r="D133" s="132"/>
      <c r="E133" s="132"/>
      <c r="F133" s="132"/>
    </row>
    <row r="134" spans="1:6" ht="14.25">
      <c r="A134" s="155" t="s">
        <v>1381</v>
      </c>
      <c r="B134" s="1882" t="s">
        <v>193</v>
      </c>
      <c r="C134" s="1882"/>
      <c r="D134" s="1882"/>
      <c r="E134" s="1882"/>
      <c r="F134" s="1882"/>
    </row>
    <row r="135" spans="2:10" ht="15" customHeight="1">
      <c r="B135" s="1882"/>
      <c r="C135" s="1882"/>
      <c r="D135" s="1882"/>
      <c r="E135" s="1882"/>
      <c r="F135" s="1882"/>
      <c r="G135" s="1886" t="s">
        <v>1131</v>
      </c>
      <c r="H135" s="1878"/>
      <c r="I135" s="1878"/>
      <c r="J135" s="1639" t="s">
        <v>1132</v>
      </c>
    </row>
    <row r="136" spans="2:10" ht="15" customHeight="1">
      <c r="B136" s="1882"/>
      <c r="C136" s="1882"/>
      <c r="D136" s="1882"/>
      <c r="E136" s="1882"/>
      <c r="F136" s="1882"/>
      <c r="G136" s="1875" t="s">
        <v>1814</v>
      </c>
      <c r="H136" s="1875"/>
      <c r="I136" s="1878"/>
      <c r="J136" s="1640" t="s">
        <v>1814</v>
      </c>
    </row>
    <row r="137" spans="1:11" s="219" customFormat="1" ht="18" customHeight="1" hidden="1">
      <c r="A137" s="166"/>
      <c r="B137" s="1794" t="s">
        <v>1599</v>
      </c>
      <c r="C137" s="1794"/>
      <c r="D137" s="1794"/>
      <c r="E137" s="1794"/>
      <c r="F137" s="1794"/>
      <c r="G137" s="1893"/>
      <c r="H137" s="1893"/>
      <c r="I137" s="141"/>
      <c r="J137" s="253"/>
      <c r="K137" s="65"/>
    </row>
    <row r="138" spans="1:11" s="219" customFormat="1" ht="15.75" customHeight="1">
      <c r="A138" s="166"/>
      <c r="B138" s="1794" t="s">
        <v>1600</v>
      </c>
      <c r="C138" s="1794"/>
      <c r="D138" s="1794"/>
      <c r="E138" s="1794"/>
      <c r="F138" s="1794"/>
      <c r="G138" s="1877">
        <v>2099108935</v>
      </c>
      <c r="H138" s="1877"/>
      <c r="I138" s="1371"/>
      <c r="J138" s="1877">
        <v>451162401</v>
      </c>
      <c r="K138" s="1877"/>
    </row>
    <row r="139" spans="1:11" s="219" customFormat="1" ht="15" customHeight="1">
      <c r="A139" s="166"/>
      <c r="B139" s="1794" t="s">
        <v>546</v>
      </c>
      <c r="C139" s="1794"/>
      <c r="D139" s="1794"/>
      <c r="E139" s="1794"/>
      <c r="F139" s="1794"/>
      <c r="G139" s="1877">
        <v>4228456961</v>
      </c>
      <c r="H139" s="1877"/>
      <c r="I139" s="1371"/>
      <c r="J139" s="1877">
        <v>99120757</v>
      </c>
      <c r="K139" s="1877"/>
    </row>
    <row r="140" spans="1:11" s="219" customFormat="1" ht="15" customHeight="1">
      <c r="A140" s="166"/>
      <c r="B140" s="1794" t="s">
        <v>12</v>
      </c>
      <c r="C140" s="1794"/>
      <c r="D140" s="1794"/>
      <c r="E140" s="1794"/>
      <c r="F140" s="1794"/>
      <c r="G140" s="1877">
        <v>700774231</v>
      </c>
      <c r="H140" s="1877"/>
      <c r="I140" s="1371"/>
      <c r="J140" s="1877">
        <v>700774231</v>
      </c>
      <c r="K140" s="1877"/>
    </row>
    <row r="141" spans="1:11" s="219" customFormat="1" ht="18" customHeight="1" hidden="1">
      <c r="A141" s="166"/>
      <c r="B141" s="1794" t="s">
        <v>1601</v>
      </c>
      <c r="C141" s="1794"/>
      <c r="D141" s="1794"/>
      <c r="E141" s="1794"/>
      <c r="F141" s="1794"/>
      <c r="G141" s="1877"/>
      <c r="H141" s="1877"/>
      <c r="I141" s="1371"/>
      <c r="J141" s="1877"/>
      <c r="K141" s="1877"/>
    </row>
    <row r="142" spans="1:18" s="219" customFormat="1" ht="18" customHeight="1">
      <c r="A142" s="166"/>
      <c r="B142" s="1794" t="s">
        <v>221</v>
      </c>
      <c r="C142" s="1794"/>
      <c r="D142" s="1794"/>
      <c r="E142" s="1794"/>
      <c r="F142" s="1794"/>
      <c r="G142" s="1877">
        <v>2700201000</v>
      </c>
      <c r="H142" s="1877"/>
      <c r="I142" s="1371"/>
      <c r="J142" s="1877">
        <v>8764800</v>
      </c>
      <c r="K142" s="1877"/>
      <c r="R142" s="570"/>
    </row>
    <row r="143" spans="1:11" s="219" customFormat="1" ht="18" customHeight="1" hidden="1">
      <c r="A143" s="166"/>
      <c r="B143" s="1794" t="s">
        <v>547</v>
      </c>
      <c r="C143" s="1794"/>
      <c r="D143" s="1794"/>
      <c r="E143" s="1794"/>
      <c r="F143" s="1794"/>
      <c r="G143" s="1877"/>
      <c r="H143" s="1877"/>
      <c r="I143" s="1371"/>
      <c r="J143" s="1877"/>
      <c r="K143" s="1877"/>
    </row>
    <row r="144" spans="1:11" s="219" customFormat="1" ht="18" customHeight="1">
      <c r="A144" s="166"/>
      <c r="B144" s="1794" t="s">
        <v>605</v>
      </c>
      <c r="C144" s="1794"/>
      <c r="D144" s="1794"/>
      <c r="E144" s="1794"/>
      <c r="F144" s="1794"/>
      <c r="G144" s="1877">
        <v>164222522028</v>
      </c>
      <c r="H144" s="1877"/>
      <c r="I144" s="1371"/>
      <c r="J144" s="1877">
        <v>179806911631</v>
      </c>
      <c r="K144" s="1877"/>
    </row>
    <row r="145" spans="1:11" s="219" customFormat="1" ht="5.25" customHeight="1" thickBot="1">
      <c r="A145" s="166"/>
      <c r="B145" s="237"/>
      <c r="C145" s="237"/>
      <c r="D145" s="237"/>
      <c r="E145" s="237"/>
      <c r="F145" s="237"/>
      <c r="G145" s="1363"/>
      <c r="H145" s="1363"/>
      <c r="I145" s="1371"/>
      <c r="J145" s="1363"/>
      <c r="K145" s="1363"/>
    </row>
    <row r="146" spans="2:11" ht="18" customHeight="1" thickBot="1">
      <c r="B146" s="139" t="s">
        <v>1817</v>
      </c>
      <c r="C146" s="139"/>
      <c r="D146" s="139"/>
      <c r="E146" s="139"/>
      <c r="F146" s="139"/>
      <c r="G146" s="1896">
        <v>173951063155</v>
      </c>
      <c r="H146" s="1896"/>
      <c r="I146" s="1373"/>
      <c r="J146" s="1374">
        <v>181066733820</v>
      </c>
      <c r="K146" s="1372"/>
    </row>
    <row r="147" spans="1:6" ht="15" hidden="1" thickTop="1">
      <c r="A147" s="155" t="s">
        <v>458</v>
      </c>
      <c r="B147" s="140" t="s">
        <v>194</v>
      </c>
      <c r="C147" s="140"/>
      <c r="D147" s="132"/>
      <c r="E147" s="132"/>
      <c r="F147" s="132"/>
    </row>
    <row r="148" spans="2:10" ht="15.75" hidden="1" thickTop="1">
      <c r="B148" s="1799"/>
      <c r="C148" s="124"/>
      <c r="D148" s="124"/>
      <c r="E148" s="124"/>
      <c r="F148" s="124"/>
      <c r="G148" s="1893" t="s">
        <v>1813</v>
      </c>
      <c r="H148" s="1893"/>
      <c r="I148" s="1878"/>
      <c r="J148" s="162">
        <v>38718</v>
      </c>
    </row>
    <row r="149" spans="2:10" ht="15.75" hidden="1" thickTop="1">
      <c r="B149" s="1799"/>
      <c r="C149" s="124"/>
      <c r="D149" s="124"/>
      <c r="E149" s="124"/>
      <c r="F149" s="124"/>
      <c r="G149" s="1893" t="s">
        <v>1814</v>
      </c>
      <c r="H149" s="1893"/>
      <c r="I149" s="1878"/>
      <c r="J149" s="141" t="s">
        <v>1814</v>
      </c>
    </row>
    <row r="150" spans="2:10" ht="19.5" customHeight="1" hidden="1">
      <c r="B150" s="1794" t="s">
        <v>606</v>
      </c>
      <c r="C150" s="1794"/>
      <c r="D150" s="1794"/>
      <c r="E150" s="1794"/>
      <c r="F150" s="1794"/>
      <c r="G150" s="1893"/>
      <c r="H150" s="1893"/>
      <c r="I150" s="141"/>
      <c r="J150" s="141"/>
    </row>
    <row r="151" spans="2:10" ht="20.25" customHeight="1" hidden="1" thickBot="1">
      <c r="B151" s="1794" t="s">
        <v>1383</v>
      </c>
      <c r="C151" s="1794"/>
      <c r="D151" s="1794"/>
      <c r="E151" s="1794"/>
      <c r="F151" s="1794"/>
      <c r="G151" s="1897"/>
      <c r="H151" s="1897"/>
      <c r="I151" s="141"/>
      <c r="J151" s="253"/>
    </row>
    <row r="152" spans="2:10" ht="21.75" customHeight="1" hidden="1" thickBot="1">
      <c r="B152" s="139" t="s">
        <v>1817</v>
      </c>
      <c r="C152" s="139"/>
      <c r="D152" s="139"/>
      <c r="E152" s="139"/>
      <c r="F152" s="139"/>
      <c r="G152" s="1898"/>
      <c r="H152" s="1898"/>
      <c r="I152" s="257"/>
      <c r="J152" s="258"/>
    </row>
    <row r="153" spans="2:6" ht="6" customHeight="1" thickTop="1">
      <c r="B153" s="132"/>
      <c r="C153" s="132"/>
      <c r="D153" s="132"/>
      <c r="E153" s="132"/>
      <c r="F153" s="132"/>
    </row>
    <row r="154" spans="1:6" ht="21" customHeight="1">
      <c r="A154" s="155" t="s">
        <v>609</v>
      </c>
      <c r="B154" s="140" t="s">
        <v>195</v>
      </c>
      <c r="C154" s="140"/>
      <c r="D154" s="132"/>
      <c r="E154" s="132"/>
      <c r="F154" s="132"/>
    </row>
    <row r="155" spans="2:10" ht="15" customHeight="1">
      <c r="B155" s="1799"/>
      <c r="C155" s="124"/>
      <c r="D155" s="124"/>
      <c r="E155" s="124"/>
      <c r="F155" s="124"/>
      <c r="G155" s="1886" t="s">
        <v>1131</v>
      </c>
      <c r="H155" s="1878"/>
      <c r="I155" s="1878"/>
      <c r="J155" s="1639" t="s">
        <v>1132</v>
      </c>
    </row>
    <row r="156" spans="2:10" ht="15" customHeight="1">
      <c r="B156" s="1799"/>
      <c r="C156" s="124"/>
      <c r="D156" s="124"/>
      <c r="E156" s="124"/>
      <c r="F156" s="124"/>
      <c r="G156" s="1875" t="s">
        <v>1814</v>
      </c>
      <c r="H156" s="1875"/>
      <c r="I156" s="1878"/>
      <c r="J156" s="1640" t="s">
        <v>1814</v>
      </c>
    </row>
    <row r="157" spans="2:11" ht="15">
      <c r="B157" s="1794" t="s">
        <v>1384</v>
      </c>
      <c r="C157" s="1794"/>
      <c r="D157" s="1794"/>
      <c r="E157" s="134"/>
      <c r="F157" s="134"/>
      <c r="G157" s="1884">
        <v>857216236609</v>
      </c>
      <c r="H157" s="1884"/>
      <c r="I157" s="1371"/>
      <c r="J157" s="1884">
        <v>879424778553</v>
      </c>
      <c r="K157" s="1884"/>
    </row>
    <row r="158" spans="2:11" ht="15">
      <c r="B158" s="1895" t="s">
        <v>1385</v>
      </c>
      <c r="C158" s="1895"/>
      <c r="D158" s="1895"/>
      <c r="E158" s="135"/>
      <c r="F158" s="135"/>
      <c r="G158" s="1884">
        <v>853265837419</v>
      </c>
      <c r="H158" s="1884"/>
      <c r="I158" s="1371"/>
      <c r="J158" s="1884">
        <v>878322516123</v>
      </c>
      <c r="K158" s="1884"/>
    </row>
    <row r="159" spans="2:11" ht="15" customHeight="1">
      <c r="B159" s="1895" t="s">
        <v>1435</v>
      </c>
      <c r="C159" s="1895"/>
      <c r="D159" s="1895"/>
      <c r="E159" s="1895"/>
      <c r="F159" s="135"/>
      <c r="G159" s="1884">
        <v>3950399190</v>
      </c>
      <c r="H159" s="1884"/>
      <c r="I159" s="1371"/>
      <c r="J159" s="1884">
        <v>1102262430</v>
      </c>
      <c r="K159" s="1884"/>
    </row>
    <row r="160" spans="2:11" ht="15">
      <c r="B160" s="1794" t="s">
        <v>446</v>
      </c>
      <c r="C160" s="1794"/>
      <c r="D160" s="1794"/>
      <c r="E160" s="134"/>
      <c r="F160" s="134"/>
      <c r="G160" s="1884">
        <v>3131137232</v>
      </c>
      <c r="H160" s="1884"/>
      <c r="I160" s="1371"/>
      <c r="J160" s="1884">
        <v>3832386815</v>
      </c>
      <c r="K160" s="1884"/>
    </row>
    <row r="161" spans="2:11" ht="15.75" thickBot="1">
      <c r="B161" s="1895" t="s">
        <v>447</v>
      </c>
      <c r="C161" s="1895"/>
      <c r="D161" s="1895"/>
      <c r="E161" s="135"/>
      <c r="F161" s="135"/>
      <c r="G161" s="1900">
        <v>3131137232</v>
      </c>
      <c r="H161" s="1900"/>
      <c r="I161" s="1375"/>
      <c r="J161" s="1883">
        <v>3832386815</v>
      </c>
      <c r="K161" s="1883"/>
    </row>
    <row r="162" spans="2:11" ht="15" hidden="1">
      <c r="B162" s="1895" t="s">
        <v>448</v>
      </c>
      <c r="C162" s="1895"/>
      <c r="D162" s="1895"/>
      <c r="E162" s="135"/>
      <c r="F162" s="135"/>
      <c r="G162" s="1899"/>
      <c r="H162" s="1899"/>
      <c r="I162" s="1375"/>
      <c r="J162" s="1375"/>
      <c r="K162" s="1372"/>
    </row>
    <row r="163" spans="2:11" ht="15.75" hidden="1" thickBot="1">
      <c r="B163" s="1895" t="s">
        <v>445</v>
      </c>
      <c r="C163" s="1895"/>
      <c r="D163" s="1895"/>
      <c r="E163" s="135"/>
      <c r="F163" s="135"/>
      <c r="G163" s="1371"/>
      <c r="H163" s="1371"/>
      <c r="I163" s="1375"/>
      <c r="J163" s="1375"/>
      <c r="K163" s="1372"/>
    </row>
    <row r="164" spans="2:15" ht="15" thickBot="1">
      <c r="B164" s="139" t="s">
        <v>1817</v>
      </c>
      <c r="C164" s="139"/>
      <c r="D164" s="139"/>
      <c r="E164" s="139"/>
      <c r="F164" s="139"/>
      <c r="G164" s="1890">
        <v>860347373841</v>
      </c>
      <c r="H164" s="1890"/>
      <c r="I164" s="1373"/>
      <c r="J164" s="1374">
        <v>883257165368</v>
      </c>
      <c r="K164" s="1374">
        <v>0</v>
      </c>
      <c r="L164" s="256">
        <v>0</v>
      </c>
      <c r="M164" s="256">
        <v>0</v>
      </c>
      <c r="N164" s="256">
        <v>0</v>
      </c>
      <c r="O164" s="4"/>
    </row>
    <row r="165" spans="1:10" ht="14.25" hidden="1">
      <c r="A165" s="155" t="s">
        <v>610</v>
      </c>
      <c r="B165" s="154" t="s">
        <v>196</v>
      </c>
      <c r="C165" s="138"/>
      <c r="D165" s="138"/>
      <c r="E165" s="138"/>
      <c r="F165" s="138"/>
      <c r="G165" s="148"/>
      <c r="H165" s="148"/>
      <c r="I165" s="148"/>
      <c r="J165" s="148"/>
    </row>
    <row r="166" spans="2:6" ht="14.25" hidden="1">
      <c r="B166" s="132"/>
      <c r="C166" s="132"/>
      <c r="D166" s="132"/>
      <c r="E166" s="132"/>
      <c r="F166" s="132"/>
    </row>
    <row r="167" spans="2:6" ht="14.25" hidden="1">
      <c r="B167" s="121" t="s">
        <v>1453</v>
      </c>
      <c r="C167" s="121"/>
      <c r="D167" s="121"/>
      <c r="E167" s="121"/>
      <c r="F167" s="121"/>
    </row>
    <row r="168" spans="2:10" ht="15" hidden="1">
      <c r="B168" s="1799"/>
      <c r="C168" s="124"/>
      <c r="D168" s="124"/>
      <c r="E168" s="124"/>
      <c r="F168" s="124"/>
      <c r="G168" s="1893" t="s">
        <v>1813</v>
      </c>
      <c r="H168" s="1893"/>
      <c r="I168" s="1878"/>
      <c r="J168" s="141" t="s">
        <v>1398</v>
      </c>
    </row>
    <row r="169" spans="2:10" ht="15" hidden="1">
      <c r="B169" s="1799"/>
      <c r="C169" s="124"/>
      <c r="D169" s="124"/>
      <c r="E169" s="124"/>
      <c r="F169" s="124"/>
      <c r="G169" s="1893" t="s">
        <v>1814</v>
      </c>
      <c r="H169" s="1893"/>
      <c r="I169" s="1878"/>
      <c r="J169" s="141" t="s">
        <v>1814</v>
      </c>
    </row>
    <row r="170" spans="2:10" ht="15" hidden="1">
      <c r="B170" s="1794" t="s">
        <v>1454</v>
      </c>
      <c r="C170" s="1794"/>
      <c r="D170" s="1794"/>
      <c r="E170" s="1794"/>
      <c r="F170" s="134"/>
      <c r="G170" s="1893"/>
      <c r="H170" s="1893"/>
      <c r="I170" s="141"/>
      <c r="J170" s="141"/>
    </row>
    <row r="171" spans="2:10" ht="15" hidden="1">
      <c r="B171" s="1794" t="s">
        <v>1455</v>
      </c>
      <c r="C171" s="1794"/>
      <c r="D171" s="1794"/>
      <c r="E171" s="1794"/>
      <c r="F171" s="134"/>
      <c r="G171" s="1893"/>
      <c r="H171" s="1893"/>
      <c r="I171" s="141"/>
      <c r="J171" s="141"/>
    </row>
    <row r="172" spans="2:10" ht="15" hidden="1">
      <c r="B172" s="1794" t="s">
        <v>179</v>
      </c>
      <c r="C172" s="1794"/>
      <c r="D172" s="1794"/>
      <c r="E172" s="1794"/>
      <c r="F172" s="134"/>
      <c r="G172" s="1893"/>
      <c r="H172" s="1893"/>
      <c r="I172" s="141"/>
      <c r="J172" s="141"/>
    </row>
    <row r="173" spans="2:10" ht="15" hidden="1">
      <c r="B173" s="1794" t="s">
        <v>180</v>
      </c>
      <c r="C173" s="1794"/>
      <c r="D173" s="1794"/>
      <c r="E173" s="1794"/>
      <c r="F173" s="134"/>
      <c r="G173" s="1893"/>
      <c r="H173" s="1893"/>
      <c r="I173" s="141"/>
      <c r="J173" s="141"/>
    </row>
    <row r="174" spans="2:10" ht="15.75" hidden="1" thickBot="1">
      <c r="B174" s="1905" t="s">
        <v>181</v>
      </c>
      <c r="C174" s="1905"/>
      <c r="D174" s="1905"/>
      <c r="E174" s="1905"/>
      <c r="F174" s="139"/>
      <c r="G174" s="1894"/>
      <c r="H174" s="1894"/>
      <c r="I174" s="158"/>
      <c r="J174" s="163"/>
    </row>
    <row r="175" spans="2:6" ht="14.25" hidden="1">
      <c r="B175" s="166"/>
      <c r="C175" s="166"/>
      <c r="D175" s="166"/>
      <c r="E175" s="166"/>
      <c r="F175" s="166"/>
    </row>
    <row r="176" spans="2:6" ht="14.25" hidden="1">
      <c r="B176" s="121" t="s">
        <v>182</v>
      </c>
      <c r="C176" s="121"/>
      <c r="D176" s="121"/>
      <c r="E176" s="121"/>
      <c r="F176" s="121"/>
    </row>
    <row r="177" spans="2:10" ht="15" hidden="1">
      <c r="B177" s="1799"/>
      <c r="C177" s="124"/>
      <c r="D177" s="124"/>
      <c r="E177" s="124"/>
      <c r="F177" s="124"/>
      <c r="G177" s="1893" t="s">
        <v>1813</v>
      </c>
      <c r="H177" s="1893"/>
      <c r="I177" s="1878"/>
      <c r="J177" s="141" t="s">
        <v>1398</v>
      </c>
    </row>
    <row r="178" spans="2:10" ht="15" hidden="1">
      <c r="B178" s="1799"/>
      <c r="C178" s="124"/>
      <c r="D178" s="124"/>
      <c r="E178" s="124"/>
      <c r="F178" s="124"/>
      <c r="G178" s="1893" t="s">
        <v>1814</v>
      </c>
      <c r="H178" s="1893"/>
      <c r="I178" s="1878"/>
      <c r="J178" s="141" t="s">
        <v>1814</v>
      </c>
    </row>
    <row r="179" spans="2:10" ht="15" hidden="1">
      <c r="B179" s="1881" t="s">
        <v>183</v>
      </c>
      <c r="C179" s="1881"/>
      <c r="D179" s="1881"/>
      <c r="E179" s="1881"/>
      <c r="F179" s="134"/>
      <c r="G179" s="1893"/>
      <c r="H179" s="1893"/>
      <c r="I179" s="141"/>
      <c r="J179" s="141"/>
    </row>
    <row r="180" spans="2:10" ht="15" hidden="1">
      <c r="B180" s="1881" t="s">
        <v>184</v>
      </c>
      <c r="C180" s="1881"/>
      <c r="D180" s="1881"/>
      <c r="E180" s="1881"/>
      <c r="F180" s="134"/>
      <c r="G180" s="1893"/>
      <c r="H180" s="1893"/>
      <c r="I180" s="141"/>
      <c r="J180" s="141"/>
    </row>
    <row r="181" spans="2:10" ht="15.75" hidden="1" thickBot="1">
      <c r="B181" s="1799" t="s">
        <v>185</v>
      </c>
      <c r="C181" s="1799"/>
      <c r="D181" s="1799"/>
      <c r="E181" s="1799"/>
      <c r="F181" s="139"/>
      <c r="G181" s="1894"/>
      <c r="H181" s="1894"/>
      <c r="I181" s="158"/>
      <c r="J181" s="170"/>
    </row>
    <row r="182" spans="2:7" ht="15.75" thickTop="1">
      <c r="B182" s="495" t="s">
        <v>88</v>
      </c>
      <c r="F182" s="1904"/>
      <c r="G182" s="1904"/>
    </row>
    <row r="183" spans="2:18" ht="14.25">
      <c r="B183" s="121" t="s">
        <v>164</v>
      </c>
      <c r="F183" s="1904"/>
      <c r="G183" s="1904"/>
      <c r="H183" s="1545">
        <v>852650837419</v>
      </c>
      <c r="J183" s="1545">
        <v>877287956503</v>
      </c>
      <c r="Q183" s="1546"/>
      <c r="R183" s="562"/>
    </row>
    <row r="184" spans="2:19" ht="18" customHeight="1">
      <c r="B184" s="73" t="s">
        <v>89</v>
      </c>
      <c r="F184" s="1904"/>
      <c r="G184" s="1904"/>
      <c r="H184" s="1590">
        <v>154444455375</v>
      </c>
      <c r="I184" s="284"/>
      <c r="J184" s="1590">
        <v>172384929051</v>
      </c>
      <c r="Q184" s="4"/>
      <c r="R184" s="1591"/>
      <c r="S184" s="1592"/>
    </row>
    <row r="185" spans="2:19" ht="15">
      <c r="B185" s="73" t="s">
        <v>90</v>
      </c>
      <c r="F185" s="1904"/>
      <c r="G185" s="1904"/>
      <c r="H185" s="296">
        <v>366499106181</v>
      </c>
      <c r="J185" s="296">
        <v>365142916969</v>
      </c>
      <c r="R185" s="1591"/>
      <c r="S185" s="1592"/>
    </row>
    <row r="186" spans="2:10" ht="15">
      <c r="B186" s="73" t="s">
        <v>91</v>
      </c>
      <c r="F186" s="1904"/>
      <c r="G186" s="1904"/>
      <c r="H186" s="296">
        <v>4513393256</v>
      </c>
      <c r="J186" s="296">
        <v>5314077456</v>
      </c>
    </row>
    <row r="187" spans="2:17" ht="15">
      <c r="B187" s="73" t="s">
        <v>92</v>
      </c>
      <c r="F187" s="1904"/>
      <c r="G187" s="1904"/>
      <c r="H187" s="296">
        <v>68896346967</v>
      </c>
      <c r="J187" s="296">
        <v>72393103894</v>
      </c>
      <c r="Q187" s="3"/>
    </row>
    <row r="188" spans="2:17" ht="15">
      <c r="B188" s="73" t="s">
        <v>93</v>
      </c>
      <c r="F188" s="1904"/>
      <c r="G188" s="1904"/>
      <c r="H188" s="296">
        <v>23292256627</v>
      </c>
      <c r="J188" s="296">
        <v>26292256627</v>
      </c>
      <c r="Q188" s="4"/>
    </row>
    <row r="189" spans="2:10" ht="15">
      <c r="B189" s="73" t="s">
        <v>94</v>
      </c>
      <c r="F189" s="1904"/>
      <c r="G189" s="1904"/>
      <c r="H189" s="296">
        <v>6566293065</v>
      </c>
      <c r="J189" s="296">
        <v>8397473065</v>
      </c>
    </row>
    <row r="190" spans="2:17" ht="15">
      <c r="B190" s="73" t="s">
        <v>95</v>
      </c>
      <c r="F190" s="1904"/>
      <c r="G190" s="1904"/>
      <c r="H190" s="296">
        <v>8567178933</v>
      </c>
      <c r="J190" s="296">
        <v>7574768912</v>
      </c>
      <c r="Q190" s="4"/>
    </row>
    <row r="191" spans="2:10" ht="15">
      <c r="B191" s="73" t="s">
        <v>96</v>
      </c>
      <c r="F191" s="1904"/>
      <c r="G191" s="1904"/>
      <c r="H191" s="296">
        <v>141712032431</v>
      </c>
      <c r="J191" s="296">
        <v>134963840410</v>
      </c>
    </row>
    <row r="192" spans="2:10" ht="15">
      <c r="B192" s="73" t="s">
        <v>97</v>
      </c>
      <c r="F192" s="1904"/>
      <c r="G192" s="1904"/>
      <c r="H192" s="296">
        <v>18356365411</v>
      </c>
      <c r="J192" s="296">
        <v>26356365411</v>
      </c>
    </row>
    <row r="193" spans="2:10" ht="15">
      <c r="B193" s="73" t="s">
        <v>98</v>
      </c>
      <c r="F193" s="1904"/>
      <c r="G193" s="1904"/>
      <c r="H193" s="296">
        <v>56153409173</v>
      </c>
      <c r="J193" s="296">
        <v>55002564531</v>
      </c>
    </row>
    <row r="194" spans="2:10" ht="15">
      <c r="B194" s="73" t="s">
        <v>99</v>
      </c>
      <c r="F194" s="1904"/>
      <c r="G194" s="1904"/>
      <c r="H194" s="296">
        <v>3650000000</v>
      </c>
      <c r="J194" s="296">
        <v>3465660177</v>
      </c>
    </row>
    <row r="195" spans="6:7" ht="6" customHeight="1">
      <c r="F195" s="1904"/>
      <c r="G195" s="1904"/>
    </row>
    <row r="196" spans="2:10" ht="15">
      <c r="B196" s="121" t="s">
        <v>165</v>
      </c>
      <c r="C196" s="73"/>
      <c r="D196" s="73"/>
      <c r="E196" s="73"/>
      <c r="F196" s="73"/>
      <c r="G196" s="73"/>
      <c r="H196" s="1589">
        <v>615000000</v>
      </c>
      <c r="I196" s="121"/>
      <c r="J196" s="1589">
        <v>1034559620</v>
      </c>
    </row>
    <row r="197" spans="2:10" ht="15">
      <c r="B197" s="73" t="s">
        <v>160</v>
      </c>
      <c r="C197" s="166"/>
      <c r="D197" s="166"/>
      <c r="E197" s="166"/>
      <c r="F197" s="166"/>
      <c r="G197" s="166"/>
      <c r="H197" s="296">
        <v>70000000</v>
      </c>
      <c r="I197" s="166"/>
      <c r="J197" s="296">
        <v>130000000</v>
      </c>
    </row>
    <row r="198" spans="2:10" ht="15">
      <c r="B198" s="73" t="s">
        <v>161</v>
      </c>
      <c r="C198" s="166"/>
      <c r="D198" s="166"/>
      <c r="E198" s="166"/>
      <c r="F198" s="166"/>
      <c r="G198" s="166"/>
      <c r="H198" s="296">
        <v>545000000</v>
      </c>
      <c r="I198" s="166"/>
      <c r="J198" s="296">
        <v>680000000</v>
      </c>
    </row>
    <row r="199" spans="2:10" ht="15">
      <c r="B199" s="73" t="s">
        <v>162</v>
      </c>
      <c r="F199" s="1904"/>
      <c r="G199" s="1904"/>
      <c r="J199" s="296">
        <v>187059620</v>
      </c>
    </row>
    <row r="200" spans="2:10" ht="15">
      <c r="B200" s="73" t="s">
        <v>163</v>
      </c>
      <c r="F200" s="1904"/>
      <c r="G200" s="1904"/>
      <c r="J200" s="296">
        <v>37500000</v>
      </c>
    </row>
    <row r="201" spans="2:10" ht="15">
      <c r="B201" s="73"/>
      <c r="J201" s="296"/>
    </row>
    <row r="202" spans="2:10" ht="15">
      <c r="B202" s="73"/>
      <c r="J202" s="296"/>
    </row>
    <row r="203" spans="2:10" ht="15">
      <c r="B203" s="73"/>
      <c r="J203" s="296"/>
    </row>
  </sheetData>
  <sheetProtection/>
  <mergeCells count="333">
    <mergeCell ref="G68:H68"/>
    <mergeCell ref="B74:E74"/>
    <mergeCell ref="B58:E58"/>
    <mergeCell ref="G58:H58"/>
    <mergeCell ref="B59:F59"/>
    <mergeCell ref="B60:E60"/>
    <mergeCell ref="G60:H60"/>
    <mergeCell ref="B47:C47"/>
    <mergeCell ref="B56:E56"/>
    <mergeCell ref="G56:H56"/>
    <mergeCell ref="G57:H57"/>
    <mergeCell ref="B55:E55"/>
    <mergeCell ref="B52:E52"/>
    <mergeCell ref="B53:E53"/>
    <mergeCell ref="G53:H53"/>
    <mergeCell ref="G54:H54"/>
    <mergeCell ref="B48:C48"/>
    <mergeCell ref="D48:E48"/>
    <mergeCell ref="D46:E46"/>
    <mergeCell ref="D47:E47"/>
    <mergeCell ref="B4:F4"/>
    <mergeCell ref="B5:B6"/>
    <mergeCell ref="G8:H8"/>
    <mergeCell ref="G5:H5"/>
    <mergeCell ref="G7:H7"/>
    <mergeCell ref="B10:E10"/>
    <mergeCell ref="I5:I6"/>
    <mergeCell ref="B9:F9"/>
    <mergeCell ref="B13:E13"/>
    <mergeCell ref="G13:H13"/>
    <mergeCell ref="G6:H6"/>
    <mergeCell ref="G11:H11"/>
    <mergeCell ref="G9:H9"/>
    <mergeCell ref="B8:D8"/>
    <mergeCell ref="B11:F11"/>
    <mergeCell ref="G12:H12"/>
    <mergeCell ref="G15:H15"/>
    <mergeCell ref="B17:E17"/>
    <mergeCell ref="H26:I26"/>
    <mergeCell ref="B26:D26"/>
    <mergeCell ref="B18:E18"/>
    <mergeCell ref="B19:E19"/>
    <mergeCell ref="F24:G24"/>
    <mergeCell ref="H25:I25"/>
    <mergeCell ref="G17:H17"/>
    <mergeCell ref="B12:E12"/>
    <mergeCell ref="B16:E16"/>
    <mergeCell ref="B14:E14"/>
    <mergeCell ref="B15:E15"/>
    <mergeCell ref="F45:G45"/>
    <mergeCell ref="F48:G48"/>
    <mergeCell ref="G16:H16"/>
    <mergeCell ref="G14:H14"/>
    <mergeCell ref="G18:H18"/>
    <mergeCell ref="G19:H19"/>
    <mergeCell ref="H23:I23"/>
    <mergeCell ref="F23:G23"/>
    <mergeCell ref="B21:F21"/>
    <mergeCell ref="H24:I24"/>
    <mergeCell ref="H38:I38"/>
    <mergeCell ref="H27:I27"/>
    <mergeCell ref="F27:G27"/>
    <mergeCell ref="H28:I28"/>
    <mergeCell ref="B66:F66"/>
    <mergeCell ref="B75:B76"/>
    <mergeCell ref="B70:D70"/>
    <mergeCell ref="F38:G38"/>
    <mergeCell ref="F39:G39"/>
    <mergeCell ref="B51:E51"/>
    <mergeCell ref="G51:H51"/>
    <mergeCell ref="B44:E44"/>
    <mergeCell ref="B45:C45"/>
    <mergeCell ref="D45:E45"/>
    <mergeCell ref="F47:G47"/>
    <mergeCell ref="G61:H61"/>
    <mergeCell ref="G55:H55"/>
    <mergeCell ref="G79:H79"/>
    <mergeCell ref="B57:F57"/>
    <mergeCell ref="B49:E49"/>
    <mergeCell ref="G52:H52"/>
    <mergeCell ref="G66:H66"/>
    <mergeCell ref="G67:H67"/>
    <mergeCell ref="G64:H64"/>
    <mergeCell ref="B110:C110"/>
    <mergeCell ref="B107:B108"/>
    <mergeCell ref="B112:D112"/>
    <mergeCell ref="B111:C111"/>
    <mergeCell ref="G77:H77"/>
    <mergeCell ref="F32:G32"/>
    <mergeCell ref="H32:I32"/>
    <mergeCell ref="E117:F117"/>
    <mergeCell ref="I64:I65"/>
    <mergeCell ref="F46:G46"/>
    <mergeCell ref="G42:H42"/>
    <mergeCell ref="B63:E63"/>
    <mergeCell ref="G72:H72"/>
    <mergeCell ref="G65:H65"/>
    <mergeCell ref="B106:F106"/>
    <mergeCell ref="H31:I31"/>
    <mergeCell ref="I75:I76"/>
    <mergeCell ref="G71:H71"/>
    <mergeCell ref="H34:I34"/>
    <mergeCell ref="G59:H59"/>
    <mergeCell ref="F37:G37"/>
    <mergeCell ref="F33:G33"/>
    <mergeCell ref="G75:H75"/>
    <mergeCell ref="H37:I37"/>
    <mergeCell ref="B170:E170"/>
    <mergeCell ref="B168:B169"/>
    <mergeCell ref="G118:H118"/>
    <mergeCell ref="G119:H119"/>
    <mergeCell ref="B140:F140"/>
    <mergeCell ref="B143:F143"/>
    <mergeCell ref="B148:B149"/>
    <mergeCell ref="B141:F141"/>
    <mergeCell ref="B129:F129"/>
    <mergeCell ref="B130:D130"/>
    <mergeCell ref="B171:E171"/>
    <mergeCell ref="B172:E172"/>
    <mergeCell ref="B173:E173"/>
    <mergeCell ref="B174:E174"/>
    <mergeCell ref="B177:B178"/>
    <mergeCell ref="B179:E179"/>
    <mergeCell ref="B180:E180"/>
    <mergeCell ref="B181:E181"/>
    <mergeCell ref="F200:G200"/>
    <mergeCell ref="F194:G194"/>
    <mergeCell ref="F195:G195"/>
    <mergeCell ref="F185:G185"/>
    <mergeCell ref="F189:G189"/>
    <mergeCell ref="F187:G187"/>
    <mergeCell ref="F199:G199"/>
    <mergeCell ref="F193:G193"/>
    <mergeCell ref="F186:G186"/>
    <mergeCell ref="F192:G192"/>
    <mergeCell ref="F182:G182"/>
    <mergeCell ref="F183:G183"/>
    <mergeCell ref="F190:G190"/>
    <mergeCell ref="F191:G191"/>
    <mergeCell ref="F188:G188"/>
    <mergeCell ref="F184:G184"/>
    <mergeCell ref="I177:I178"/>
    <mergeCell ref="G168:H168"/>
    <mergeCell ref="G169:H169"/>
    <mergeCell ref="G170:H170"/>
    <mergeCell ref="G171:H171"/>
    <mergeCell ref="G173:H173"/>
    <mergeCell ref="G174:H174"/>
    <mergeCell ref="I168:I169"/>
    <mergeCell ref="G172:H172"/>
    <mergeCell ref="B39:D39"/>
    <mergeCell ref="B42:B43"/>
    <mergeCell ref="B64:B65"/>
    <mergeCell ref="B50:D50"/>
    <mergeCell ref="B46:C46"/>
    <mergeCell ref="B54:E54"/>
    <mergeCell ref="B144:F144"/>
    <mergeCell ref="B142:F142"/>
    <mergeCell ref="G144:H144"/>
    <mergeCell ref="B139:F139"/>
    <mergeCell ref="G129:H129"/>
    <mergeCell ref="G130:H130"/>
    <mergeCell ref="G131:H131"/>
    <mergeCell ref="B123:K123"/>
    <mergeCell ref="G164:H164"/>
    <mergeCell ref="G162:H162"/>
    <mergeCell ref="B162:D162"/>
    <mergeCell ref="B160:D160"/>
    <mergeCell ref="B161:D161"/>
    <mergeCell ref="G161:H161"/>
    <mergeCell ref="B163:D163"/>
    <mergeCell ref="B151:F151"/>
    <mergeCell ref="G140:H140"/>
    <mergeCell ref="B158:D158"/>
    <mergeCell ref="G139:H139"/>
    <mergeCell ref="G146:H146"/>
    <mergeCell ref="B150:F150"/>
    <mergeCell ref="B155:B156"/>
    <mergeCell ref="G155:H155"/>
    <mergeCell ref="G151:H151"/>
    <mergeCell ref="G152:H152"/>
    <mergeCell ref="G159:H159"/>
    <mergeCell ref="G160:H160"/>
    <mergeCell ref="B159:E159"/>
    <mergeCell ref="B157:D157"/>
    <mergeCell ref="G157:H157"/>
    <mergeCell ref="G158:H158"/>
    <mergeCell ref="G150:H150"/>
    <mergeCell ref="G149:H149"/>
    <mergeCell ref="G156:H156"/>
    <mergeCell ref="G141:H141"/>
    <mergeCell ref="G142:H142"/>
    <mergeCell ref="G143:H143"/>
    <mergeCell ref="G148:H148"/>
    <mergeCell ref="G138:H138"/>
    <mergeCell ref="G135:H135"/>
    <mergeCell ref="G136:H136"/>
    <mergeCell ref="G137:H137"/>
    <mergeCell ref="B125:F125"/>
    <mergeCell ref="B127:F127"/>
    <mergeCell ref="B126:F126"/>
    <mergeCell ref="G126:H126"/>
    <mergeCell ref="G127:H127"/>
    <mergeCell ref="G180:H180"/>
    <mergeCell ref="G181:H181"/>
    <mergeCell ref="G177:H177"/>
    <mergeCell ref="G178:H178"/>
    <mergeCell ref="G179:H179"/>
    <mergeCell ref="J58:K58"/>
    <mergeCell ref="J59:K59"/>
    <mergeCell ref="J116:K116"/>
    <mergeCell ref="J111:K111"/>
    <mergeCell ref="J112:K112"/>
    <mergeCell ref="J110:K110"/>
    <mergeCell ref="J113:K113"/>
    <mergeCell ref="J115:K115"/>
    <mergeCell ref="J67:K67"/>
    <mergeCell ref="J109:K109"/>
    <mergeCell ref="G120:H120"/>
    <mergeCell ref="G117:H117"/>
    <mergeCell ref="B118:F118"/>
    <mergeCell ref="B117:C117"/>
    <mergeCell ref="B119:F119"/>
    <mergeCell ref="G115:H115"/>
    <mergeCell ref="B114:C114"/>
    <mergeCell ref="E113:F113"/>
    <mergeCell ref="B116:C116"/>
    <mergeCell ref="B115:F115"/>
    <mergeCell ref="G116:H116"/>
    <mergeCell ref="G113:H113"/>
    <mergeCell ref="B113:C113"/>
    <mergeCell ref="G110:H110"/>
    <mergeCell ref="E114:F114"/>
    <mergeCell ref="E112:F112"/>
    <mergeCell ref="E111:F111"/>
    <mergeCell ref="G112:H112"/>
    <mergeCell ref="G114:H114"/>
    <mergeCell ref="B84:C84"/>
    <mergeCell ref="B78:E78"/>
    <mergeCell ref="B77:C77"/>
    <mergeCell ref="B67:F67"/>
    <mergeCell ref="B79:D79"/>
    <mergeCell ref="B68:F68"/>
    <mergeCell ref="B71:E71"/>
    <mergeCell ref="J56:K56"/>
    <mergeCell ref="J11:K11"/>
    <mergeCell ref="I155:I156"/>
    <mergeCell ref="I135:I136"/>
    <mergeCell ref="J138:K138"/>
    <mergeCell ref="J143:K143"/>
    <mergeCell ref="J139:K139"/>
    <mergeCell ref="H35:I35"/>
    <mergeCell ref="H29:I29"/>
    <mergeCell ref="G107:H107"/>
    <mergeCell ref="B109:C109"/>
    <mergeCell ref="G111:H111"/>
    <mergeCell ref="G109:H109"/>
    <mergeCell ref="G76:H76"/>
    <mergeCell ref="G78:H78"/>
    <mergeCell ref="B85:D85"/>
    <mergeCell ref="G108:H108"/>
    <mergeCell ref="B99:F99"/>
    <mergeCell ref="B103:E103"/>
    <mergeCell ref="B100:F100"/>
    <mergeCell ref="I126:I127"/>
    <mergeCell ref="J160:K160"/>
    <mergeCell ref="J141:K141"/>
    <mergeCell ref="J142:K142"/>
    <mergeCell ref="I148:I149"/>
    <mergeCell ref="J161:K161"/>
    <mergeCell ref="J144:K144"/>
    <mergeCell ref="J157:K157"/>
    <mergeCell ref="J158:K158"/>
    <mergeCell ref="J159:K159"/>
    <mergeCell ref="J117:K117"/>
    <mergeCell ref="J140:K140"/>
    <mergeCell ref="J118:K118"/>
    <mergeCell ref="J119:K119"/>
    <mergeCell ref="B122:J122"/>
    <mergeCell ref="B135:F135"/>
    <mergeCell ref="B136:F136"/>
    <mergeCell ref="B137:F137"/>
    <mergeCell ref="B134:F134"/>
    <mergeCell ref="B138:F138"/>
    <mergeCell ref="B37:D37"/>
    <mergeCell ref="B38:D38"/>
    <mergeCell ref="B29:D29"/>
    <mergeCell ref="B30:D30"/>
    <mergeCell ref="B35:D35"/>
    <mergeCell ref="B36:D36"/>
    <mergeCell ref="B31:D31"/>
    <mergeCell ref="B32:D32"/>
    <mergeCell ref="J68:K68"/>
    <mergeCell ref="J114:K114"/>
    <mergeCell ref="I107:I108"/>
    <mergeCell ref="J66:K66"/>
    <mergeCell ref="H30:I30"/>
    <mergeCell ref="J12:K12"/>
    <mergeCell ref="J13:K13"/>
    <mergeCell ref="G43:H43"/>
    <mergeCell ref="H33:I33"/>
    <mergeCell ref="J19:K19"/>
    <mergeCell ref="F31:G31"/>
    <mergeCell ref="H39:I39"/>
    <mergeCell ref="I42:I43"/>
    <mergeCell ref="H36:I36"/>
    <mergeCell ref="B28:D28"/>
    <mergeCell ref="F30:G30"/>
    <mergeCell ref="F25:G25"/>
    <mergeCell ref="F29:G29"/>
    <mergeCell ref="F28:G28"/>
    <mergeCell ref="F26:G26"/>
    <mergeCell ref="B27:D27"/>
    <mergeCell ref="B92:F92"/>
    <mergeCell ref="B93:F93"/>
    <mergeCell ref="B94:F94"/>
    <mergeCell ref="B33:D33"/>
    <mergeCell ref="F34:G34"/>
    <mergeCell ref="B86:D86"/>
    <mergeCell ref="B34:D34"/>
    <mergeCell ref="F35:G35"/>
    <mergeCell ref="F36:G36"/>
    <mergeCell ref="B41:E41"/>
    <mergeCell ref="B95:D95"/>
    <mergeCell ref="B96:F96"/>
    <mergeCell ref="B97:F97"/>
    <mergeCell ref="B101:F101"/>
    <mergeCell ref="B98:F98"/>
    <mergeCell ref="B91:F91"/>
    <mergeCell ref="B87:F87"/>
    <mergeCell ref="B88:F88"/>
    <mergeCell ref="B89:F89"/>
    <mergeCell ref="B90:F90"/>
  </mergeCells>
  <printOptions/>
  <pageMargins left="0.826771653543307" right="0.275590551181102" top="0.47244094488189" bottom="0.708661417322835" header="0.47244094488189" footer="0.31496062992126"/>
  <pageSetup firstPageNumber="19" useFirstPageNumber="1" horizontalDpi="600" verticalDpi="600" orientation="portrait" paperSize="9" r:id="rId1"/>
  <headerFooter alignWithMargins="0">
    <oddFooter>&amp;C&amp;P</oddFooter>
  </headerFooter>
</worksheet>
</file>

<file path=xl/worksheets/sheet36.xml><?xml version="1.0" encoding="utf-8"?>
<worksheet xmlns="http://schemas.openxmlformats.org/spreadsheetml/2006/main" xmlns:r="http://schemas.openxmlformats.org/officeDocument/2006/relationships">
  <sheetPr>
    <tabColor indexed="12"/>
  </sheetPr>
  <dimension ref="A1:P51"/>
  <sheetViews>
    <sheetView zoomScalePageLayoutView="0" workbookViewId="0" topLeftCell="A32">
      <selection activeCell="L24" sqref="L24"/>
    </sheetView>
  </sheetViews>
  <sheetFormatPr defaultColWidth="9.00390625" defaultRowHeight="12.75"/>
  <cols>
    <col min="1" max="1" width="0.12890625" style="65" customWidth="1"/>
    <col min="2" max="2" width="18.875" style="65" customWidth="1"/>
    <col min="3" max="3" width="13.375" style="65" customWidth="1"/>
    <col min="4" max="4" width="13.875" style="65" customWidth="1"/>
    <col min="5" max="5" width="12.25390625" style="65" customWidth="1"/>
    <col min="6" max="6" width="13.125" style="65" customWidth="1"/>
    <col min="7" max="7" width="13.25390625" style="65" customWidth="1"/>
    <col min="8" max="8" width="12.875" style="65" customWidth="1"/>
    <col min="9" max="9" width="13.375" style="65" customWidth="1"/>
    <col min="10" max="10" width="15.375" style="0" customWidth="1"/>
    <col min="11" max="11" width="0.74609375" style="0" customWidth="1"/>
    <col min="12" max="12" width="15.875" style="0" customWidth="1"/>
    <col min="13" max="13" width="19.75390625" style="0" hidden="1" customWidth="1"/>
    <col min="14" max="14" width="10.625" style="0" hidden="1" customWidth="1"/>
    <col min="15" max="15" width="16.25390625" style="0" customWidth="1"/>
  </cols>
  <sheetData>
    <row r="1" spans="1:12" s="562" customFormat="1" ht="26.25" customHeight="1">
      <c r="A1" s="116"/>
      <c r="B1" s="447" t="s">
        <v>217</v>
      </c>
      <c r="C1" s="447"/>
      <c r="D1" s="447"/>
      <c r="E1" s="447"/>
      <c r="F1" s="447"/>
      <c r="G1" s="447"/>
      <c r="H1" s="73"/>
      <c r="I1" s="213"/>
      <c r="J1" s="213"/>
      <c r="K1" s="213"/>
      <c r="L1" s="213" t="s">
        <v>1324</v>
      </c>
    </row>
    <row r="2" spans="1:12" s="562" customFormat="1" ht="17.25" customHeight="1">
      <c r="A2" s="1624"/>
      <c r="B2" s="1444" t="s">
        <v>856</v>
      </c>
      <c r="C2" s="1444"/>
      <c r="D2" s="1444"/>
      <c r="E2" s="1444"/>
      <c r="F2" s="1444"/>
      <c r="G2" s="1444"/>
      <c r="H2" s="1914" t="s">
        <v>1192</v>
      </c>
      <c r="I2" s="1914"/>
      <c r="J2" s="1914"/>
      <c r="K2" s="1914"/>
      <c r="L2" s="1914"/>
    </row>
    <row r="3" spans="1:8" ht="18" customHeight="1">
      <c r="A3" s="155"/>
      <c r="B3" s="1798" t="s">
        <v>857</v>
      </c>
      <c r="C3" s="1798"/>
      <c r="D3" s="1798"/>
      <c r="E3" s="1798"/>
      <c r="F3" s="1798"/>
      <c r="G3" s="1798"/>
      <c r="H3" s="1798"/>
    </row>
    <row r="4" spans="2:8" s="73" customFormat="1" ht="20.25" customHeight="1">
      <c r="B4" s="1798" t="s">
        <v>213</v>
      </c>
      <c r="C4" s="1798"/>
      <c r="D4" s="1798"/>
      <c r="E4" s="1798"/>
      <c r="F4" s="1798"/>
      <c r="G4" s="1798"/>
      <c r="H4" s="1798"/>
    </row>
    <row r="5" spans="10:14" s="73" customFormat="1" ht="14.25" customHeight="1" thickBot="1">
      <c r="J5" s="1915" t="s">
        <v>1556</v>
      </c>
      <c r="K5" s="1915"/>
      <c r="L5" s="1915"/>
      <c r="M5" s="1915"/>
      <c r="N5" s="1915"/>
    </row>
    <row r="6" spans="2:16" s="496" customFormat="1" ht="27" customHeight="1" thickTop="1">
      <c r="B6" s="288"/>
      <c r="C6" s="289" t="s">
        <v>197</v>
      </c>
      <c r="D6" s="289" t="s">
        <v>1840</v>
      </c>
      <c r="E6" s="289" t="s">
        <v>1462</v>
      </c>
      <c r="F6" s="289" t="s">
        <v>602</v>
      </c>
      <c r="G6" s="289" t="s">
        <v>218</v>
      </c>
      <c r="H6" s="289" t="s">
        <v>198</v>
      </c>
      <c r="I6" s="289" t="s">
        <v>199</v>
      </c>
      <c r="J6" s="289" t="s">
        <v>393</v>
      </c>
      <c r="K6" s="289"/>
      <c r="L6" s="289" t="s">
        <v>1817</v>
      </c>
      <c r="P6" s="1435"/>
    </row>
    <row r="7" spans="2:9" s="73" customFormat="1" ht="24" customHeight="1" hidden="1">
      <c r="B7" s="488" t="s">
        <v>200</v>
      </c>
      <c r="C7" s="489"/>
      <c r="D7" s="489"/>
      <c r="E7" s="489"/>
      <c r="F7" s="1213"/>
      <c r="G7" s="490"/>
      <c r="H7" s="489"/>
      <c r="I7" s="491"/>
    </row>
    <row r="8" spans="2:9" s="73" customFormat="1" ht="19.5" customHeight="1" hidden="1">
      <c r="B8" s="159" t="s">
        <v>201</v>
      </c>
      <c r="C8" s="253"/>
      <c r="D8" s="253"/>
      <c r="E8" s="253"/>
      <c r="F8" s="1214"/>
      <c r="G8" s="141"/>
      <c r="H8" s="253"/>
      <c r="I8" s="141"/>
    </row>
    <row r="9" spans="2:9" s="73" customFormat="1" ht="19.5" customHeight="1" hidden="1">
      <c r="B9" s="159" t="s">
        <v>202</v>
      </c>
      <c r="C9" s="141"/>
      <c r="D9" s="141"/>
      <c r="E9" s="141"/>
      <c r="F9" s="1214"/>
      <c r="G9" s="141"/>
      <c r="H9" s="141"/>
      <c r="I9" s="253"/>
    </row>
    <row r="10" spans="2:9" s="73" customFormat="1" ht="19.5" customHeight="1" hidden="1">
      <c r="B10" s="159" t="s">
        <v>203</v>
      </c>
      <c r="C10" s="141"/>
      <c r="D10" s="141"/>
      <c r="E10" s="141"/>
      <c r="F10" s="1214"/>
      <c r="G10" s="141"/>
      <c r="H10" s="141"/>
      <c r="I10" s="141"/>
    </row>
    <row r="11" spans="2:9" s="73" customFormat="1" ht="19.5" customHeight="1" hidden="1">
      <c r="B11" s="55" t="s">
        <v>204</v>
      </c>
      <c r="C11" s="141"/>
      <c r="D11" s="141"/>
      <c r="E11" s="141"/>
      <c r="F11" s="1214"/>
      <c r="G11" s="141"/>
      <c r="H11" s="141"/>
      <c r="I11" s="141"/>
    </row>
    <row r="12" spans="2:9" s="73" customFormat="1" ht="19.5" customHeight="1" hidden="1">
      <c r="B12" s="55" t="s">
        <v>205</v>
      </c>
      <c r="C12" s="141"/>
      <c r="D12" s="141"/>
      <c r="E12" s="141"/>
      <c r="F12" s="1214"/>
      <c r="G12" s="141"/>
      <c r="H12" s="141"/>
      <c r="I12" s="141"/>
    </row>
    <row r="13" spans="2:9" s="73" customFormat="1" ht="19.5" customHeight="1" hidden="1" thickBot="1">
      <c r="B13" s="55" t="s">
        <v>206</v>
      </c>
      <c r="C13" s="168"/>
      <c r="D13" s="168"/>
      <c r="E13" s="168"/>
      <c r="F13" s="169"/>
      <c r="G13" s="168"/>
      <c r="H13" s="168"/>
      <c r="I13" s="457"/>
    </row>
    <row r="14" spans="2:15" s="73" customFormat="1" ht="25.5" customHeight="1">
      <c r="B14" s="488" t="s">
        <v>207</v>
      </c>
      <c r="C14" s="1376">
        <v>184511090000</v>
      </c>
      <c r="D14" s="1376">
        <v>2918390480</v>
      </c>
      <c r="E14" s="1376">
        <v>-1894390964</v>
      </c>
      <c r="F14" s="1376">
        <v>0</v>
      </c>
      <c r="G14" s="1376">
        <v>11589891649.910023</v>
      </c>
      <c r="H14" s="1376">
        <v>3974106022.637965</v>
      </c>
      <c r="I14" s="1376">
        <v>24625338554.134907</v>
      </c>
      <c r="J14" s="1376">
        <v>680178000</v>
      </c>
      <c r="K14" s="1376"/>
      <c r="L14" s="1376">
        <v>226404603742.68292</v>
      </c>
      <c r="O14" s="480"/>
    </row>
    <row r="15" spans="2:12" s="73" customFormat="1" ht="18.75" customHeight="1">
      <c r="B15" s="394" t="s">
        <v>208</v>
      </c>
      <c r="C15" s="1317">
        <v>0</v>
      </c>
      <c r="D15" s="1317"/>
      <c r="E15" s="1317"/>
      <c r="F15" s="1317"/>
      <c r="G15" s="1317"/>
      <c r="H15" s="1317"/>
      <c r="I15" s="1317">
        <v>0</v>
      </c>
      <c r="J15" s="1318">
        <v>0</v>
      </c>
      <c r="K15" s="1319"/>
      <c r="L15" s="1320">
        <v>0</v>
      </c>
    </row>
    <row r="16" spans="2:12" s="73" customFormat="1" ht="15" hidden="1">
      <c r="B16" s="394" t="s">
        <v>1891</v>
      </c>
      <c r="C16" s="1317"/>
      <c r="D16" s="1317"/>
      <c r="E16" s="1317"/>
      <c r="F16" s="1317"/>
      <c r="G16" s="1317"/>
      <c r="H16" s="1317"/>
      <c r="I16" s="1317"/>
      <c r="J16" s="1319"/>
      <c r="K16" s="1319"/>
      <c r="L16" s="1321"/>
    </row>
    <row r="17" spans="2:12" s="73" customFormat="1" ht="15" hidden="1">
      <c r="B17" s="394" t="s">
        <v>570</v>
      </c>
      <c r="C17" s="1317"/>
      <c r="D17" s="1317"/>
      <c r="E17" s="1317"/>
      <c r="F17" s="1317">
        <v>-335030173</v>
      </c>
      <c r="G17" s="1317"/>
      <c r="H17" s="1317"/>
      <c r="I17" s="1317"/>
      <c r="J17" s="1319"/>
      <c r="K17" s="1319"/>
      <c r="L17" s="1321"/>
    </row>
    <row r="18" spans="2:12" s="73" customFormat="1" ht="3.75" customHeight="1" hidden="1">
      <c r="B18" s="394"/>
      <c r="C18" s="1317"/>
      <c r="D18" s="1317"/>
      <c r="E18" s="1317"/>
      <c r="F18" s="1317"/>
      <c r="G18" s="1317"/>
      <c r="H18" s="1317"/>
      <c r="I18" s="1317"/>
      <c r="J18" s="1319"/>
      <c r="K18" s="1319"/>
      <c r="L18" s="1321"/>
    </row>
    <row r="19" spans="2:15" s="73" customFormat="1" ht="18.75" customHeight="1">
      <c r="B19" s="394" t="s">
        <v>209</v>
      </c>
      <c r="C19" s="1317"/>
      <c r="D19" s="1317"/>
      <c r="E19" s="1317"/>
      <c r="F19" s="1317"/>
      <c r="G19" s="1317"/>
      <c r="H19" s="1317"/>
      <c r="I19" s="1317">
        <v>3619836772.796192</v>
      </c>
      <c r="J19" s="1319"/>
      <c r="K19" s="1319"/>
      <c r="L19" s="1321">
        <v>3619836772.796192</v>
      </c>
      <c r="O19" s="494"/>
    </row>
    <row r="20" spans="2:15" s="73" customFormat="1" ht="19.5" customHeight="1">
      <c r="B20" s="394" t="s">
        <v>203</v>
      </c>
      <c r="C20" s="1317"/>
      <c r="D20" s="1317"/>
      <c r="E20" s="1317"/>
      <c r="F20" s="1317">
        <v>0</v>
      </c>
      <c r="G20" s="1317">
        <v>0</v>
      </c>
      <c r="H20" s="1317">
        <v>0</v>
      </c>
      <c r="I20" s="1317"/>
      <c r="J20" s="1318"/>
      <c r="K20" s="1318"/>
      <c r="L20" s="1321">
        <v>0</v>
      </c>
      <c r="O20" s="494"/>
    </row>
    <row r="21" spans="2:12" s="73" customFormat="1" ht="19.5" customHeight="1" hidden="1">
      <c r="B21" s="394" t="s">
        <v>210</v>
      </c>
      <c r="C21" s="1317"/>
      <c r="D21" s="1317"/>
      <c r="E21" s="1317"/>
      <c r="F21" s="1317"/>
      <c r="G21" s="1317"/>
      <c r="H21" s="1317"/>
      <c r="I21" s="1317"/>
      <c r="J21" s="1319"/>
      <c r="K21" s="1319"/>
      <c r="L21" s="1321">
        <v>0</v>
      </c>
    </row>
    <row r="22" spans="2:12" s="73" customFormat="1" ht="20.25" customHeight="1" hidden="1">
      <c r="B22" s="394" t="s">
        <v>211</v>
      </c>
      <c r="C22" s="1317"/>
      <c r="D22" s="1317"/>
      <c r="E22" s="1317"/>
      <c r="F22" s="1317"/>
      <c r="G22" s="1317"/>
      <c r="H22" s="1317"/>
      <c r="I22" s="1317"/>
      <c r="J22" s="1319"/>
      <c r="K22" s="1319"/>
      <c r="L22" s="1321">
        <v>0</v>
      </c>
    </row>
    <row r="23" spans="2:15" s="73" customFormat="1" ht="21" customHeight="1">
      <c r="B23" s="394" t="s">
        <v>206</v>
      </c>
      <c r="C23" s="1317"/>
      <c r="D23" s="1317">
        <v>0</v>
      </c>
      <c r="E23" s="1317"/>
      <c r="F23" s="1317"/>
      <c r="G23" s="1317"/>
      <c r="H23" s="1317"/>
      <c r="I23" s="1317">
        <v>19537206501.63366</v>
      </c>
      <c r="J23" s="1321"/>
      <c r="K23" s="1319"/>
      <c r="L23" s="1321">
        <v>19537206501.63366</v>
      </c>
      <c r="O23" s="494"/>
    </row>
    <row r="24" spans="2:15" s="73" customFormat="1" ht="21.75" customHeight="1" thickBot="1">
      <c r="B24" s="492" t="s">
        <v>212</v>
      </c>
      <c r="C24" s="1377">
        <v>184511090000</v>
      </c>
      <c r="D24" s="1377">
        <v>2918390480</v>
      </c>
      <c r="E24" s="1377">
        <v>-1894390964</v>
      </c>
      <c r="F24" s="1377">
        <v>0</v>
      </c>
      <c r="G24" s="1377">
        <v>11589891649.910023</v>
      </c>
      <c r="H24" s="1377">
        <v>3974106022.637965</v>
      </c>
      <c r="I24" s="1377">
        <v>8707968825.297438</v>
      </c>
      <c r="J24" s="1377">
        <v>680178000</v>
      </c>
      <c r="K24" s="1377">
        <v>0</v>
      </c>
      <c r="L24" s="1377">
        <v>210487234013.84543</v>
      </c>
      <c r="O24" s="494"/>
    </row>
    <row r="25" s="73" customFormat="1" ht="7.5" customHeight="1" thickTop="1">
      <c r="G25" s="494"/>
    </row>
    <row r="26" spans="2:15" s="73" customFormat="1" ht="14.25" customHeight="1">
      <c r="B26" s="1798" t="s">
        <v>214</v>
      </c>
      <c r="C26" s="1798"/>
      <c r="D26" s="1798"/>
      <c r="E26" s="1798"/>
      <c r="F26" s="1798"/>
      <c r="G26" s="1798"/>
      <c r="H26" s="1798"/>
      <c r="O26" s="494"/>
    </row>
    <row r="27" spans="2:12" s="73" customFormat="1" ht="14.25" customHeight="1">
      <c r="B27" s="1799"/>
      <c r="C27" s="141"/>
      <c r="D27" s="179"/>
      <c r="E27" s="179"/>
      <c r="F27" s="179"/>
      <c r="G27" s="1878"/>
      <c r="H27" s="162"/>
      <c r="J27" s="1639" t="s">
        <v>1131</v>
      </c>
      <c r="K27" s="121"/>
      <c r="L27" s="1642">
        <v>40909</v>
      </c>
    </row>
    <row r="28" spans="2:12" s="73" customFormat="1" ht="15">
      <c r="B28" s="1799"/>
      <c r="C28" s="141"/>
      <c r="D28" s="141"/>
      <c r="E28" s="141"/>
      <c r="F28" s="141"/>
      <c r="G28" s="1878"/>
      <c r="H28" s="141"/>
      <c r="J28" s="1643" t="s">
        <v>1814</v>
      </c>
      <c r="K28" s="1275"/>
      <c r="L28" s="1643" t="s">
        <v>1814</v>
      </c>
    </row>
    <row r="29" spans="2:12" s="73" customFormat="1" ht="6.75" customHeight="1">
      <c r="B29" s="124"/>
      <c r="C29" s="141"/>
      <c r="D29" s="141"/>
      <c r="E29" s="141"/>
      <c r="F29" s="141"/>
      <c r="G29" s="158"/>
      <c r="H29" s="141"/>
      <c r="J29" s="125"/>
      <c r="K29" s="495"/>
      <c r="L29" s="125"/>
    </row>
    <row r="30" spans="2:12" s="73" customFormat="1" ht="15">
      <c r="B30" s="1794" t="s">
        <v>1826</v>
      </c>
      <c r="C30" s="1794"/>
      <c r="D30" s="237"/>
      <c r="E30" s="237"/>
      <c r="F30" s="237"/>
      <c r="G30" s="141"/>
      <c r="H30" s="141"/>
      <c r="J30" s="1215">
        <v>32802010000</v>
      </c>
      <c r="K30" s="562"/>
      <c r="L30" s="1215">
        <v>32802010000</v>
      </c>
    </row>
    <row r="31" spans="2:15" s="73" customFormat="1" ht="18.75" customHeight="1">
      <c r="B31" s="237" t="s">
        <v>394</v>
      </c>
      <c r="C31" s="237"/>
      <c r="D31" s="237"/>
      <c r="E31" s="237"/>
      <c r="F31" s="237"/>
      <c r="G31" s="141"/>
      <c r="H31" s="141"/>
      <c r="J31" s="561">
        <v>151709080000</v>
      </c>
      <c r="K31" s="562"/>
      <c r="L31" s="561">
        <v>151709080000</v>
      </c>
      <c r="O31" s="480"/>
    </row>
    <row r="32" spans="2:12" s="73" customFormat="1" ht="15.75" customHeight="1" thickBot="1">
      <c r="B32" s="139" t="s">
        <v>1817</v>
      </c>
      <c r="C32" s="164"/>
      <c r="D32" s="164"/>
      <c r="E32" s="164"/>
      <c r="F32" s="164"/>
      <c r="G32" s="164"/>
      <c r="H32" s="164"/>
      <c r="J32" s="1313">
        <v>184511090000</v>
      </c>
      <c r="K32" s="562"/>
      <c r="L32" s="1313">
        <v>184511090000</v>
      </c>
    </row>
    <row r="33" s="73" customFormat="1" ht="9" customHeight="1" thickTop="1">
      <c r="B33" s="122"/>
    </row>
    <row r="34" s="73" customFormat="1" ht="15">
      <c r="B34" s="132" t="s">
        <v>395</v>
      </c>
    </row>
    <row r="35" spans="2:13" s="73" customFormat="1" ht="13.5" customHeight="1">
      <c r="B35" s="124"/>
      <c r="J35" s="124" t="s">
        <v>1436</v>
      </c>
      <c r="K35" s="124"/>
      <c r="L35" s="124" t="s">
        <v>222</v>
      </c>
      <c r="M35" s="126"/>
    </row>
    <row r="36" spans="2:13" s="73" customFormat="1" ht="3" customHeight="1" hidden="1">
      <c r="B36" s="124"/>
      <c r="J36" s="126"/>
      <c r="K36" s="126"/>
      <c r="L36" s="126"/>
      <c r="M36" s="126"/>
    </row>
    <row r="37" spans="2:12" s="73" customFormat="1" ht="16.5" customHeight="1">
      <c r="B37" s="1794" t="s">
        <v>400</v>
      </c>
      <c r="C37" s="1794"/>
      <c r="D37" s="1794"/>
      <c r="E37" s="1794"/>
      <c r="F37" s="1794"/>
      <c r="G37" s="1794"/>
      <c r="H37" s="1794"/>
      <c r="J37" s="480">
        <v>18451109</v>
      </c>
      <c r="L37" s="480">
        <v>18451109</v>
      </c>
    </row>
    <row r="38" spans="2:12" s="73" customFormat="1" ht="15">
      <c r="B38" s="1794" t="s">
        <v>1463</v>
      </c>
      <c r="C38" s="1794"/>
      <c r="D38" s="1794"/>
      <c r="E38" s="1794"/>
      <c r="F38" s="1794"/>
      <c r="G38" s="1794"/>
      <c r="H38" s="1794"/>
      <c r="J38" s="480">
        <v>18451109</v>
      </c>
      <c r="L38" s="480">
        <v>18451109</v>
      </c>
    </row>
    <row r="39" spans="2:12" s="73" customFormat="1" ht="15">
      <c r="B39" s="1794" t="s">
        <v>1805</v>
      </c>
      <c r="C39" s="1794"/>
      <c r="D39" s="1794"/>
      <c r="E39" s="1794"/>
      <c r="F39" s="1794"/>
      <c r="G39" s="1794"/>
      <c r="H39" s="1794"/>
      <c r="J39" s="480">
        <v>18451109</v>
      </c>
      <c r="L39" s="480">
        <v>18451109</v>
      </c>
    </row>
    <row r="40" spans="2:12" s="73" customFormat="1" ht="15" hidden="1">
      <c r="B40" s="1794" t="s">
        <v>1806</v>
      </c>
      <c r="C40" s="1794"/>
      <c r="D40" s="1794"/>
      <c r="E40" s="1794"/>
      <c r="F40" s="1794"/>
      <c r="G40" s="1794"/>
      <c r="H40" s="1794"/>
      <c r="J40" s="480"/>
      <c r="L40" s="480"/>
    </row>
    <row r="41" spans="2:12" s="73" customFormat="1" ht="15">
      <c r="B41" s="1794" t="s">
        <v>1807</v>
      </c>
      <c r="C41" s="1794"/>
      <c r="D41" s="1794"/>
      <c r="E41" s="1794"/>
      <c r="F41" s="1794"/>
      <c r="G41" s="1794"/>
      <c r="H41" s="1794"/>
      <c r="J41" s="480">
        <v>18383109</v>
      </c>
      <c r="L41" s="480">
        <v>18383109</v>
      </c>
    </row>
    <row r="42" spans="2:12" s="73" customFormat="1" ht="15">
      <c r="B42" s="1794" t="s">
        <v>1805</v>
      </c>
      <c r="C42" s="1794"/>
      <c r="D42" s="1794"/>
      <c r="E42" s="1794"/>
      <c r="F42" s="1794"/>
      <c r="G42" s="1794"/>
      <c r="H42" s="1794"/>
      <c r="J42" s="480">
        <v>18383109</v>
      </c>
      <c r="L42" s="480">
        <v>18383109</v>
      </c>
    </row>
    <row r="43" spans="2:12" s="73" customFormat="1" ht="15" hidden="1">
      <c r="B43" s="1794" t="s">
        <v>1806</v>
      </c>
      <c r="C43" s="1794"/>
      <c r="D43" s="1794"/>
      <c r="E43" s="1794"/>
      <c r="F43" s="1794"/>
      <c r="G43" s="1794"/>
      <c r="H43" s="1794"/>
      <c r="J43" s="494">
        <v>0</v>
      </c>
      <c r="L43" s="480"/>
    </row>
    <row r="44" spans="2:12" s="73" customFormat="1" ht="15">
      <c r="B44" s="1794" t="s">
        <v>158</v>
      </c>
      <c r="C44" s="1794"/>
      <c r="D44" s="1794"/>
      <c r="E44" s="1794"/>
      <c r="F44" s="1794"/>
      <c r="G44" s="1794"/>
      <c r="H44" s="1794"/>
      <c r="J44" s="1284"/>
      <c r="K44" s="1284"/>
      <c r="L44" s="1284"/>
    </row>
    <row r="45" spans="2:15" s="73" customFormat="1" ht="16.5" customHeight="1">
      <c r="B45" s="1794" t="s">
        <v>1462</v>
      </c>
      <c r="C45" s="1794"/>
      <c r="D45" s="1794"/>
      <c r="E45" s="1794"/>
      <c r="F45" s="1794"/>
      <c r="G45" s="1794"/>
      <c r="H45" s="1794"/>
      <c r="J45" s="573">
        <v>68000</v>
      </c>
      <c r="K45" s="572"/>
      <c r="L45" s="573">
        <v>68000</v>
      </c>
      <c r="O45" s="494"/>
    </row>
    <row r="46" spans="2:8" s="73" customFormat="1" ht="3" customHeight="1">
      <c r="B46" s="237"/>
      <c r="C46" s="237"/>
      <c r="D46" s="237"/>
      <c r="E46" s="237"/>
      <c r="F46" s="237"/>
      <c r="G46" s="237"/>
      <c r="H46" s="237"/>
    </row>
    <row r="47" spans="2:12" s="73" customFormat="1" ht="15">
      <c r="B47" s="1882" t="s">
        <v>396</v>
      </c>
      <c r="C47" s="1882"/>
      <c r="D47" s="1882"/>
      <c r="E47" s="1882"/>
      <c r="F47" s="1882"/>
      <c r="G47" s="1882"/>
      <c r="H47" s="1882"/>
      <c r="J47" s="100" t="s">
        <v>1436</v>
      </c>
      <c r="K47" s="100"/>
      <c r="L47" s="100" t="s">
        <v>222</v>
      </c>
    </row>
    <row r="48" spans="2:12" s="73" customFormat="1" ht="4.5" customHeight="1">
      <c r="B48" s="286"/>
      <c r="C48" s="286"/>
      <c r="D48" s="286"/>
      <c r="E48" s="286"/>
      <c r="F48" s="286"/>
      <c r="G48" s="286"/>
      <c r="H48" s="286"/>
      <c r="J48" s="126"/>
      <c r="K48" s="126"/>
      <c r="L48" s="126"/>
    </row>
    <row r="49" spans="2:12" s="73" customFormat="1" ht="15">
      <c r="B49" s="1794" t="s">
        <v>1808</v>
      </c>
      <c r="C49" s="1794"/>
      <c r="D49" s="1794"/>
      <c r="E49" s="1794"/>
      <c r="F49" s="1794"/>
      <c r="G49" s="1794"/>
      <c r="H49" s="1794"/>
      <c r="J49" s="493">
        <v>3974106022.637965</v>
      </c>
      <c r="L49" s="493">
        <v>3974106022.637965</v>
      </c>
    </row>
    <row r="50" spans="2:12" s="73" customFormat="1" ht="15">
      <c r="B50" s="1794" t="s">
        <v>1809</v>
      </c>
      <c r="C50" s="1794"/>
      <c r="D50" s="1794"/>
      <c r="E50" s="1794"/>
      <c r="F50" s="1794"/>
      <c r="G50" s="1794"/>
      <c r="H50" s="1794"/>
      <c r="J50" s="480">
        <v>11589891649.910023</v>
      </c>
      <c r="L50" s="480">
        <v>11589891649.910023</v>
      </c>
    </row>
    <row r="51" spans="2:8" s="73" customFormat="1" ht="17.25" customHeight="1">
      <c r="B51" s="1794"/>
      <c r="C51" s="1794"/>
      <c r="D51" s="1794"/>
      <c r="E51" s="1794"/>
      <c r="F51" s="1794"/>
      <c r="G51" s="1794"/>
      <c r="H51" s="1794"/>
    </row>
    <row r="53" ht="13.5" customHeight="1" hidden="1"/>
    <row r="54" ht="12" customHeight="1" hidden="1"/>
    <row r="55" ht="12" customHeight="1"/>
    <row r="61" ht="4.5" customHeight="1"/>
    <row r="67" ht="9" customHeight="1" hidden="1"/>
    <row r="68" ht="17.25" customHeight="1" hidden="1"/>
    <row r="69" ht="7.5" customHeight="1" hidden="1"/>
    <row r="70" ht="14.25" hidden="1"/>
    <row r="71" ht="14.25" hidden="1"/>
    <row r="72" ht="14.25" hidden="1"/>
    <row r="73" ht="14.25" hidden="1"/>
    <row r="74" ht="14.25" hidden="1"/>
    <row r="80" ht="15.75" customHeight="1"/>
    <row r="87" ht="17.25" customHeight="1" hidden="1"/>
    <row r="88" ht="21" customHeight="1"/>
    <row r="95" ht="6" customHeight="1"/>
    <row r="104" ht="6.75" customHeight="1"/>
    <row r="109" ht="5.25" customHeight="1"/>
    <row r="136" ht="80.25" customHeight="1"/>
    <row r="137" ht="6.75" customHeight="1"/>
    <row r="157" ht="15" customHeight="1"/>
    <row r="158" ht="21" customHeight="1"/>
  </sheetData>
  <sheetProtection/>
  <mergeCells count="21">
    <mergeCell ref="B51:H51"/>
    <mergeCell ref="B39:H39"/>
    <mergeCell ref="B37:H37"/>
    <mergeCell ref="B38:H38"/>
    <mergeCell ref="B44:H44"/>
    <mergeCell ref="B50:H50"/>
    <mergeCell ref="B43:H43"/>
    <mergeCell ref="B40:H40"/>
    <mergeCell ref="B41:H41"/>
    <mergeCell ref="B45:H45"/>
    <mergeCell ref="J5:N5"/>
    <mergeCell ref="B47:H47"/>
    <mergeCell ref="B49:H49"/>
    <mergeCell ref="B26:H26"/>
    <mergeCell ref="H2:L2"/>
    <mergeCell ref="B42:H42"/>
    <mergeCell ref="B30:C30"/>
    <mergeCell ref="G27:G28"/>
    <mergeCell ref="B27:B28"/>
    <mergeCell ref="B3:H3"/>
    <mergeCell ref="B4:H4"/>
  </mergeCells>
  <printOptions/>
  <pageMargins left="0.4330708661417323" right="0.2362204724409449" top="0.1968503937007874" bottom="0.4724409448818898" header="0.1968503937007874" footer="0.2362204724409449"/>
  <pageSetup firstPageNumber="22" useFirstPageNumber="1" horizontalDpi="600" verticalDpi="600" orientation="landscape" paperSize="9" r:id="rId1"/>
  <headerFooter alignWithMargins="0">
    <oddFooter>&amp;C
&amp;P</oddFooter>
  </headerFooter>
</worksheet>
</file>

<file path=xl/worksheets/sheet37.xml><?xml version="1.0" encoding="utf-8"?>
<worksheet xmlns="http://schemas.openxmlformats.org/spreadsheetml/2006/main" xmlns:r="http://schemas.openxmlformats.org/officeDocument/2006/relationships">
  <sheetPr>
    <tabColor indexed="12"/>
  </sheetPr>
  <dimension ref="A1:Q130"/>
  <sheetViews>
    <sheetView zoomScalePageLayoutView="0" workbookViewId="0" topLeftCell="A62">
      <selection activeCell="A19" sqref="A19"/>
    </sheetView>
  </sheetViews>
  <sheetFormatPr defaultColWidth="9.00390625" defaultRowHeight="12.75"/>
  <cols>
    <col min="1" max="1" width="5.25390625" style="13" customWidth="1"/>
    <col min="2" max="2" width="36.75390625" style="1598" customWidth="1"/>
    <col min="3" max="3" width="9.75390625" style="1598" customWidth="1"/>
    <col min="4" max="4" width="1.12109375" style="1598" customWidth="1"/>
    <col min="5" max="5" width="17.625" style="1598" customWidth="1"/>
    <col min="6" max="6" width="0.875" style="1598" customWidth="1"/>
    <col min="7" max="7" width="17.25390625" style="1598" customWidth="1"/>
    <col min="8" max="8" width="0.2421875" style="1598" hidden="1" customWidth="1"/>
    <col min="9" max="15" width="4.00390625" style="1598" hidden="1" customWidth="1"/>
    <col min="16" max="16" width="17.875" style="1598" bestFit="1" customWidth="1"/>
    <col min="17" max="17" width="20.375" style="1598" customWidth="1"/>
    <col min="18" max="16384" width="9.125" style="1598" customWidth="1"/>
  </cols>
  <sheetData>
    <row r="1" spans="1:12" s="562" customFormat="1" ht="20.25" customHeight="1">
      <c r="A1" s="116" t="s">
        <v>217</v>
      </c>
      <c r="B1" s="116"/>
      <c r="C1" s="116"/>
      <c r="D1" s="213"/>
      <c r="E1" s="213"/>
      <c r="F1" s="213"/>
      <c r="G1" s="213" t="s">
        <v>1324</v>
      </c>
      <c r="H1" s="213"/>
      <c r="I1" s="213"/>
      <c r="J1" s="213"/>
      <c r="K1" s="213"/>
      <c r="L1" s="73"/>
    </row>
    <row r="2" spans="1:15" s="562" customFormat="1" ht="14.25" customHeight="1">
      <c r="A2" s="447" t="s">
        <v>856</v>
      </c>
      <c r="B2" s="1630"/>
      <c r="C2" s="1491"/>
      <c r="D2" s="1491"/>
      <c r="E2" s="1491"/>
      <c r="F2" s="1491"/>
      <c r="G2" s="1491" t="s">
        <v>1192</v>
      </c>
      <c r="H2" s="1491"/>
      <c r="I2" s="1491"/>
      <c r="J2" s="1491"/>
      <c r="K2" s="1491"/>
      <c r="L2" s="1491"/>
      <c r="M2" s="1491"/>
      <c r="N2" s="1491"/>
      <c r="O2" s="1491"/>
    </row>
    <row r="3" spans="1:15" ht="6" customHeight="1">
      <c r="A3" s="349"/>
      <c r="B3" s="334"/>
      <c r="C3" s="334"/>
      <c r="D3" s="351"/>
      <c r="E3" s="351"/>
      <c r="F3" s="351"/>
      <c r="G3" s="351"/>
      <c r="H3" s="353"/>
      <c r="I3" s="353"/>
      <c r="J3" s="353"/>
      <c r="K3" s="353"/>
      <c r="L3" s="353"/>
      <c r="M3" s="353"/>
      <c r="N3" s="353"/>
      <c r="O3" s="353"/>
    </row>
    <row r="4" spans="1:15" ht="6.75" customHeight="1">
      <c r="A4" s="259"/>
      <c r="B4" s="1249"/>
      <c r="C4" s="1249"/>
      <c r="D4" s="261"/>
      <c r="E4" s="261"/>
      <c r="F4" s="261"/>
      <c r="G4" s="261"/>
      <c r="H4" s="261"/>
      <c r="I4" s="261"/>
      <c r="J4" s="261"/>
      <c r="K4" s="261"/>
      <c r="L4" s="261"/>
      <c r="M4" s="261"/>
      <c r="N4" s="261"/>
      <c r="O4" s="261"/>
    </row>
    <row r="5" spans="1:7" ht="19.5" customHeight="1">
      <c r="A5" s="13" t="s">
        <v>459</v>
      </c>
      <c r="B5" s="1798" t="s">
        <v>625</v>
      </c>
      <c r="C5" s="1798"/>
      <c r="D5" s="1798"/>
      <c r="E5" s="1798"/>
      <c r="F5" s="65"/>
      <c r="G5" s="65"/>
    </row>
    <row r="6" spans="2:7" ht="28.5">
      <c r="B6" s="1799"/>
      <c r="C6" s="124"/>
      <c r="D6" s="124"/>
      <c r="E6" s="158" t="s">
        <v>1780</v>
      </c>
      <c r="F6" s="1878"/>
      <c r="G6" s="158" t="s">
        <v>1781</v>
      </c>
    </row>
    <row r="7" spans="2:7" ht="14.25">
      <c r="B7" s="1799"/>
      <c r="C7" s="124"/>
      <c r="D7" s="124"/>
      <c r="E7" s="1640" t="s">
        <v>1814</v>
      </c>
      <c r="F7" s="1878"/>
      <c r="G7" s="1640" t="s">
        <v>1814</v>
      </c>
    </row>
    <row r="8" spans="2:7" ht="18" customHeight="1">
      <c r="B8" s="134" t="s">
        <v>1829</v>
      </c>
      <c r="C8" s="134"/>
      <c r="D8" s="134"/>
      <c r="E8" s="1378">
        <v>686171400790</v>
      </c>
      <c r="F8" s="1371"/>
      <c r="G8" s="1378">
        <v>667456045468</v>
      </c>
    </row>
    <row r="9" spans="2:7" ht="18" customHeight="1">
      <c r="B9" s="134" t="s">
        <v>1438</v>
      </c>
      <c r="C9" s="134"/>
      <c r="D9" s="134"/>
      <c r="E9" s="1378">
        <v>68734661042</v>
      </c>
      <c r="F9" s="1371"/>
      <c r="G9" s="1378">
        <v>70254113106</v>
      </c>
    </row>
    <row r="10" spans="2:7" ht="18" customHeight="1">
      <c r="B10" s="134"/>
      <c r="C10" s="134"/>
      <c r="D10" s="134"/>
      <c r="E10" s="1378"/>
      <c r="F10" s="1371"/>
      <c r="G10" s="1363"/>
    </row>
    <row r="11" spans="2:7" ht="18" customHeight="1" thickBot="1">
      <c r="B11" s="124" t="s">
        <v>1817</v>
      </c>
      <c r="C11" s="124"/>
      <c r="D11" s="124"/>
      <c r="E11" s="1379">
        <v>754906061832</v>
      </c>
      <c r="F11" s="1373"/>
      <c r="G11" s="1380">
        <v>737710158574</v>
      </c>
    </row>
    <row r="12" spans="2:7" ht="15" hidden="1" thickTop="1">
      <c r="B12" s="166"/>
      <c r="C12" s="166"/>
      <c r="D12" s="166"/>
      <c r="E12" s="166"/>
      <c r="F12" s="166"/>
      <c r="G12" s="166"/>
    </row>
    <row r="13" spans="1:7" ht="14.25" hidden="1">
      <c r="A13" s="13" t="s">
        <v>1272</v>
      </c>
      <c r="B13" s="1798" t="s">
        <v>626</v>
      </c>
      <c r="C13" s="1798"/>
      <c r="D13" s="1798"/>
      <c r="E13" s="65"/>
      <c r="F13" s="65"/>
      <c r="G13" s="65"/>
    </row>
    <row r="14" spans="2:7" ht="15" hidden="1">
      <c r="B14" s="1799"/>
      <c r="C14" s="124"/>
      <c r="D14" s="124"/>
      <c r="E14" s="141">
        <v>2008</v>
      </c>
      <c r="F14" s="1878"/>
      <c r="G14" s="141">
        <v>2007</v>
      </c>
    </row>
    <row r="15" spans="2:7" ht="15" hidden="1">
      <c r="B15" s="1799"/>
      <c r="C15" s="124"/>
      <c r="D15" s="124"/>
      <c r="E15" s="560" t="s">
        <v>1814</v>
      </c>
      <c r="F15" s="1878"/>
      <c r="G15" s="560" t="s">
        <v>1814</v>
      </c>
    </row>
    <row r="16" spans="2:7" ht="15" hidden="1">
      <c r="B16" s="134" t="s">
        <v>1830</v>
      </c>
      <c r="C16" s="134"/>
      <c r="D16" s="134"/>
      <c r="E16" s="179">
        <v>0</v>
      </c>
      <c r="F16" s="141"/>
      <c r="G16" s="179">
        <v>3995000</v>
      </c>
    </row>
    <row r="17" spans="2:7" ht="15" hidden="1">
      <c r="B17" s="134" t="s">
        <v>1831</v>
      </c>
      <c r="C17" s="134"/>
      <c r="D17" s="134"/>
      <c r="E17" s="141"/>
      <c r="F17" s="141"/>
      <c r="G17" s="141"/>
    </row>
    <row r="18" spans="2:7" ht="15" hidden="1">
      <c r="B18" s="134" t="s">
        <v>1832</v>
      </c>
      <c r="C18" s="134"/>
      <c r="D18" s="134"/>
      <c r="E18" s="141"/>
      <c r="F18" s="141"/>
      <c r="G18" s="141"/>
    </row>
    <row r="19" spans="2:7" ht="15" hidden="1">
      <c r="B19" s="1881" t="s">
        <v>497</v>
      </c>
      <c r="C19" s="1881"/>
      <c r="D19" s="1881"/>
      <c r="E19" s="141"/>
      <c r="F19" s="141"/>
      <c r="G19" s="141"/>
    </row>
    <row r="20" spans="2:7" ht="15" hidden="1">
      <c r="B20" s="134" t="s">
        <v>1592</v>
      </c>
      <c r="C20" s="134"/>
      <c r="D20" s="134"/>
      <c r="E20" s="141"/>
      <c r="F20" s="141"/>
      <c r="G20" s="141"/>
    </row>
    <row r="21" spans="2:7" ht="15.75" hidden="1" thickBot="1">
      <c r="B21" s="134" t="s">
        <v>1833</v>
      </c>
      <c r="C21" s="134"/>
      <c r="D21" s="134"/>
      <c r="E21" s="141"/>
      <c r="F21" s="141"/>
      <c r="G21" s="141"/>
    </row>
    <row r="22" spans="2:7" ht="15" hidden="1" thickBot="1">
      <c r="B22" s="139" t="s">
        <v>1817</v>
      </c>
      <c r="C22" s="139"/>
      <c r="D22" s="139"/>
      <c r="E22" s="256">
        <v>0</v>
      </c>
      <c r="F22" s="256">
        <v>0</v>
      </c>
      <c r="G22" s="256">
        <v>3995000</v>
      </c>
    </row>
    <row r="23" spans="2:7" ht="15" hidden="1" thickTop="1">
      <c r="B23" s="132"/>
      <c r="C23" s="132"/>
      <c r="D23" s="132"/>
      <c r="E23" s="65"/>
      <c r="F23" s="65"/>
      <c r="G23" s="65"/>
    </row>
    <row r="24" spans="1:7" ht="14.25" hidden="1">
      <c r="A24" s="13" t="s">
        <v>1273</v>
      </c>
      <c r="B24" s="140" t="s">
        <v>1319</v>
      </c>
      <c r="C24" s="140"/>
      <c r="D24" s="140"/>
      <c r="E24" s="140"/>
      <c r="F24" s="65"/>
      <c r="G24" s="65"/>
    </row>
    <row r="25" spans="2:7" ht="15" hidden="1">
      <c r="B25" s="1799"/>
      <c r="C25" s="124"/>
      <c r="D25" s="124"/>
      <c r="E25" s="141" t="s">
        <v>356</v>
      </c>
      <c r="F25" s="1878"/>
      <c r="G25" s="141">
        <v>2007</v>
      </c>
    </row>
    <row r="26" spans="2:7" ht="15" hidden="1">
      <c r="B26" s="1799"/>
      <c r="C26" s="124"/>
      <c r="D26" s="124"/>
      <c r="E26" s="560" t="s">
        <v>1814</v>
      </c>
      <c r="F26" s="1878"/>
      <c r="G26" s="560" t="s">
        <v>1814</v>
      </c>
    </row>
    <row r="27" spans="2:7" ht="18" customHeight="1" hidden="1">
      <c r="B27" s="134" t="s">
        <v>1834</v>
      </c>
      <c r="C27" s="134"/>
      <c r="D27" s="134"/>
      <c r="E27" s="179">
        <v>686171400790</v>
      </c>
      <c r="F27" s="141"/>
      <c r="G27" s="179">
        <v>667452050468</v>
      </c>
    </row>
    <row r="28" spans="2:7" ht="18" customHeight="1" hidden="1">
      <c r="B28" s="134" t="s">
        <v>1466</v>
      </c>
      <c r="C28" s="134"/>
      <c r="D28" s="134"/>
      <c r="E28" s="179">
        <v>68734661042</v>
      </c>
      <c r="F28" s="141"/>
      <c r="G28" s="179">
        <v>70254113106</v>
      </c>
    </row>
    <row r="29" spans="2:7" ht="18" customHeight="1" hidden="1" thickBot="1">
      <c r="B29" s="134"/>
      <c r="C29" s="134"/>
      <c r="D29" s="134"/>
      <c r="E29" s="290"/>
      <c r="F29" s="141"/>
      <c r="G29" s="290"/>
    </row>
    <row r="30" spans="2:7" ht="18" customHeight="1" hidden="1" thickBot="1">
      <c r="B30" s="139" t="s">
        <v>1817</v>
      </c>
      <c r="C30" s="139"/>
      <c r="D30" s="139"/>
      <c r="E30" s="212">
        <v>754906061832</v>
      </c>
      <c r="F30" s="158"/>
      <c r="G30" s="212">
        <v>737706163574</v>
      </c>
    </row>
    <row r="31" spans="2:7" ht="11.25" customHeight="1" thickTop="1">
      <c r="B31" s="166"/>
      <c r="C31" s="166"/>
      <c r="D31" s="166"/>
      <c r="E31" s="166"/>
      <c r="F31" s="166"/>
      <c r="G31" s="166"/>
    </row>
    <row r="32" spans="1:7" ht="14.25">
      <c r="A32" s="13" t="s">
        <v>1321</v>
      </c>
      <c r="B32" s="132" t="s">
        <v>1320</v>
      </c>
      <c r="C32" s="132"/>
      <c r="D32" s="132"/>
      <c r="E32" s="65"/>
      <c r="F32" s="65"/>
      <c r="G32" s="65"/>
    </row>
    <row r="33" spans="2:7" ht="30" customHeight="1">
      <c r="B33" s="1799"/>
      <c r="C33" s="124"/>
      <c r="D33" s="124"/>
      <c r="E33" s="158" t="s">
        <v>1780</v>
      </c>
      <c r="F33" s="1878"/>
      <c r="G33" s="158" t="s">
        <v>1781</v>
      </c>
    </row>
    <row r="34" spans="2:7" ht="12.75" customHeight="1">
      <c r="B34" s="1799"/>
      <c r="C34" s="124"/>
      <c r="D34" s="124"/>
      <c r="E34" s="1640" t="s">
        <v>1814</v>
      </c>
      <c r="F34" s="1878"/>
      <c r="G34" s="1640" t="s">
        <v>1814</v>
      </c>
    </row>
    <row r="35" spans="2:7" ht="13.5" customHeight="1">
      <c r="B35" s="1881" t="s">
        <v>1467</v>
      </c>
      <c r="C35" s="1881"/>
      <c r="D35" s="1881"/>
      <c r="E35" s="179"/>
      <c r="F35" s="141"/>
      <c r="G35" s="141"/>
    </row>
    <row r="36" spans="2:7" ht="18" customHeight="1">
      <c r="B36" s="1881" t="s">
        <v>1468</v>
      </c>
      <c r="C36" s="1881"/>
      <c r="D36" s="1881"/>
      <c r="E36" s="1378">
        <v>578486073586</v>
      </c>
      <c r="F36" s="1371"/>
      <c r="G36" s="1378">
        <v>507257199866</v>
      </c>
    </row>
    <row r="37" spans="2:7" ht="18" customHeight="1">
      <c r="B37" s="1881" t="s">
        <v>357</v>
      </c>
      <c r="C37" s="1881"/>
      <c r="D37" s="1881"/>
      <c r="E37" s="1378">
        <v>60975820100</v>
      </c>
      <c r="F37" s="1371"/>
      <c r="G37" s="1378">
        <v>65804463265</v>
      </c>
    </row>
    <row r="38" spans="2:7" ht="18" customHeight="1" hidden="1">
      <c r="B38" s="1881" t="s">
        <v>1469</v>
      </c>
      <c r="C38" s="1881"/>
      <c r="D38" s="1881"/>
      <c r="E38" s="1371"/>
      <c r="F38" s="1371"/>
      <c r="G38" s="1371"/>
    </row>
    <row r="39" spans="2:7" ht="18" customHeight="1" hidden="1">
      <c r="B39" s="1881" t="s">
        <v>1470</v>
      </c>
      <c r="C39" s="1881"/>
      <c r="D39" s="1881"/>
      <c r="E39" s="1371"/>
      <c r="F39" s="1371"/>
      <c r="G39" s="1371"/>
    </row>
    <row r="40" spans="2:7" ht="18" customHeight="1" hidden="1">
      <c r="B40" s="1881" t="s">
        <v>1471</v>
      </c>
      <c r="C40" s="1881"/>
      <c r="D40" s="1881"/>
      <c r="E40" s="1371"/>
      <c r="F40" s="1371"/>
      <c r="G40" s="1371"/>
    </row>
    <row r="41" spans="2:7" ht="18" customHeight="1" hidden="1">
      <c r="B41" s="1881" t="s">
        <v>1472</v>
      </c>
      <c r="C41" s="1881"/>
      <c r="D41" s="1881"/>
      <c r="E41" s="1371"/>
      <c r="F41" s="1371"/>
      <c r="G41" s="1371"/>
    </row>
    <row r="42" spans="2:7" ht="18" customHeight="1" thickBot="1">
      <c r="B42" s="1881" t="s">
        <v>1473</v>
      </c>
      <c r="C42" s="1881"/>
      <c r="D42" s="1881"/>
      <c r="E42" s="1371"/>
      <c r="F42" s="1371"/>
      <c r="G42" s="1371"/>
    </row>
    <row r="43" spans="2:7" ht="18" customHeight="1" thickBot="1">
      <c r="B43" s="139" t="s">
        <v>1817</v>
      </c>
      <c r="C43" s="139"/>
      <c r="D43" s="139"/>
      <c r="E43" s="1381">
        <v>639461893686</v>
      </c>
      <c r="F43" s="1373"/>
      <c r="G43" s="1369">
        <v>573061663131</v>
      </c>
    </row>
    <row r="44" spans="2:7" ht="11.25" customHeight="1" thickTop="1">
      <c r="B44" s="166"/>
      <c r="C44" s="166"/>
      <c r="D44" s="166"/>
      <c r="E44" s="166"/>
      <c r="F44" s="166"/>
      <c r="G44" s="166"/>
    </row>
    <row r="45" spans="1:7" ht="14.25">
      <c r="A45" s="13" t="s">
        <v>628</v>
      </c>
      <c r="B45" s="1798" t="s">
        <v>627</v>
      </c>
      <c r="C45" s="1798"/>
      <c r="D45" s="1798"/>
      <c r="E45" s="1798"/>
      <c r="F45" s="65"/>
      <c r="G45" s="65"/>
    </row>
    <row r="46" spans="2:7" ht="28.5">
      <c r="B46" s="1799"/>
      <c r="C46" s="124"/>
      <c r="D46" s="124"/>
      <c r="E46" s="158" t="s">
        <v>1780</v>
      </c>
      <c r="F46" s="1878"/>
      <c r="G46" s="158" t="s">
        <v>1781</v>
      </c>
    </row>
    <row r="47" spans="2:7" ht="14.25">
      <c r="B47" s="1799"/>
      <c r="C47" s="124"/>
      <c r="D47" s="124"/>
      <c r="E47" s="1640" t="s">
        <v>1814</v>
      </c>
      <c r="F47" s="1878"/>
      <c r="G47" s="1640" t="s">
        <v>1814</v>
      </c>
    </row>
    <row r="48" spans="2:7" ht="15">
      <c r="B48" s="134" t="s">
        <v>1474</v>
      </c>
      <c r="C48" s="134"/>
      <c r="D48" s="134"/>
      <c r="E48" s="1363">
        <v>3085466061</v>
      </c>
      <c r="F48" s="1371"/>
      <c r="G48" s="1363">
        <v>2600155569</v>
      </c>
    </row>
    <row r="49" spans="2:7" ht="15" hidden="1">
      <c r="B49" s="134" t="s">
        <v>1475</v>
      </c>
      <c r="C49" s="134"/>
      <c r="D49" s="134"/>
      <c r="E49" s="1363"/>
      <c r="F49" s="1371"/>
      <c r="G49" s="1363"/>
    </row>
    <row r="50" spans="2:7" ht="15">
      <c r="B50" s="134" t="s">
        <v>1476</v>
      </c>
      <c r="C50" s="134"/>
      <c r="D50" s="134"/>
      <c r="E50" s="1363">
        <v>50273904</v>
      </c>
      <c r="F50" s="1371"/>
      <c r="G50" s="1363">
        <v>395925000</v>
      </c>
    </row>
    <row r="51" spans="2:7" ht="17.25" customHeight="1" hidden="1">
      <c r="B51" s="134" t="s">
        <v>1477</v>
      </c>
      <c r="C51" s="134"/>
      <c r="D51" s="134"/>
      <c r="E51" s="1363"/>
      <c r="F51" s="1371"/>
      <c r="G51" s="1371"/>
    </row>
    <row r="52" spans="2:7" ht="15" hidden="1">
      <c r="B52" s="134" t="s">
        <v>1478</v>
      </c>
      <c r="C52" s="134"/>
      <c r="D52" s="134"/>
      <c r="E52" s="1363"/>
      <c r="F52" s="1371"/>
      <c r="G52" s="1378"/>
    </row>
    <row r="53" spans="2:7" ht="13.5" customHeight="1" hidden="1">
      <c r="B53" s="134" t="s">
        <v>1479</v>
      </c>
      <c r="C53" s="134"/>
      <c r="D53" s="134"/>
      <c r="E53" s="1363"/>
      <c r="F53" s="1371"/>
      <c r="G53" s="1371"/>
    </row>
    <row r="54" spans="2:7" ht="12" customHeight="1" hidden="1">
      <c r="B54" s="134" t="s">
        <v>1389</v>
      </c>
      <c r="C54" s="134"/>
      <c r="D54" s="134"/>
      <c r="E54" s="1363"/>
      <c r="F54" s="1371"/>
      <c r="G54" s="1371"/>
    </row>
    <row r="55" spans="2:7" ht="17.25" customHeight="1" thickBot="1">
      <c r="B55" s="134" t="s">
        <v>1391</v>
      </c>
      <c r="C55" s="134"/>
      <c r="D55" s="134"/>
      <c r="E55" s="1363">
        <v>1032993920</v>
      </c>
      <c r="F55" s="1371"/>
      <c r="G55" s="1378">
        <v>8811825711</v>
      </c>
    </row>
    <row r="56" spans="2:7" ht="18" customHeight="1" thickBot="1">
      <c r="B56" s="139" t="s">
        <v>1817</v>
      </c>
      <c r="C56" s="139"/>
      <c r="D56" s="139"/>
      <c r="E56" s="1369">
        <v>4168733885</v>
      </c>
      <c r="F56" s="1368"/>
      <c r="G56" s="1369">
        <v>11807906280</v>
      </c>
    </row>
    <row r="57" spans="2:7" ht="7.5" customHeight="1" thickTop="1">
      <c r="B57" s="166"/>
      <c r="C57" s="166"/>
      <c r="D57" s="166"/>
      <c r="E57" s="166"/>
      <c r="F57" s="166"/>
      <c r="G57" s="166"/>
    </row>
    <row r="58" spans="2:7" ht="14.25" hidden="1">
      <c r="B58" s="166"/>
      <c r="C58" s="166"/>
      <c r="D58" s="166"/>
      <c r="E58" s="166"/>
      <c r="F58" s="166"/>
      <c r="G58" s="166"/>
    </row>
    <row r="59" spans="1:7" ht="19.5" customHeight="1">
      <c r="A59" s="13" t="s">
        <v>630</v>
      </c>
      <c r="B59" s="132" t="s">
        <v>629</v>
      </c>
      <c r="C59" s="132"/>
      <c r="D59" s="132"/>
      <c r="E59" s="65"/>
      <c r="F59" s="65"/>
      <c r="G59" s="65"/>
    </row>
    <row r="60" spans="2:7" ht="28.5">
      <c r="B60" s="1799"/>
      <c r="C60" s="124"/>
      <c r="D60" s="124"/>
      <c r="E60" s="158" t="s">
        <v>1780</v>
      </c>
      <c r="F60" s="1878"/>
      <c r="G60" s="158" t="s">
        <v>1781</v>
      </c>
    </row>
    <row r="61" spans="2:7" ht="17.25" customHeight="1">
      <c r="B61" s="1799"/>
      <c r="C61" s="124"/>
      <c r="D61" s="124"/>
      <c r="E61" s="1640" t="s">
        <v>1814</v>
      </c>
      <c r="F61" s="1878"/>
      <c r="G61" s="1640" t="s">
        <v>1814</v>
      </c>
    </row>
    <row r="62" spans="2:7" ht="15">
      <c r="B62" s="1881" t="s">
        <v>1669</v>
      </c>
      <c r="C62" s="1881"/>
      <c r="D62" s="1881"/>
      <c r="E62" s="1363">
        <v>63515065605</v>
      </c>
      <c r="F62" s="1371"/>
      <c r="G62" s="1363">
        <v>71821624487</v>
      </c>
    </row>
    <row r="63" spans="2:7" ht="15" hidden="1">
      <c r="B63" s="1881" t="s">
        <v>1670</v>
      </c>
      <c r="C63" s="1881"/>
      <c r="D63" s="1881"/>
      <c r="E63" s="1371"/>
      <c r="F63" s="1371"/>
      <c r="G63" s="1371"/>
    </row>
    <row r="64" spans="2:7" ht="15" hidden="1">
      <c r="B64" s="1881" t="s">
        <v>1671</v>
      </c>
      <c r="C64" s="1881"/>
      <c r="D64" s="1881"/>
      <c r="E64" s="1371"/>
      <c r="F64" s="1371"/>
      <c r="G64" s="1371"/>
    </row>
    <row r="65" spans="2:7" ht="15" hidden="1">
      <c r="B65" s="1881" t="s">
        <v>1672</v>
      </c>
      <c r="C65" s="1881"/>
      <c r="D65" s="1881"/>
      <c r="E65" s="1371"/>
      <c r="F65" s="1371"/>
      <c r="G65" s="1371"/>
    </row>
    <row r="66" spans="2:7" ht="15" hidden="1">
      <c r="B66" s="1881" t="s">
        <v>1673</v>
      </c>
      <c r="C66" s="1881"/>
      <c r="D66" s="1881"/>
      <c r="E66" s="1378"/>
      <c r="F66" s="1371"/>
      <c r="G66" s="1371"/>
    </row>
    <row r="67" spans="2:7" ht="15">
      <c r="B67" s="1881" t="s">
        <v>1674</v>
      </c>
      <c r="C67" s="1881"/>
      <c r="D67" s="1881"/>
      <c r="E67" s="1363">
        <v>29807647</v>
      </c>
      <c r="F67" s="1371"/>
      <c r="G67" s="1363"/>
    </row>
    <row r="68" spans="2:7" ht="15" hidden="1">
      <c r="B68" s="1881" t="s">
        <v>1675</v>
      </c>
      <c r="C68" s="1881"/>
      <c r="D68" s="1881"/>
      <c r="E68" s="1371"/>
      <c r="F68" s="1371"/>
      <c r="G68" s="1371"/>
    </row>
    <row r="69" spans="2:7" ht="15.75" thickBot="1">
      <c r="B69" s="1881" t="s">
        <v>1676</v>
      </c>
      <c r="C69" s="1881"/>
      <c r="D69" s="1881"/>
      <c r="E69" s="1363">
        <v>328215752</v>
      </c>
      <c r="F69" s="1371"/>
      <c r="G69" s="1378">
        <v>8666129820</v>
      </c>
    </row>
    <row r="70" spans="2:7" ht="15" thickBot="1">
      <c r="B70" s="139" t="s">
        <v>1817</v>
      </c>
      <c r="C70" s="139"/>
      <c r="D70" s="139"/>
      <c r="E70" s="1382">
        <v>63873089004</v>
      </c>
      <c r="F70" s="1368"/>
      <c r="G70" s="1369">
        <v>80487754307</v>
      </c>
    </row>
    <row r="71" spans="2:7" ht="15" thickTop="1">
      <c r="B71" s="166"/>
      <c r="C71" s="166"/>
      <c r="D71" s="166"/>
      <c r="E71" s="166"/>
      <c r="F71" s="166"/>
      <c r="G71" s="166"/>
    </row>
    <row r="72" spans="2:7" ht="14.25" hidden="1">
      <c r="B72" s="166"/>
      <c r="C72" s="166"/>
      <c r="D72" s="166"/>
      <c r="E72" s="166"/>
      <c r="F72" s="166"/>
      <c r="G72" s="166"/>
    </row>
    <row r="73" spans="2:7" ht="14.25" hidden="1">
      <c r="B73" s="166"/>
      <c r="C73" s="166"/>
      <c r="D73" s="166"/>
      <c r="E73" s="166"/>
      <c r="F73" s="166"/>
      <c r="G73" s="166"/>
    </row>
    <row r="74" spans="2:7" ht="14.25" hidden="1">
      <c r="B74" s="166"/>
      <c r="C74" s="166"/>
      <c r="D74" s="166"/>
      <c r="E74" s="166"/>
      <c r="F74" s="166"/>
      <c r="G74" s="166"/>
    </row>
    <row r="75" spans="2:7" ht="14.25" hidden="1">
      <c r="B75" s="166"/>
      <c r="C75" s="166"/>
      <c r="D75" s="166"/>
      <c r="E75" s="166"/>
      <c r="F75" s="166"/>
      <c r="G75" s="166"/>
    </row>
    <row r="76" spans="1:7" ht="14.25">
      <c r="A76" s="13" t="s">
        <v>1374</v>
      </c>
      <c r="B76" s="1798" t="s">
        <v>1373</v>
      </c>
      <c r="C76" s="1798"/>
      <c r="D76" s="1798"/>
      <c r="E76" s="1798"/>
      <c r="F76" s="65"/>
      <c r="G76" s="65"/>
    </row>
    <row r="77" spans="2:7" ht="28.5">
      <c r="B77" s="1799"/>
      <c r="C77" s="124"/>
      <c r="D77" s="124"/>
      <c r="E77" s="158" t="s">
        <v>1780</v>
      </c>
      <c r="F77" s="1878"/>
      <c r="G77" s="158" t="s">
        <v>1781</v>
      </c>
    </row>
    <row r="78" spans="2:7" ht="14.25">
      <c r="B78" s="1799"/>
      <c r="C78" s="124"/>
      <c r="D78" s="124"/>
      <c r="E78" s="1640" t="s">
        <v>1814</v>
      </c>
      <c r="F78" s="1878"/>
      <c r="G78" s="1640" t="s">
        <v>1814</v>
      </c>
    </row>
    <row r="79" spans="2:7" ht="15">
      <c r="B79" s="124"/>
      <c r="C79" s="124"/>
      <c r="D79" s="124"/>
      <c r="E79" s="168"/>
      <c r="F79" s="158"/>
      <c r="G79" s="168"/>
    </row>
    <row r="80" spans="2:7" ht="14.25">
      <c r="B80" s="286" t="s">
        <v>44</v>
      </c>
      <c r="C80" s="124"/>
      <c r="D80" s="124"/>
      <c r="E80" s="1603">
        <v>4072713910</v>
      </c>
      <c r="F80" s="1605"/>
      <c r="G80" s="1603">
        <v>32004340264</v>
      </c>
    </row>
    <row r="81" spans="2:7" ht="14.25" hidden="1">
      <c r="B81" s="286" t="s">
        <v>45</v>
      </c>
      <c r="C81" s="124"/>
      <c r="D81" s="124"/>
      <c r="E81" s="1603">
        <v>50273904</v>
      </c>
      <c r="F81" s="1605"/>
      <c r="G81" s="1603">
        <v>395925000</v>
      </c>
    </row>
    <row r="82" spans="2:7" ht="30" hidden="1">
      <c r="B82" s="134" t="s">
        <v>46</v>
      </c>
      <c r="C82" s="124"/>
      <c r="D82" s="124"/>
      <c r="E82" s="1606">
        <v>50273904</v>
      </c>
      <c r="F82" s="1605"/>
      <c r="G82" s="1606">
        <v>395925000</v>
      </c>
    </row>
    <row r="83" spans="2:7" ht="28.5" hidden="1">
      <c r="B83" s="286" t="s">
        <v>159</v>
      </c>
      <c r="C83" s="124"/>
      <c r="D83" s="124"/>
      <c r="E83" s="1606">
        <v>653450000</v>
      </c>
      <c r="F83" s="1605"/>
      <c r="G83" s="1606">
        <v>252541000</v>
      </c>
    </row>
    <row r="84" spans="2:7" ht="14.25" hidden="1">
      <c r="B84" s="286" t="s">
        <v>47</v>
      </c>
      <c r="C84" s="124"/>
      <c r="D84" s="124"/>
      <c r="E84" s="1603">
        <v>4022440006</v>
      </c>
      <c r="F84" s="1605"/>
      <c r="G84" s="1607">
        <v>31608415264</v>
      </c>
    </row>
    <row r="85" spans="2:7" ht="15" hidden="1">
      <c r="B85" s="237" t="s">
        <v>51</v>
      </c>
      <c r="C85" s="124"/>
      <c r="D85" s="124"/>
      <c r="E85" s="1606">
        <v>1514570509</v>
      </c>
      <c r="F85" s="1605"/>
      <c r="G85" s="1606">
        <v>2636389199</v>
      </c>
    </row>
    <row r="86" spans="2:7" ht="30" hidden="1">
      <c r="B86" s="237" t="s">
        <v>52</v>
      </c>
      <c r="C86" s="124"/>
      <c r="D86" s="124"/>
      <c r="E86" s="1606">
        <v>2527969078</v>
      </c>
      <c r="F86" s="1605"/>
      <c r="G86" s="1606">
        <v>28972026065</v>
      </c>
    </row>
    <row r="87" spans="2:7" ht="30" hidden="1">
      <c r="B87" s="237" t="s">
        <v>1633</v>
      </c>
      <c r="C87" s="124"/>
      <c r="D87" s="124"/>
      <c r="E87" s="1606">
        <v>-20099581</v>
      </c>
      <c r="F87" s="1605"/>
      <c r="G87" s="1606"/>
    </row>
    <row r="88" spans="2:17" ht="45" hidden="1">
      <c r="B88" s="237" t="s">
        <v>48</v>
      </c>
      <c r="C88" s="1596" t="s">
        <v>1634</v>
      </c>
      <c r="D88" s="124"/>
      <c r="E88" s="1606"/>
      <c r="F88" s="1605"/>
      <c r="G88" s="1606">
        <v>194690620</v>
      </c>
      <c r="Q88" s="1601">
        <v>7243006516.25</v>
      </c>
    </row>
    <row r="89" spans="2:17" ht="45" hidden="1">
      <c r="B89" s="237" t="s">
        <v>48</v>
      </c>
      <c r="C89" s="1597">
        <v>0.25</v>
      </c>
      <c r="D89" s="124"/>
      <c r="E89" s="1606">
        <v>1346063972</v>
      </c>
      <c r="F89" s="1605"/>
      <c r="G89" s="1606">
        <v>7342263577</v>
      </c>
      <c r="P89" s="562"/>
      <c r="Q89" s="1601">
        <v>113592788.175</v>
      </c>
    </row>
    <row r="90" spans="2:17" ht="45" hidden="1">
      <c r="B90" s="237" t="s">
        <v>49</v>
      </c>
      <c r="C90" s="1596" t="s">
        <v>1635</v>
      </c>
      <c r="D90" s="124"/>
      <c r="E90" s="1606">
        <v>113592788.175</v>
      </c>
      <c r="F90" s="1605"/>
      <c r="G90" s="1606">
        <v>80914818</v>
      </c>
      <c r="Q90" s="1601">
        <v>631992269.5</v>
      </c>
    </row>
    <row r="91" spans="2:7" ht="30" hidden="1">
      <c r="B91" s="106" t="s">
        <v>50</v>
      </c>
      <c r="C91" s="124"/>
      <c r="D91" s="124"/>
      <c r="E91" s="1606">
        <v>163362500</v>
      </c>
      <c r="F91" s="1605"/>
      <c r="G91" s="1606">
        <v>63135250</v>
      </c>
    </row>
    <row r="92" spans="2:7" ht="30">
      <c r="B92" s="237" t="s">
        <v>1770</v>
      </c>
      <c r="C92" s="124"/>
      <c r="D92" s="124"/>
      <c r="E92" s="1606">
        <v>1625769260</v>
      </c>
      <c r="F92" s="1605"/>
      <c r="G92" s="1606">
        <v>7681004265</v>
      </c>
    </row>
    <row r="93" spans="2:7" ht="15" thickBot="1">
      <c r="B93" s="1799" t="s">
        <v>1817</v>
      </c>
      <c r="C93" s="1799"/>
      <c r="D93" s="124"/>
      <c r="E93" s="1599">
        <v>1625769260</v>
      </c>
      <c r="F93" s="1368"/>
      <c r="G93" s="1599">
        <v>7681004265</v>
      </c>
    </row>
    <row r="94" spans="2:7" ht="15" thickTop="1">
      <c r="B94" s="124"/>
      <c r="C94" s="124"/>
      <c r="D94" s="124"/>
      <c r="E94" s="473"/>
      <c r="F94" s="194"/>
      <c r="G94" s="473"/>
    </row>
    <row r="95" spans="2:5" ht="165" customHeight="1" hidden="1">
      <c r="B95" s="106" t="s">
        <v>616</v>
      </c>
      <c r="C95" s="106"/>
      <c r="D95" s="106" t="s">
        <v>575</v>
      </c>
      <c r="E95" s="106" t="s">
        <v>617</v>
      </c>
    </row>
    <row r="96" spans="2:5" ht="165" hidden="1">
      <c r="B96" s="106" t="s">
        <v>618</v>
      </c>
      <c r="C96" s="106"/>
      <c r="D96" s="106" t="s">
        <v>619</v>
      </c>
      <c r="E96" s="106" t="s">
        <v>620</v>
      </c>
    </row>
    <row r="97" spans="2:7" ht="15" hidden="1">
      <c r="B97" s="106" t="s">
        <v>512</v>
      </c>
      <c r="C97" s="106"/>
      <c r="D97" s="106" t="s">
        <v>512</v>
      </c>
      <c r="F97" s="106" t="s">
        <v>512</v>
      </c>
      <c r="G97" s="141"/>
    </row>
    <row r="98" spans="2:7" ht="15" hidden="1">
      <c r="B98" s="174"/>
      <c r="C98" s="174"/>
      <c r="D98" s="174"/>
      <c r="E98" s="166"/>
      <c r="F98" s="166"/>
      <c r="G98" s="166"/>
    </row>
    <row r="99" spans="2:7" ht="15" hidden="1">
      <c r="B99" s="1801" t="s">
        <v>621</v>
      </c>
      <c r="C99" s="1801"/>
      <c r="D99" s="1801"/>
      <c r="E99" s="1801"/>
      <c r="F99" s="1801"/>
      <c r="G99" s="1801"/>
    </row>
    <row r="100" spans="2:7" ht="15" hidden="1">
      <c r="B100" s="174"/>
      <c r="C100" s="174"/>
      <c r="D100" s="174"/>
      <c r="E100" s="166"/>
      <c r="F100" s="166"/>
      <c r="G100" s="166"/>
    </row>
    <row r="101" spans="2:7" ht="256.5" hidden="1">
      <c r="B101" s="105" t="s">
        <v>1368</v>
      </c>
      <c r="C101" s="105"/>
      <c r="D101" s="146" t="s">
        <v>1369</v>
      </c>
      <c r="E101" s="146" t="s">
        <v>1370</v>
      </c>
      <c r="F101" s="146" t="s">
        <v>1370</v>
      </c>
      <c r="G101" s="124" t="s">
        <v>624</v>
      </c>
    </row>
    <row r="102" spans="2:7" ht="150" hidden="1">
      <c r="B102" s="106" t="s">
        <v>1371</v>
      </c>
      <c r="C102" s="106"/>
      <c r="D102" s="106" t="s">
        <v>1372</v>
      </c>
      <c r="E102" s="106" t="s">
        <v>613</v>
      </c>
      <c r="G102" s="106"/>
    </row>
    <row r="103" spans="2:7" ht="150" hidden="1">
      <c r="B103" s="106" t="s">
        <v>614</v>
      </c>
      <c r="C103" s="106"/>
      <c r="D103" s="106" t="s">
        <v>1372</v>
      </c>
      <c r="E103" s="106" t="s">
        <v>615</v>
      </c>
      <c r="G103" s="106"/>
    </row>
    <row r="104" spans="2:7" ht="165" customHeight="1" hidden="1">
      <c r="B104" s="106" t="s">
        <v>616</v>
      </c>
      <c r="C104" s="106"/>
      <c r="D104" s="106" t="s">
        <v>575</v>
      </c>
      <c r="E104" s="106" t="s">
        <v>617</v>
      </c>
      <c r="G104" s="106"/>
    </row>
    <row r="105" spans="2:7" ht="45" hidden="1">
      <c r="B105" s="106" t="s">
        <v>580</v>
      </c>
      <c r="C105" s="106"/>
      <c r="D105" s="106" t="s">
        <v>622</v>
      </c>
      <c r="E105" s="106" t="s">
        <v>620</v>
      </c>
      <c r="G105" s="106"/>
    </row>
    <row r="106" spans="2:7" ht="240" hidden="1">
      <c r="B106" s="106" t="s">
        <v>579</v>
      </c>
      <c r="C106" s="106"/>
      <c r="D106" s="106" t="s">
        <v>623</v>
      </c>
      <c r="E106" s="106" t="s">
        <v>512</v>
      </c>
      <c r="G106" s="106"/>
    </row>
    <row r="107" spans="2:7" ht="15" hidden="1">
      <c r="B107" s="106" t="s">
        <v>512</v>
      </c>
      <c r="C107" s="106"/>
      <c r="D107" s="106" t="s">
        <v>512</v>
      </c>
      <c r="E107" s="106" t="s">
        <v>512</v>
      </c>
      <c r="G107" s="106"/>
    </row>
    <row r="108" spans="2:7" ht="15" hidden="1">
      <c r="B108" s="73"/>
      <c r="C108" s="73"/>
      <c r="D108" s="73"/>
      <c r="E108" s="166"/>
      <c r="F108" s="166"/>
      <c r="G108" s="166"/>
    </row>
    <row r="109" spans="4:7" ht="14.25" hidden="1">
      <c r="D109" s="132"/>
      <c r="E109" s="65"/>
      <c r="F109" s="65"/>
      <c r="G109" s="65"/>
    </row>
    <row r="110" spans="2:7" ht="15" customHeight="1" hidden="1">
      <c r="B110" s="1801" t="s">
        <v>548</v>
      </c>
      <c r="C110" s="1801"/>
      <c r="D110" s="1801"/>
      <c r="E110" s="1801"/>
      <c r="F110" s="1801"/>
      <c r="G110" s="1801"/>
    </row>
    <row r="111" spans="2:7" ht="15" hidden="1">
      <c r="B111" s="174"/>
      <c r="C111" s="174"/>
      <c r="D111" s="174"/>
      <c r="E111" s="166"/>
      <c r="F111" s="166"/>
      <c r="G111" s="166"/>
    </row>
    <row r="112" spans="2:7" ht="15" customHeight="1" hidden="1">
      <c r="B112" s="1799"/>
      <c r="D112" s="1811" t="s">
        <v>1129</v>
      </c>
      <c r="E112" s="1811"/>
      <c r="F112" s="1811"/>
      <c r="G112" s="1811"/>
    </row>
    <row r="113" spans="2:7" ht="15" customHeight="1" hidden="1">
      <c r="B113" s="1799"/>
      <c r="C113" s="124"/>
      <c r="D113" s="124"/>
      <c r="E113" s="107"/>
      <c r="F113" s="107"/>
      <c r="G113" s="166"/>
    </row>
    <row r="114" spans="2:7" ht="14.25" customHeight="1" hidden="1">
      <c r="B114" s="1882" t="s">
        <v>385</v>
      </c>
      <c r="C114" s="1882"/>
      <c r="D114" s="1799" t="s">
        <v>608</v>
      </c>
      <c r="E114" s="1799"/>
      <c r="F114" s="1799"/>
      <c r="G114" s="1799"/>
    </row>
    <row r="115" spans="2:7" ht="15" hidden="1">
      <c r="B115" s="1907"/>
      <c r="C115" s="126"/>
      <c r="D115" s="126"/>
      <c r="E115" s="1907"/>
      <c r="F115" s="1907"/>
      <c r="G115" s="166"/>
    </row>
    <row r="116" spans="2:7" ht="15" hidden="1">
      <c r="B116" s="1907"/>
      <c r="C116" s="126"/>
      <c r="D116" s="126"/>
      <c r="E116" s="1907"/>
      <c r="F116" s="1907"/>
      <c r="G116" s="166"/>
    </row>
    <row r="117" spans="2:7" ht="15" hidden="1">
      <c r="B117" s="1907"/>
      <c r="C117" s="126"/>
      <c r="D117" s="126"/>
      <c r="E117" s="1907"/>
      <c r="F117" s="1907"/>
      <c r="G117" s="166"/>
    </row>
    <row r="118" spans="2:7" ht="15" hidden="1">
      <c r="B118" s="1907"/>
      <c r="C118" s="126"/>
      <c r="D118" s="126"/>
      <c r="E118" s="1907"/>
      <c r="F118" s="1907"/>
      <c r="G118" s="166"/>
    </row>
    <row r="119" spans="2:7" ht="15" hidden="1">
      <c r="B119" s="1907"/>
      <c r="C119" s="126"/>
      <c r="D119" s="126"/>
      <c r="E119" s="1907"/>
      <c r="F119" s="1907"/>
      <c r="G119" s="166"/>
    </row>
    <row r="120" spans="2:7" ht="15" hidden="1">
      <c r="B120" s="1907"/>
      <c r="C120" s="126"/>
      <c r="D120" s="126"/>
      <c r="E120" s="1907"/>
      <c r="F120" s="1907"/>
      <c r="G120" s="166"/>
    </row>
    <row r="121" spans="2:7" ht="15.75" customHeight="1" hidden="1">
      <c r="B121" s="1916" t="s">
        <v>387</v>
      </c>
      <c r="C121" s="1916"/>
      <c r="D121" s="1917" t="s">
        <v>1804</v>
      </c>
      <c r="E121" s="1917"/>
      <c r="F121" s="1917"/>
      <c r="G121" s="1917"/>
    </row>
    <row r="122" spans="2:7" ht="15">
      <c r="B122" s="136"/>
      <c r="C122" s="136"/>
      <c r="D122" s="136"/>
      <c r="E122" s="166"/>
      <c r="F122" s="166"/>
      <c r="G122" s="166"/>
    </row>
    <row r="130" spans="2:6" ht="15">
      <c r="B130" s="103"/>
      <c r="C130" s="103"/>
      <c r="D130" s="209"/>
      <c r="E130" s="209"/>
      <c r="F130" s="209"/>
    </row>
  </sheetData>
  <sheetProtection/>
  <mergeCells count="47">
    <mergeCell ref="F6:F7"/>
    <mergeCell ref="B14:B15"/>
    <mergeCell ref="B19:D19"/>
    <mergeCell ref="B76:E76"/>
    <mergeCell ref="F14:F15"/>
    <mergeCell ref="B25:B26"/>
    <mergeCell ref="F25:F26"/>
    <mergeCell ref="B41:D41"/>
    <mergeCell ref="F33:F34"/>
    <mergeCell ref="B35:D35"/>
    <mergeCell ref="B39:D39"/>
    <mergeCell ref="B5:E5"/>
    <mergeCell ref="B6:B7"/>
    <mergeCell ref="B62:D62"/>
    <mergeCell ref="B60:B61"/>
    <mergeCell ref="B13:D13"/>
    <mergeCell ref="B36:D36"/>
    <mergeCell ref="B37:D37"/>
    <mergeCell ref="B38:D38"/>
    <mergeCell ref="B33:B34"/>
    <mergeCell ref="B77:B78"/>
    <mergeCell ref="B67:D67"/>
    <mergeCell ref="B63:D63"/>
    <mergeCell ref="B46:B47"/>
    <mergeCell ref="B69:D69"/>
    <mergeCell ref="B66:D66"/>
    <mergeCell ref="B68:D68"/>
    <mergeCell ref="E115:E120"/>
    <mergeCell ref="F115:F120"/>
    <mergeCell ref="B42:D42"/>
    <mergeCell ref="B64:D64"/>
    <mergeCell ref="B65:D65"/>
    <mergeCell ref="B99:G99"/>
    <mergeCell ref="D112:G112"/>
    <mergeCell ref="F46:F47"/>
    <mergeCell ref="F60:F61"/>
    <mergeCell ref="F77:F78"/>
    <mergeCell ref="B121:C121"/>
    <mergeCell ref="B112:B113"/>
    <mergeCell ref="B40:D40"/>
    <mergeCell ref="B45:E45"/>
    <mergeCell ref="B93:C93"/>
    <mergeCell ref="D121:G121"/>
    <mergeCell ref="D114:G114"/>
    <mergeCell ref="B114:C114"/>
    <mergeCell ref="B110:G110"/>
    <mergeCell ref="B115:B120"/>
  </mergeCells>
  <printOptions/>
  <pageMargins left="0.748031496062992" right="0.25" top="0.511811023622047" bottom="0.669291338582677" header="0.511811023622047" footer="0.275590551181102"/>
  <pageSetup firstPageNumber="23" useFirstPageNumber="1" horizontalDpi="600" verticalDpi="600" orientation="portrait" paperSize="9" r:id="rId1"/>
  <headerFooter alignWithMargins="0">
    <oddFooter>&amp;C&amp;"Times New Roman,Regular"&amp;11&amp;P</oddFooter>
  </headerFooter>
</worksheet>
</file>

<file path=xl/worksheets/sheet38.xml><?xml version="1.0" encoding="utf-8"?>
<worksheet xmlns="http://schemas.openxmlformats.org/spreadsheetml/2006/main" xmlns:r="http://schemas.openxmlformats.org/officeDocument/2006/relationships">
  <dimension ref="A2:C35"/>
  <sheetViews>
    <sheetView zoomScalePageLayoutView="0" workbookViewId="0" topLeftCell="A1">
      <selection activeCell="A1" sqref="A1"/>
    </sheetView>
  </sheetViews>
  <sheetFormatPr defaultColWidth="6.125" defaultRowHeight="12.75"/>
  <cols>
    <col min="1" max="1" width="20.00390625" style="5" customWidth="1"/>
    <col min="2" max="2" width="0.875" style="5" customWidth="1"/>
    <col min="3" max="3" width="21.375" style="5" customWidth="1"/>
    <col min="4" max="16384" width="6.125" style="5" customWidth="1"/>
  </cols>
  <sheetData>
    <row r="1" ht="13.5" thickBot="1"/>
    <row r="2" spans="1:3" ht="13.5" thickBot="1">
      <c r="A2" s="33"/>
      <c r="C2" s="33"/>
    </row>
    <row r="3" spans="1:3" ht="12.75">
      <c r="A3" s="33"/>
      <c r="C3" s="33"/>
    </row>
    <row r="4" spans="1:3" ht="12.75">
      <c r="A4" s="33"/>
      <c r="C4" s="33"/>
    </row>
    <row r="5" spans="1:3" ht="12.75">
      <c r="A5" s="33"/>
      <c r="C5" s="33"/>
    </row>
    <row r="6" spans="1:3" ht="13.5" thickBot="1">
      <c r="A6" s="33"/>
      <c r="C6" s="33"/>
    </row>
    <row r="7" ht="12.75">
      <c r="C7" s="33"/>
    </row>
    <row r="8" ht="13.5" thickBot="1">
      <c r="C8" s="33"/>
    </row>
    <row r="9" ht="13.5" thickBot="1">
      <c r="A9" s="33"/>
    </row>
    <row r="10" spans="1:3" ht="13.5" thickBot="1">
      <c r="A10" s="33"/>
      <c r="C10" s="33"/>
    </row>
    <row r="11" spans="1:3" ht="12.75">
      <c r="A11" s="33"/>
      <c r="C11" s="33"/>
    </row>
    <row r="12" spans="1:3" ht="12.75">
      <c r="A12" s="33"/>
      <c r="C12" s="33"/>
    </row>
    <row r="13" spans="1:3" ht="12.75">
      <c r="A13" s="33"/>
      <c r="C13" s="33"/>
    </row>
    <row r="14" spans="1:3" ht="12.75">
      <c r="A14" s="33"/>
      <c r="C14" s="33"/>
    </row>
    <row r="15" spans="1:3" ht="12.75">
      <c r="A15" s="33"/>
      <c r="C15" s="33"/>
    </row>
    <row r="16" spans="1:3" ht="12.75">
      <c r="A16" s="33"/>
      <c r="C16" s="33"/>
    </row>
    <row r="17" spans="1:3" ht="12.75">
      <c r="A17" s="33"/>
      <c r="C17" s="33"/>
    </row>
    <row r="18" spans="1:3" ht="12.75">
      <c r="A18" s="33"/>
      <c r="C18" s="33"/>
    </row>
    <row r="19" spans="1:3" ht="12.75">
      <c r="A19" s="33"/>
      <c r="C19" s="33"/>
    </row>
    <row r="20" spans="1:3" ht="13.5" thickBot="1">
      <c r="A20" s="33"/>
      <c r="C20" s="33"/>
    </row>
    <row r="21" ht="13.5" thickBot="1">
      <c r="A21" s="33"/>
    </row>
    <row r="22" spans="1:3" ht="13.5" thickBot="1">
      <c r="A22" s="33"/>
      <c r="C22" s="33"/>
    </row>
    <row r="23" spans="1:3" ht="12.75">
      <c r="A23" s="33"/>
      <c r="C23" s="33"/>
    </row>
    <row r="24" spans="1:3" ht="12.75">
      <c r="A24" s="33"/>
      <c r="C24" s="33"/>
    </row>
    <row r="25" spans="1:3" ht="12.75">
      <c r="A25" s="33"/>
      <c r="C25" s="33"/>
    </row>
    <row r="26" spans="1:3" ht="12.75">
      <c r="A26" s="33"/>
      <c r="C26" s="33"/>
    </row>
    <row r="27" spans="1:3" ht="12.75">
      <c r="A27" s="33"/>
      <c r="C27" s="33"/>
    </row>
    <row r="28" spans="1:3" ht="12.75">
      <c r="A28" s="33"/>
      <c r="C28" s="33"/>
    </row>
    <row r="29" spans="1:3" ht="12.75">
      <c r="A29" s="33"/>
      <c r="C29" s="33"/>
    </row>
    <row r="30" spans="1:3" ht="13.5" thickBot="1">
      <c r="A30" s="33"/>
      <c r="C30" s="33"/>
    </row>
    <row r="31" ht="12.75">
      <c r="C31" s="33"/>
    </row>
    <row r="32" ht="13.5" thickBot="1">
      <c r="C32" s="33"/>
    </row>
    <row r="33" spans="1:3" ht="12.75">
      <c r="A33" s="33"/>
      <c r="C33" s="33"/>
    </row>
    <row r="34" spans="1:3" ht="12.75">
      <c r="A34" s="33"/>
      <c r="C34" s="33"/>
    </row>
    <row r="35" spans="1:3" ht="13.5" thickBot="1">
      <c r="A35" s="33"/>
      <c r="C35" s="33"/>
    </row>
  </sheetData>
  <sheetProtection password="CFB0" sheet="1" objects="1"/>
  <printOptions/>
  <pageMargins left="0.75" right="0.75" top="0.41" bottom="0.5" header="0.22" footer="0.27"/>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8.125" defaultRowHeight="12.75"/>
  <cols>
    <col min="1" max="1" width="26.625" style="11" customWidth="1"/>
    <col min="2" max="2" width="1.12109375" style="11" customWidth="1"/>
    <col min="3" max="3" width="28.625" style="11" customWidth="1"/>
    <col min="4" max="16384" width="8.125" style="11" customWidth="1"/>
  </cols>
  <sheetData>
    <row r="1" spans="1:3" ht="12.75">
      <c r="A1"/>
      <c r="C1"/>
    </row>
    <row r="2" ht="13.5" thickBot="1">
      <c r="A2"/>
    </row>
    <row r="3" spans="1:3" ht="13.5" thickBot="1">
      <c r="A3"/>
      <c r="C3"/>
    </row>
    <row r="4" spans="1:3" ht="12.75">
      <c r="A4"/>
      <c r="C4" s="34"/>
    </row>
    <row r="5" ht="12.75">
      <c r="C5" s="34"/>
    </row>
    <row r="6" ht="13.5" thickBot="1">
      <c r="C6" s="34"/>
    </row>
    <row r="7" spans="1:3" ht="12.75">
      <c r="A7" s="34"/>
      <c r="C7" s="34"/>
    </row>
    <row r="8" spans="1:3" ht="12.75">
      <c r="A8" s="34"/>
      <c r="C8" s="34"/>
    </row>
    <row r="9" spans="1:3" ht="12.75">
      <c r="A9" s="34"/>
      <c r="C9" s="34"/>
    </row>
    <row r="10" spans="1:3" ht="12.75">
      <c r="A10" s="34"/>
      <c r="C10" s="34"/>
    </row>
    <row r="11" spans="1:3" ht="13.5" thickBot="1">
      <c r="A11" s="34"/>
      <c r="C11" s="34"/>
    </row>
    <row r="12" ht="12.75">
      <c r="C12" s="34"/>
    </row>
    <row r="13" ht="13.5" thickBot="1">
      <c r="C13" s="34"/>
    </row>
    <row r="14" spans="1:3" ht="13.5" thickBot="1">
      <c r="A14"/>
      <c r="C14" s="34"/>
    </row>
    <row r="15" ht="12.75">
      <c r="A15" s="34"/>
    </row>
    <row r="16" ht="13.5" thickBot="1">
      <c r="A16" s="34"/>
    </row>
    <row r="17" spans="1:3" ht="13.5" thickBot="1">
      <c r="A17" s="34"/>
      <c r="C17"/>
    </row>
    <row r="18" ht="12.75">
      <c r="C18" s="34"/>
    </row>
    <row r="19" ht="12.75">
      <c r="C19" s="34"/>
    </row>
    <row r="20" spans="1:3" ht="12.75">
      <c r="A20" s="34"/>
      <c r="C20" s="34"/>
    </row>
    <row r="21" spans="1:3" ht="12.75">
      <c r="A21" s="34"/>
      <c r="C21" s="34"/>
    </row>
    <row r="22" spans="1:3" ht="12.75">
      <c r="A22" s="34"/>
      <c r="C22" s="34"/>
    </row>
    <row r="23" spans="1:3" ht="12.75">
      <c r="A23" s="34"/>
      <c r="C23" s="34"/>
    </row>
    <row r="24" ht="12.75">
      <c r="A24" s="34"/>
    </row>
    <row r="25" ht="12.75">
      <c r="A25" s="34"/>
    </row>
    <row r="26" spans="1:3" ht="13.5" thickBot="1">
      <c r="A26" s="34"/>
      <c r="C26" s="34"/>
    </row>
    <row r="27" spans="1:3" ht="12.75">
      <c r="A27" s="34"/>
      <c r="C27" s="34"/>
    </row>
    <row r="28" spans="1:3" ht="12.75">
      <c r="A28" s="34"/>
      <c r="C28" s="34"/>
    </row>
    <row r="29" spans="1:3" ht="12.75">
      <c r="A29" s="34"/>
      <c r="C29" s="34"/>
    </row>
    <row r="30" spans="1:3" ht="12.75">
      <c r="A30" s="34"/>
      <c r="C30" s="34"/>
    </row>
    <row r="31" spans="1:3" ht="12.75">
      <c r="A31" s="34"/>
      <c r="C31" s="34"/>
    </row>
    <row r="32" spans="1:3" ht="12.75">
      <c r="A32" s="34"/>
      <c r="C32" s="34"/>
    </row>
    <row r="33" spans="1:3" ht="12.75">
      <c r="A33" s="34"/>
      <c r="C33" s="34"/>
    </row>
    <row r="34" spans="1:3" ht="12.75">
      <c r="A34" s="34"/>
      <c r="C34" s="34"/>
    </row>
    <row r="35" spans="1:3" ht="12.75">
      <c r="A35" s="34"/>
      <c r="C35" s="34"/>
    </row>
    <row r="36" spans="1:3" ht="12.75">
      <c r="A36" s="34"/>
      <c r="C36" s="34"/>
    </row>
    <row r="37" ht="12.75">
      <c r="A37" s="34"/>
    </row>
    <row r="38" ht="12.75">
      <c r="A38" s="34"/>
    </row>
    <row r="39" spans="1:3" ht="12.75">
      <c r="A39" s="34"/>
      <c r="C39" s="34"/>
    </row>
    <row r="40" spans="1:3" ht="12.75">
      <c r="A40" s="34"/>
      <c r="C40" s="34"/>
    </row>
    <row r="41" spans="1:3" ht="12.75">
      <c r="A41" s="34"/>
      <c r="C41" s="34"/>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34"/>
  <sheetViews>
    <sheetView zoomScalePageLayoutView="0" workbookViewId="0" topLeftCell="A8">
      <selection activeCell="F22" sqref="F22"/>
    </sheetView>
  </sheetViews>
  <sheetFormatPr defaultColWidth="9.00390625" defaultRowHeight="12.75"/>
  <cols>
    <col min="1" max="1" width="33.375" style="820" customWidth="1"/>
    <col min="2" max="2" width="15.125" style="820" customWidth="1"/>
    <col min="3" max="3" width="17.625" style="820" customWidth="1"/>
    <col min="4" max="4" width="17.875" style="820" customWidth="1"/>
    <col min="5" max="5" width="16.125" style="820" customWidth="1"/>
    <col min="6" max="9" width="17.00390625" style="820" customWidth="1"/>
    <col min="10" max="16384" width="9.125" style="820" customWidth="1"/>
  </cols>
  <sheetData>
    <row r="1" spans="6:9" s="687" customFormat="1" ht="15.75">
      <c r="F1" s="687" t="s">
        <v>1491</v>
      </c>
      <c r="G1" s="687" t="s">
        <v>634</v>
      </c>
      <c r="H1" s="687" t="s">
        <v>635</v>
      </c>
      <c r="I1" s="687" t="s">
        <v>636</v>
      </c>
    </row>
    <row r="2" spans="1:9" ht="22.5" customHeight="1">
      <c r="A2" s="1716" t="s">
        <v>697</v>
      </c>
      <c r="B2" s="1717"/>
      <c r="C2" s="846" t="s">
        <v>698</v>
      </c>
      <c r="D2" s="847" t="s">
        <v>699</v>
      </c>
      <c r="E2" s="747"/>
      <c r="F2" s="819"/>
      <c r="G2" s="819"/>
      <c r="H2" s="819"/>
      <c r="I2" s="819"/>
    </row>
    <row r="3" spans="1:10" s="852" customFormat="1" ht="22.5" customHeight="1">
      <c r="A3" s="848" t="s">
        <v>700</v>
      </c>
      <c r="B3" s="849"/>
      <c r="C3" s="850">
        <f>C5+C6+C7+C12+C8+C9+C10+C11+C15+C13+C14</f>
        <v>52304429850</v>
      </c>
      <c r="D3" s="850">
        <f>D5+D6+D7+D12+D8+D9+D10</f>
        <v>152760515777</v>
      </c>
      <c r="E3" s="736"/>
      <c r="F3" s="851">
        <f>F5+F6+F7+F12+F8+F9+F10+F11+F15</f>
        <v>43563315784</v>
      </c>
      <c r="G3" s="851">
        <f>G5+G6+G7+G12+G8+G9+G10+G11+G15</f>
        <v>8408651915</v>
      </c>
      <c r="H3" s="851">
        <f>H5+H6+H7+H12+H8+H9+H10+H11+H15</f>
        <v>48781470</v>
      </c>
      <c r="I3" s="851">
        <f>I5+I6+I7+I12+I8+I9+I10+I11+I15</f>
        <v>0</v>
      </c>
      <c r="J3" s="736"/>
    </row>
    <row r="4" spans="1:10" s="852" customFormat="1" ht="22.5" customHeight="1">
      <c r="A4" s="848" t="s">
        <v>701</v>
      </c>
      <c r="B4" s="849"/>
      <c r="C4" s="853"/>
      <c r="D4" s="853"/>
      <c r="E4" s="736"/>
      <c r="F4" s="834"/>
      <c r="G4" s="834"/>
      <c r="H4" s="834"/>
      <c r="I4" s="834"/>
      <c r="J4" s="736"/>
    </row>
    <row r="5" spans="1:10" s="852" customFormat="1" ht="22.5" customHeight="1">
      <c r="A5" s="848" t="s">
        <v>702</v>
      </c>
      <c r="B5" s="849"/>
      <c r="C5" s="853">
        <f aca="true" t="shared" si="0" ref="C5:C15">I5+H5+G5+F5</f>
        <v>135172268</v>
      </c>
      <c r="D5" s="853">
        <v>6523085161</v>
      </c>
      <c r="E5" s="736"/>
      <c r="F5" s="834">
        <v>135172268</v>
      </c>
      <c r="G5" s="834"/>
      <c r="H5" s="834"/>
      <c r="I5" s="834"/>
      <c r="J5" s="736"/>
    </row>
    <row r="6" spans="1:10" s="852" customFormat="1" ht="37.5" customHeight="1">
      <c r="A6" s="848" t="s">
        <v>703</v>
      </c>
      <c r="B6" s="849"/>
      <c r="C6" s="853">
        <f t="shared" si="0"/>
        <v>18003286888</v>
      </c>
      <c r="D6" s="853">
        <v>14248431329</v>
      </c>
      <c r="E6" s="736"/>
      <c r="F6" s="834">
        <v>18003286888</v>
      </c>
      <c r="G6" s="834"/>
      <c r="H6" s="834"/>
      <c r="I6" s="834"/>
      <c r="J6" s="736"/>
    </row>
    <row r="7" spans="1:10" s="852" customFormat="1" ht="22.5" customHeight="1">
      <c r="A7" s="848" t="s">
        <v>704</v>
      </c>
      <c r="B7" s="849"/>
      <c r="C7" s="853">
        <f t="shared" si="0"/>
        <v>0</v>
      </c>
      <c r="D7" s="853">
        <v>112837772527</v>
      </c>
      <c r="E7" s="736"/>
      <c r="F7" s="834"/>
      <c r="G7" s="834"/>
      <c r="H7" s="834"/>
      <c r="I7" s="834"/>
      <c r="J7" s="736"/>
    </row>
    <row r="8" spans="1:10" s="852" customFormat="1" ht="22.5" customHeight="1">
      <c r="A8" s="848" t="s">
        <v>705</v>
      </c>
      <c r="B8" s="849"/>
      <c r="C8" s="853">
        <f t="shared" si="0"/>
        <v>11041169825</v>
      </c>
      <c r="D8" s="853">
        <v>6511221862</v>
      </c>
      <c r="E8" s="736"/>
      <c r="F8" s="834">
        <v>11041169825</v>
      </c>
      <c r="G8" s="834"/>
      <c r="H8" s="834"/>
      <c r="I8" s="834"/>
      <c r="J8" s="736"/>
    </row>
    <row r="9" spans="1:10" s="852" customFormat="1" ht="34.5" customHeight="1">
      <c r="A9" s="848" t="s">
        <v>706</v>
      </c>
      <c r="B9" s="849"/>
      <c r="C9" s="853">
        <f t="shared" si="0"/>
        <v>0</v>
      </c>
      <c r="D9" s="853">
        <v>11374721629</v>
      </c>
      <c r="E9" s="736"/>
      <c r="F9" s="834"/>
      <c r="G9" s="834"/>
      <c r="H9" s="834"/>
      <c r="I9" s="834"/>
      <c r="J9" s="736"/>
    </row>
    <row r="10" spans="1:10" s="852" customFormat="1" ht="33.75" customHeight="1">
      <c r="A10" s="848" t="s">
        <v>707</v>
      </c>
      <c r="B10" s="849"/>
      <c r="C10" s="853">
        <f t="shared" si="0"/>
        <v>0</v>
      </c>
      <c r="D10" s="853">
        <v>771334545</v>
      </c>
      <c r="E10" s="736"/>
      <c r="F10" s="834"/>
      <c r="G10" s="834"/>
      <c r="H10" s="834"/>
      <c r="I10" s="834"/>
      <c r="J10" s="736"/>
    </row>
    <row r="11" spans="1:10" s="852" customFormat="1" ht="33.75" customHeight="1">
      <c r="A11" s="848" t="s">
        <v>708</v>
      </c>
      <c r="B11" s="849"/>
      <c r="C11" s="853">
        <f t="shared" si="0"/>
        <v>4703859165</v>
      </c>
      <c r="D11" s="853"/>
      <c r="E11" s="736"/>
      <c r="F11" s="834">
        <v>4703859165</v>
      </c>
      <c r="G11" s="834"/>
      <c r="H11" s="834"/>
      <c r="I11" s="834"/>
      <c r="J11" s="736"/>
    </row>
    <row r="12" spans="1:10" s="852" customFormat="1" ht="33.75" customHeight="1">
      <c r="A12" s="848" t="s">
        <v>709</v>
      </c>
      <c r="B12" s="849"/>
      <c r="C12" s="853">
        <f t="shared" si="0"/>
        <v>9679827638</v>
      </c>
      <c r="D12" s="853">
        <v>493948724</v>
      </c>
      <c r="E12" s="736"/>
      <c r="F12" s="834">
        <v>9679827638</v>
      </c>
      <c r="G12" s="834"/>
      <c r="H12" s="834"/>
      <c r="I12" s="834"/>
      <c r="J12" s="736"/>
    </row>
    <row r="13" spans="1:10" s="852" customFormat="1" ht="33.75" customHeight="1">
      <c r="A13" s="848" t="s">
        <v>710</v>
      </c>
      <c r="B13" s="849"/>
      <c r="C13" s="853">
        <f t="shared" si="0"/>
        <v>49917921</v>
      </c>
      <c r="D13" s="853"/>
      <c r="E13" s="736"/>
      <c r="F13" s="834">
        <v>49917921</v>
      </c>
      <c r="G13" s="834"/>
      <c r="H13" s="834"/>
      <c r="I13" s="834"/>
      <c r="J13" s="736"/>
    </row>
    <row r="14" spans="1:10" s="852" customFormat="1" ht="33.75" customHeight="1">
      <c r="A14" s="848" t="s">
        <v>711</v>
      </c>
      <c r="B14" s="849"/>
      <c r="C14" s="853">
        <f t="shared" si="0"/>
        <v>233762760</v>
      </c>
      <c r="D14" s="853"/>
      <c r="E14" s="736"/>
      <c r="F14" s="834">
        <v>233762760</v>
      </c>
      <c r="G14" s="834"/>
      <c r="H14" s="834"/>
      <c r="I14" s="834"/>
      <c r="J14" s="736"/>
    </row>
    <row r="15" spans="1:10" s="852" customFormat="1" ht="33.75" customHeight="1">
      <c r="A15" s="848" t="s">
        <v>712</v>
      </c>
      <c r="B15" s="849"/>
      <c r="C15" s="853">
        <f t="shared" si="0"/>
        <v>8457433385</v>
      </c>
      <c r="D15" s="853"/>
      <c r="E15" s="736"/>
      <c r="F15" s="834"/>
      <c r="G15" s="834">
        <v>8408651915</v>
      </c>
      <c r="H15" s="834">
        <v>48781470</v>
      </c>
      <c r="I15" s="834"/>
      <c r="J15" s="736"/>
    </row>
    <row r="16" spans="1:9" ht="23.25" customHeight="1">
      <c r="A16" s="1748" t="s">
        <v>713</v>
      </c>
      <c r="B16" s="1748"/>
      <c r="C16" s="1748"/>
      <c r="D16" s="833"/>
      <c r="E16" s="736"/>
      <c r="F16" s="834"/>
      <c r="G16" s="834"/>
      <c r="H16" s="834"/>
      <c r="I16" s="834"/>
    </row>
    <row r="17" spans="1:9" ht="15.75">
      <c r="A17" s="831"/>
      <c r="B17" s="832"/>
      <c r="C17" s="833"/>
      <c r="D17" s="833"/>
      <c r="E17" s="736"/>
      <c r="F17" s="834"/>
      <c r="G17" s="834"/>
      <c r="H17" s="834"/>
      <c r="I17" s="834"/>
    </row>
    <row r="18" spans="1:9" ht="15.75">
      <c r="A18" s="1746" t="s">
        <v>714</v>
      </c>
      <c r="B18" s="854" t="s">
        <v>715</v>
      </c>
      <c r="C18" s="855" t="s">
        <v>716</v>
      </c>
      <c r="D18" s="855" t="s">
        <v>717</v>
      </c>
      <c r="E18" s="856" t="s">
        <v>715</v>
      </c>
      <c r="F18" s="834"/>
      <c r="G18" s="834"/>
      <c r="H18" s="834"/>
      <c r="I18" s="834"/>
    </row>
    <row r="19" spans="1:9" ht="17.25" customHeight="1">
      <c r="A19" s="1747"/>
      <c r="B19" s="857" t="s">
        <v>718</v>
      </c>
      <c r="C19" s="858" t="s">
        <v>719</v>
      </c>
      <c r="D19" s="858" t="s">
        <v>719</v>
      </c>
      <c r="E19" s="859" t="s">
        <v>720</v>
      </c>
      <c r="F19" s="834"/>
      <c r="G19" s="834"/>
      <c r="H19" s="834"/>
      <c r="I19" s="834"/>
    </row>
    <row r="20" spans="1:9" ht="16.5" customHeight="1">
      <c r="A20" s="860" t="s">
        <v>721</v>
      </c>
      <c r="B20" s="861"/>
      <c r="C20" s="862"/>
      <c r="D20" s="862"/>
      <c r="E20" s="863"/>
      <c r="F20" s="834"/>
      <c r="G20" s="834"/>
      <c r="H20" s="834"/>
      <c r="I20" s="834"/>
    </row>
    <row r="21" spans="1:9" ht="16.5" customHeight="1">
      <c r="A21" s="864" t="s">
        <v>722</v>
      </c>
      <c r="B21" s="865"/>
      <c r="C21" s="866"/>
      <c r="D21" s="866"/>
      <c r="E21" s="867"/>
      <c r="F21" s="834"/>
      <c r="G21" s="834"/>
      <c r="H21" s="834"/>
      <c r="I21" s="834"/>
    </row>
    <row r="22" spans="1:9" ht="16.5" customHeight="1">
      <c r="A22" s="864" t="s">
        <v>723</v>
      </c>
      <c r="B22" s="865"/>
      <c r="C22" s="866"/>
      <c r="D22" s="866"/>
      <c r="E22" s="867"/>
      <c r="F22" s="834"/>
      <c r="G22" s="834"/>
      <c r="H22" s="834"/>
      <c r="I22" s="834"/>
    </row>
    <row r="23" spans="1:9" ht="16.5" customHeight="1">
      <c r="A23" s="864" t="s">
        <v>724</v>
      </c>
      <c r="B23" s="865"/>
      <c r="C23" s="866"/>
      <c r="D23" s="866"/>
      <c r="E23" s="867"/>
      <c r="F23" s="834"/>
      <c r="G23" s="834"/>
      <c r="H23" s="834"/>
      <c r="I23" s="834"/>
    </row>
    <row r="24" spans="1:9" ht="16.5" customHeight="1">
      <c r="A24" s="868" t="s">
        <v>725</v>
      </c>
      <c r="B24" s="869"/>
      <c r="C24" s="870"/>
      <c r="D24" s="870"/>
      <c r="E24" s="871"/>
      <c r="F24" s="834"/>
      <c r="G24" s="834"/>
      <c r="H24" s="834"/>
      <c r="I24" s="834"/>
    </row>
    <row r="25" spans="1:9" ht="16.5" customHeight="1">
      <c r="A25" s="860" t="s">
        <v>726</v>
      </c>
      <c r="B25" s="861"/>
      <c r="C25" s="862"/>
      <c r="D25" s="862"/>
      <c r="E25" s="863"/>
      <c r="F25" s="834"/>
      <c r="G25" s="834"/>
      <c r="H25" s="834"/>
      <c r="I25" s="834"/>
    </row>
    <row r="26" spans="1:9" ht="16.5" customHeight="1">
      <c r="A26" s="864" t="s">
        <v>722</v>
      </c>
      <c r="B26" s="865"/>
      <c r="C26" s="866"/>
      <c r="D26" s="866"/>
      <c r="E26" s="867"/>
      <c r="F26" s="834"/>
      <c r="G26" s="834"/>
      <c r="H26" s="834"/>
      <c r="I26" s="834"/>
    </row>
    <row r="27" spans="1:9" ht="16.5" customHeight="1">
      <c r="A27" s="864" t="s">
        <v>723</v>
      </c>
      <c r="B27" s="865"/>
      <c r="C27" s="866"/>
      <c r="D27" s="866"/>
      <c r="E27" s="867"/>
      <c r="F27" s="834"/>
      <c r="G27" s="834"/>
      <c r="H27" s="834"/>
      <c r="I27" s="834"/>
    </row>
    <row r="28" spans="1:9" ht="16.5" customHeight="1">
      <c r="A28" s="864" t="s">
        <v>724</v>
      </c>
      <c r="B28" s="865"/>
      <c r="C28" s="866"/>
      <c r="D28" s="866"/>
      <c r="E28" s="867"/>
      <c r="F28" s="834"/>
      <c r="G28" s="834"/>
      <c r="H28" s="834"/>
      <c r="I28" s="834"/>
    </row>
    <row r="29" spans="1:9" ht="16.5" customHeight="1">
      <c r="A29" s="868" t="s">
        <v>725</v>
      </c>
      <c r="B29" s="869"/>
      <c r="C29" s="870"/>
      <c r="D29" s="870"/>
      <c r="E29" s="871"/>
      <c r="F29" s="834"/>
      <c r="G29" s="834"/>
      <c r="H29" s="834"/>
      <c r="I29" s="834"/>
    </row>
    <row r="30" spans="1:9" ht="16.5" customHeight="1">
      <c r="A30" s="860" t="s">
        <v>727</v>
      </c>
      <c r="B30" s="861"/>
      <c r="C30" s="862"/>
      <c r="D30" s="862"/>
      <c r="E30" s="863"/>
      <c r="F30" s="834"/>
      <c r="G30" s="834"/>
      <c r="H30" s="834"/>
      <c r="I30" s="834"/>
    </row>
    <row r="31" spans="1:9" ht="16.5" customHeight="1">
      <c r="A31" s="864" t="s">
        <v>722</v>
      </c>
      <c r="B31" s="865"/>
      <c r="C31" s="866"/>
      <c r="D31" s="866"/>
      <c r="E31" s="867"/>
      <c r="F31" s="834"/>
      <c r="G31" s="834"/>
      <c r="H31" s="834"/>
      <c r="I31" s="834"/>
    </row>
    <row r="32" spans="1:9" ht="16.5" customHeight="1">
      <c r="A32" s="864" t="s">
        <v>723</v>
      </c>
      <c r="B32" s="865"/>
      <c r="C32" s="866"/>
      <c r="D32" s="866"/>
      <c r="E32" s="867"/>
      <c r="F32" s="834"/>
      <c r="G32" s="834"/>
      <c r="H32" s="834"/>
      <c r="I32" s="834"/>
    </row>
    <row r="33" spans="1:9" ht="16.5" customHeight="1">
      <c r="A33" s="864" t="s">
        <v>724</v>
      </c>
      <c r="B33" s="865"/>
      <c r="C33" s="866"/>
      <c r="D33" s="866"/>
      <c r="E33" s="867"/>
      <c r="F33" s="834"/>
      <c r="G33" s="834"/>
      <c r="H33" s="834"/>
      <c r="I33" s="834"/>
    </row>
    <row r="34" spans="1:9" ht="16.5" customHeight="1">
      <c r="A34" s="872" t="s">
        <v>725</v>
      </c>
      <c r="B34" s="873"/>
      <c r="C34" s="874"/>
      <c r="D34" s="874"/>
      <c r="E34" s="875"/>
      <c r="F34" s="834"/>
      <c r="G34" s="834"/>
      <c r="H34" s="834"/>
      <c r="I34" s="834"/>
    </row>
  </sheetData>
  <sheetProtection/>
  <mergeCells count="3">
    <mergeCell ref="A18:A19"/>
    <mergeCell ref="A16:C16"/>
    <mergeCell ref="A2:B2"/>
  </mergeCells>
  <printOptions/>
  <pageMargins left="0.53" right="0.25" top="0.6" bottom="0.38" header="0.35" footer="0.17"/>
  <pageSetup horizontalDpi="600" verticalDpi="600" orientation="portrait" r:id="rId1"/>
  <rowBreaks count="1" manualBreakCount="1">
    <brk id="1" max="255" man="1"/>
  </rowBreaks>
</worksheet>
</file>

<file path=xl/worksheets/sheet40.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10.75390625" defaultRowHeight="12.75"/>
  <cols>
    <col min="1" max="1" width="34.875" style="5" customWidth="1"/>
    <col min="2" max="2" width="1.37890625" style="5" customWidth="1"/>
    <col min="3" max="3" width="37.375" style="5" customWidth="1"/>
    <col min="4" max="16384" width="10.75390625" style="5" customWidth="1"/>
  </cols>
  <sheetData>
    <row r="1" ht="13.5" thickBot="1"/>
    <row r="2" spans="1:3" ht="13.5" thickBot="1">
      <c r="A2" s="49"/>
      <c r="C2" s="49"/>
    </row>
    <row r="3" spans="1:3" ht="12.75">
      <c r="A3" s="49"/>
      <c r="C3" s="49"/>
    </row>
    <row r="4" spans="1:3" ht="12.75">
      <c r="A4" s="49"/>
      <c r="C4" s="49"/>
    </row>
    <row r="5" spans="1:3" ht="12.75">
      <c r="A5" s="49"/>
      <c r="C5" s="49"/>
    </row>
    <row r="6" spans="1:3" ht="13.5" thickBot="1">
      <c r="A6" s="49"/>
      <c r="C6" s="49"/>
    </row>
    <row r="7" ht="12.75">
      <c r="C7" s="49"/>
    </row>
    <row r="8" ht="13.5" thickBot="1">
      <c r="C8" s="49"/>
    </row>
    <row r="9" ht="13.5" thickBot="1">
      <c r="A9" s="49"/>
    </row>
    <row r="10" spans="1:3" ht="13.5" thickBot="1">
      <c r="A10" s="49"/>
      <c r="C10" s="49"/>
    </row>
    <row r="11" spans="1:3" ht="12.75">
      <c r="A11" s="49"/>
      <c r="C11" s="49"/>
    </row>
    <row r="12" spans="1:3" ht="12.75">
      <c r="A12" s="49"/>
      <c r="C12" s="49"/>
    </row>
    <row r="13" spans="1:3" ht="12.75">
      <c r="A13" s="49"/>
      <c r="C13" s="49"/>
    </row>
    <row r="14" spans="1:3" ht="12.75">
      <c r="A14" s="49"/>
      <c r="C14" s="49"/>
    </row>
    <row r="15" spans="1:3" ht="12.75">
      <c r="A15" s="49"/>
      <c r="C15" s="49"/>
    </row>
    <row r="16" spans="1:3" ht="12.75">
      <c r="A16" s="49"/>
      <c r="C16" s="49"/>
    </row>
    <row r="17" spans="1:3" ht="12.75">
      <c r="A17" s="49"/>
      <c r="C17" s="49"/>
    </row>
    <row r="18" spans="1:3" ht="12.75">
      <c r="A18" s="49"/>
      <c r="C18" s="49"/>
    </row>
    <row r="19" spans="1:3" ht="12.75">
      <c r="A19" s="49"/>
      <c r="C19" s="49"/>
    </row>
    <row r="20" spans="1:3" ht="13.5" thickBot="1">
      <c r="A20" s="49"/>
      <c r="C20" s="49"/>
    </row>
    <row r="21" ht="13.5" thickBot="1">
      <c r="A21" s="49"/>
    </row>
    <row r="22" spans="1:3" ht="13.5" thickBot="1">
      <c r="A22" s="49"/>
      <c r="C22" s="49"/>
    </row>
    <row r="23" spans="1:3" ht="12.75">
      <c r="A23" s="49"/>
      <c r="C23" s="49"/>
    </row>
    <row r="24" spans="1:3" ht="12.75">
      <c r="A24" s="49"/>
      <c r="C24" s="49"/>
    </row>
    <row r="25" spans="1:3" ht="12.75">
      <c r="A25" s="49"/>
      <c r="C25" s="49"/>
    </row>
    <row r="26" spans="1:3" ht="12.75">
      <c r="A26" s="49"/>
      <c r="C26" s="49"/>
    </row>
    <row r="27" spans="1:3" ht="12.75">
      <c r="A27" s="49"/>
      <c r="C27" s="49"/>
    </row>
    <row r="28" spans="1:3" ht="12.75">
      <c r="A28" s="49"/>
      <c r="C28" s="49"/>
    </row>
    <row r="29" spans="1:3" ht="12.75">
      <c r="A29" s="49"/>
      <c r="C29" s="49"/>
    </row>
    <row r="30" spans="1:3" ht="13.5" thickBot="1">
      <c r="A30" s="49"/>
      <c r="C30" s="49"/>
    </row>
    <row r="31" ht="12.75">
      <c r="C31" s="49"/>
    </row>
    <row r="32" ht="13.5" thickBot="1">
      <c r="C32" s="49"/>
    </row>
    <row r="33" spans="1:3" ht="12.75">
      <c r="A33" s="49"/>
      <c r="C33" s="49"/>
    </row>
    <row r="34" spans="1:3" ht="12.75">
      <c r="A34" s="49"/>
      <c r="C34" s="49"/>
    </row>
    <row r="35" spans="1:3" ht="13.5" thickBot="1">
      <c r="A35" s="49"/>
      <c r="C35" s="49"/>
    </row>
  </sheetData>
  <sheetProtection password="CFB0" sheet="1" objects="1"/>
  <printOptions/>
  <pageMargins left="0.75" right="0.75" top="0.41" bottom="0.5" header="0.22" footer="0.27"/>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8.125" defaultRowHeight="12.75"/>
  <cols>
    <col min="1" max="1" width="26.625" style="11" customWidth="1"/>
    <col min="2" max="2" width="1.12109375" style="11" customWidth="1"/>
    <col min="3" max="3" width="28.625" style="11" customWidth="1"/>
    <col min="4" max="16384" width="8.125" style="11" customWidth="1"/>
  </cols>
  <sheetData>
    <row r="1" spans="1:3" ht="12.75">
      <c r="A1"/>
      <c r="C1"/>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J68"/>
  <sheetViews>
    <sheetView zoomScalePageLayoutView="0" workbookViewId="0" topLeftCell="A1">
      <selection activeCell="J66" sqref="J66"/>
    </sheetView>
  </sheetViews>
  <sheetFormatPr defaultColWidth="9.00390625" defaultRowHeight="12.75"/>
  <cols>
    <col min="1" max="1" width="3.00390625" style="0" customWidth="1"/>
    <col min="2" max="2" width="18.75390625" style="0" customWidth="1"/>
    <col min="3" max="3" width="17.125" style="0" customWidth="1"/>
    <col min="4" max="4" width="1.00390625" style="0" customWidth="1"/>
    <col min="5" max="5" width="16.00390625" style="0" customWidth="1"/>
    <col min="6" max="6" width="0.875" style="0" customWidth="1"/>
    <col min="7" max="7" width="17.75390625" style="0" customWidth="1"/>
    <col min="8" max="8" width="1.00390625" style="0" customWidth="1"/>
    <col min="9" max="9" width="17.75390625" style="0" customWidth="1"/>
  </cols>
  <sheetData>
    <row r="1" spans="1:10" s="562" customFormat="1" ht="15">
      <c r="A1" s="121" t="s">
        <v>217</v>
      </c>
      <c r="B1" s="121"/>
      <c r="C1" s="121"/>
      <c r="D1" s="121"/>
      <c r="E1" s="121"/>
      <c r="F1" s="73"/>
      <c r="G1" s="1442"/>
      <c r="H1" s="140"/>
      <c r="I1" s="1443" t="s">
        <v>1324</v>
      </c>
      <c r="J1" s="73"/>
    </row>
    <row r="2" spans="1:10" s="562" customFormat="1" ht="15">
      <c r="A2" s="121" t="s">
        <v>55</v>
      </c>
      <c r="B2" s="121"/>
      <c r="C2" s="121"/>
      <c r="D2" s="121"/>
      <c r="E2" s="140"/>
      <c r="F2" s="1433"/>
      <c r="G2" s="1433"/>
      <c r="H2" s="73"/>
      <c r="I2" s="483" t="s">
        <v>1192</v>
      </c>
      <c r="J2" s="73"/>
    </row>
    <row r="3" spans="1:10" ht="5.25" customHeight="1">
      <c r="A3" s="1444"/>
      <c r="B3" s="1444"/>
      <c r="C3" s="1444"/>
      <c r="D3" s="1444"/>
      <c r="E3" s="1445"/>
      <c r="F3" s="1445"/>
      <c r="G3" s="1445"/>
      <c r="H3" s="1446"/>
      <c r="I3" s="1446"/>
      <c r="J3" s="73"/>
    </row>
    <row r="4" spans="1:10" ht="7.5" customHeight="1">
      <c r="A4" s="73"/>
      <c r="B4" s="73"/>
      <c r="C4" s="73"/>
      <c r="D4" s="73"/>
      <c r="E4" s="73"/>
      <c r="F4" s="73"/>
      <c r="G4" s="73"/>
      <c r="H4" s="73"/>
      <c r="I4" s="73"/>
      <c r="J4" s="73"/>
    </row>
    <row r="5" spans="1:10" ht="15">
      <c r="A5" s="121" t="s">
        <v>1379</v>
      </c>
      <c r="B5" s="138" t="s">
        <v>1202</v>
      </c>
      <c r="C5" s="73"/>
      <c r="D5" s="73"/>
      <c r="E5" s="73"/>
      <c r="F5" s="73"/>
      <c r="G5" s="73"/>
      <c r="H5" s="73"/>
      <c r="I5" s="73"/>
      <c r="J5" s="73"/>
    </row>
    <row r="6" spans="1:10" ht="15">
      <c r="A6" s="73"/>
      <c r="B6" s="1798" t="s">
        <v>1203</v>
      </c>
      <c r="C6" s="1798"/>
      <c r="D6" s="1798"/>
      <c r="E6" s="1798"/>
      <c r="F6" s="73"/>
      <c r="G6" s="73"/>
      <c r="H6" s="73"/>
      <c r="I6" s="73"/>
      <c r="J6" s="73"/>
    </row>
    <row r="7" spans="1:10" ht="15">
      <c r="A7" s="73"/>
      <c r="B7" s="124"/>
      <c r="C7" s="1907" t="s">
        <v>1204</v>
      </c>
      <c r="D7" s="1907"/>
      <c r="E7" s="1907"/>
      <c r="F7" s="1907"/>
      <c r="G7" s="1907"/>
      <c r="H7" s="1907"/>
      <c r="I7" s="1907"/>
      <c r="J7" s="73"/>
    </row>
    <row r="8" spans="1:10" ht="15.75" thickBot="1">
      <c r="A8" s="73"/>
      <c r="B8" s="105"/>
      <c r="C8" s="1924" t="s">
        <v>1131</v>
      </c>
      <c r="D8" s="1924"/>
      <c r="E8" s="1924"/>
      <c r="F8" s="270"/>
      <c r="G8" s="1925">
        <v>40909</v>
      </c>
      <c r="H8" s="1925"/>
      <c r="I8" s="1925"/>
      <c r="J8" s="73"/>
    </row>
    <row r="9" spans="1:10" ht="15.75" thickBot="1">
      <c r="A9" s="73"/>
      <c r="B9" s="124"/>
      <c r="C9" s="1447" t="s">
        <v>1205</v>
      </c>
      <c r="D9" s="1448"/>
      <c r="E9" s="1449" t="s">
        <v>1206</v>
      </c>
      <c r="F9" s="1450"/>
      <c r="G9" s="1447" t="s">
        <v>1205</v>
      </c>
      <c r="H9" s="1450"/>
      <c r="I9" s="1447" t="s">
        <v>1206</v>
      </c>
      <c r="J9" s="73"/>
    </row>
    <row r="10" spans="1:10" ht="15">
      <c r="A10" s="73"/>
      <c r="B10" s="105"/>
      <c r="C10" s="269" t="s">
        <v>1814</v>
      </c>
      <c r="D10" s="270"/>
      <c r="E10" s="269" t="s">
        <v>1814</v>
      </c>
      <c r="F10" s="270"/>
      <c r="G10" s="269" t="s">
        <v>1814</v>
      </c>
      <c r="H10" s="270"/>
      <c r="I10" s="269" t="s">
        <v>1814</v>
      </c>
      <c r="J10" s="73"/>
    </row>
    <row r="11" spans="1:10" ht="15">
      <c r="A11" s="73"/>
      <c r="B11" s="105" t="s">
        <v>1207</v>
      </c>
      <c r="C11" s="269"/>
      <c r="D11" s="158"/>
      <c r="E11" s="270"/>
      <c r="F11" s="158"/>
      <c r="G11" s="270"/>
      <c r="H11" s="158"/>
      <c r="I11" s="270"/>
      <c r="J11" s="73"/>
    </row>
    <row r="12" spans="1:10" ht="30">
      <c r="A12" s="73"/>
      <c r="B12" s="134" t="s">
        <v>1208</v>
      </c>
      <c r="C12" s="1451">
        <v>33999956348</v>
      </c>
      <c r="D12" s="1452"/>
      <c r="E12" s="1451"/>
      <c r="F12" s="1452"/>
      <c r="G12" s="1451">
        <v>52010387322</v>
      </c>
      <c r="H12" s="1453"/>
      <c r="I12" s="1454"/>
      <c r="J12" s="73"/>
    </row>
    <row r="13" spans="1:10" ht="30">
      <c r="A13" s="73"/>
      <c r="B13" s="134" t="s">
        <v>1209</v>
      </c>
      <c r="C13" s="1451">
        <v>586810293005</v>
      </c>
      <c r="D13" s="1452"/>
      <c r="E13" s="1451"/>
      <c r="F13" s="1452"/>
      <c r="G13" s="272">
        <v>376059594132</v>
      </c>
      <c r="H13" s="1453"/>
      <c r="I13" s="1454"/>
      <c r="J13" s="73"/>
    </row>
    <row r="14" spans="1:10" ht="15">
      <c r="A14" s="73"/>
      <c r="B14" s="134" t="s">
        <v>1210</v>
      </c>
      <c r="C14" s="1451"/>
      <c r="D14" s="1452"/>
      <c r="E14" s="1451"/>
      <c r="F14" s="1452"/>
      <c r="G14" s="1451"/>
      <c r="H14" s="1453"/>
      <c r="I14" s="1454"/>
      <c r="J14" s="73"/>
    </row>
    <row r="15" spans="1:10" ht="15">
      <c r="A15" s="73"/>
      <c r="B15" s="134" t="s">
        <v>1524</v>
      </c>
      <c r="C15" s="1451"/>
      <c r="D15" s="1452"/>
      <c r="E15" s="1451"/>
      <c r="F15" s="1452"/>
      <c r="G15" s="1451"/>
      <c r="H15" s="1453"/>
      <c r="I15" s="1454"/>
      <c r="J15" s="73"/>
    </row>
    <row r="16" spans="1:10" ht="15.75" thickBot="1">
      <c r="A16" s="73"/>
      <c r="B16" s="134" t="s">
        <v>1211</v>
      </c>
      <c r="C16" s="1451">
        <v>5695721926</v>
      </c>
      <c r="D16" s="1452"/>
      <c r="E16" s="1451"/>
      <c r="F16" s="1452"/>
      <c r="G16" s="1451">
        <v>6495721926</v>
      </c>
      <c r="H16" s="1453"/>
      <c r="I16" s="1454"/>
      <c r="J16" s="73"/>
    </row>
    <row r="17" spans="1:10" ht="15.75" thickBot="1">
      <c r="A17" s="73"/>
      <c r="B17" s="105" t="s">
        <v>1817</v>
      </c>
      <c r="C17" s="1455">
        <v>626505971279</v>
      </c>
      <c r="D17" s="1456"/>
      <c r="E17" s="1457"/>
      <c r="F17" s="1456"/>
      <c r="G17" s="1455">
        <v>434565703380</v>
      </c>
      <c r="H17" s="158"/>
      <c r="I17" s="279"/>
      <c r="J17" s="73"/>
    </row>
    <row r="18" spans="1:10" ht="7.5" customHeight="1" thickTop="1">
      <c r="A18" s="73"/>
      <c r="B18" s="132"/>
      <c r="C18" s="73"/>
      <c r="D18" s="73"/>
      <c r="E18" s="73"/>
      <c r="F18" s="73"/>
      <c r="G18" s="73"/>
      <c r="H18" s="73"/>
      <c r="I18" s="73"/>
      <c r="J18" s="73"/>
    </row>
    <row r="19" spans="1:10" ht="15">
      <c r="A19" s="73"/>
      <c r="B19" s="124"/>
      <c r="C19" s="1918"/>
      <c r="D19" s="1918"/>
      <c r="E19" s="1918"/>
      <c r="F19" s="127"/>
      <c r="G19" s="1918" t="s">
        <v>1204</v>
      </c>
      <c r="H19" s="1918"/>
      <c r="I19" s="1918"/>
      <c r="J19" s="127"/>
    </row>
    <row r="20" spans="1:10" ht="15.75" thickBot="1">
      <c r="A20" s="73"/>
      <c r="B20" s="124"/>
      <c r="C20" s="168"/>
      <c r="D20" s="164"/>
      <c r="E20" s="1921"/>
      <c r="F20" s="1921"/>
      <c r="G20" s="161" t="s">
        <v>1131</v>
      </c>
      <c r="H20" s="158"/>
      <c r="I20" s="1641">
        <v>40909</v>
      </c>
      <c r="J20" s="1480"/>
    </row>
    <row r="21" spans="1:10" ht="15">
      <c r="A21" s="73"/>
      <c r="B21" s="127"/>
      <c r="C21" s="168"/>
      <c r="D21" s="168"/>
      <c r="E21" s="1922"/>
      <c r="F21" s="1922"/>
      <c r="G21" s="141" t="s">
        <v>1814</v>
      </c>
      <c r="H21" s="141"/>
      <c r="I21" s="1477" t="s">
        <v>1814</v>
      </c>
      <c r="J21" s="108"/>
    </row>
    <row r="22" spans="1:10" ht="17.25" customHeight="1">
      <c r="A22" s="73"/>
      <c r="B22" s="1882" t="s">
        <v>1212</v>
      </c>
      <c r="C22" s="1882"/>
      <c r="D22" s="1458"/>
      <c r="E22" s="1923"/>
      <c r="F22" s="1923"/>
      <c r="G22" s="269"/>
      <c r="H22" s="269"/>
      <c r="I22" s="127"/>
      <c r="J22" s="127"/>
    </row>
    <row r="23" spans="1:10" ht="15">
      <c r="A23" s="73"/>
      <c r="B23" s="1459" t="s">
        <v>1213</v>
      </c>
      <c r="C23" s="1460"/>
      <c r="D23" s="1460"/>
      <c r="E23" s="1919"/>
      <c r="F23" s="1919"/>
      <c r="G23" s="272">
        <v>1433108909075</v>
      </c>
      <c r="H23" s="1451"/>
      <c r="I23" s="272">
        <v>1461503448242</v>
      </c>
      <c r="J23" s="1478"/>
    </row>
    <row r="24" spans="1:10" ht="30">
      <c r="A24" s="73"/>
      <c r="B24" s="106" t="s">
        <v>1214</v>
      </c>
      <c r="C24" s="1460"/>
      <c r="D24" s="1460"/>
      <c r="E24" s="1919"/>
      <c r="F24" s="1919"/>
      <c r="G24" s="272">
        <v>491803243097</v>
      </c>
      <c r="H24" s="1494"/>
      <c r="I24" s="272">
        <v>437416080949</v>
      </c>
      <c r="J24" s="1479"/>
    </row>
    <row r="25" spans="1:10" ht="15.75" thickBot="1">
      <c r="A25" s="73"/>
      <c r="B25" s="106" t="s">
        <v>1215</v>
      </c>
      <c r="C25" s="1460"/>
      <c r="D25" s="1460"/>
      <c r="E25" s="1919"/>
      <c r="F25" s="1919"/>
      <c r="G25" s="272">
        <v>2248152359</v>
      </c>
      <c r="H25" s="1461"/>
      <c r="I25" s="272">
        <v>3717147920</v>
      </c>
      <c r="J25" s="1481"/>
    </row>
    <row r="26" spans="1:10" ht="15.75" thickBot="1">
      <c r="A26" s="73"/>
      <c r="B26" s="1462" t="s">
        <v>1817</v>
      </c>
      <c r="C26" s="1463"/>
      <c r="D26" s="1463"/>
      <c r="E26" s="1920"/>
      <c r="F26" s="1920"/>
      <c r="G26" s="1455">
        <v>1927160304531</v>
      </c>
      <c r="H26" s="1464"/>
      <c r="I26" s="1498">
        <v>1902636677111</v>
      </c>
      <c r="J26" s="1482"/>
    </row>
    <row r="27" spans="1:10" ht="7.5" customHeight="1" thickTop="1">
      <c r="A27" s="73"/>
      <c r="B27" s="127"/>
      <c r="C27" s="127"/>
      <c r="D27" s="127"/>
      <c r="E27" s="127"/>
      <c r="F27" s="127"/>
      <c r="G27" s="73"/>
      <c r="H27" s="73"/>
      <c r="I27" s="73"/>
      <c r="J27" s="73"/>
    </row>
    <row r="28" spans="1:10" ht="76.5" customHeight="1">
      <c r="A28" s="73"/>
      <c r="B28" s="1801" t="s">
        <v>1216</v>
      </c>
      <c r="C28" s="1801"/>
      <c r="D28" s="1801"/>
      <c r="E28" s="1801"/>
      <c r="F28" s="1801"/>
      <c r="G28" s="1801"/>
      <c r="H28" s="1801"/>
      <c r="I28" s="1801"/>
      <c r="J28" s="73"/>
    </row>
    <row r="29" spans="1:10" ht="5.25" customHeight="1">
      <c r="A29" s="73"/>
      <c r="B29" s="73"/>
      <c r="C29" s="73"/>
      <c r="D29" s="73"/>
      <c r="E29" s="73"/>
      <c r="F29" s="73"/>
      <c r="G29" s="73"/>
      <c r="H29" s="73"/>
      <c r="I29" s="73"/>
      <c r="J29" s="73"/>
    </row>
    <row r="30" spans="1:10" ht="15">
      <c r="A30" s="73"/>
      <c r="B30" s="138" t="s">
        <v>1217</v>
      </c>
      <c r="C30" s="73"/>
      <c r="D30" s="73"/>
      <c r="E30" s="73"/>
      <c r="F30" s="73"/>
      <c r="G30" s="73"/>
      <c r="H30" s="73"/>
      <c r="I30" s="73"/>
      <c r="J30" s="73"/>
    </row>
    <row r="31" spans="1:10" ht="60.75" customHeight="1">
      <c r="A31" s="73"/>
      <c r="B31" s="1801" t="s">
        <v>1218</v>
      </c>
      <c r="C31" s="1801"/>
      <c r="D31" s="1801"/>
      <c r="E31" s="1801"/>
      <c r="F31" s="1801"/>
      <c r="G31" s="1801"/>
      <c r="H31" s="1801"/>
      <c r="I31" s="1801"/>
      <c r="J31" s="73"/>
    </row>
    <row r="32" spans="1:10" ht="3.75" customHeight="1">
      <c r="A32" s="73"/>
      <c r="B32" s="1801"/>
      <c r="C32" s="1801"/>
      <c r="D32" s="1801"/>
      <c r="E32" s="1801"/>
      <c r="F32" s="1801"/>
      <c r="G32" s="1801"/>
      <c r="H32" s="1801"/>
      <c r="I32" s="1801"/>
      <c r="J32" s="73"/>
    </row>
    <row r="33" spans="1:10" ht="15">
      <c r="A33" s="73"/>
      <c r="B33" s="1809" t="s">
        <v>1219</v>
      </c>
      <c r="C33" s="1809"/>
      <c r="D33" s="1809"/>
      <c r="E33" s="1809"/>
      <c r="F33" s="1809"/>
      <c r="G33" s="1809"/>
      <c r="H33" s="1809"/>
      <c r="I33" s="1809"/>
      <c r="J33" s="73"/>
    </row>
    <row r="34" spans="1:10" ht="14.25" customHeight="1">
      <c r="A34" s="73"/>
      <c r="B34" s="1801" t="s">
        <v>1220</v>
      </c>
      <c r="C34" s="1801"/>
      <c r="D34" s="1801"/>
      <c r="E34" s="1801"/>
      <c r="F34" s="1801"/>
      <c r="G34" s="1801"/>
      <c r="H34" s="1801"/>
      <c r="I34" s="1801"/>
      <c r="J34" s="73"/>
    </row>
    <row r="35" spans="1:10" ht="3.75" customHeight="1">
      <c r="A35" s="73"/>
      <c r="B35" s="1801"/>
      <c r="C35" s="1801"/>
      <c r="D35" s="1801"/>
      <c r="E35" s="1801"/>
      <c r="F35" s="1801"/>
      <c r="G35" s="1801"/>
      <c r="H35" s="1801"/>
      <c r="I35" s="1801"/>
      <c r="J35" s="73"/>
    </row>
    <row r="36" spans="1:10" ht="15">
      <c r="A36" s="73"/>
      <c r="B36" s="1801" t="s">
        <v>1221</v>
      </c>
      <c r="C36" s="1801"/>
      <c r="D36" s="1801"/>
      <c r="E36" s="1801"/>
      <c r="F36" s="1801"/>
      <c r="G36" s="1801"/>
      <c r="H36" s="1801"/>
      <c r="I36" s="1801"/>
      <c r="J36" s="73"/>
    </row>
    <row r="37" spans="1:10" ht="59.25" customHeight="1">
      <c r="A37" s="73"/>
      <c r="B37" s="1801" t="s">
        <v>1222</v>
      </c>
      <c r="C37" s="1801"/>
      <c r="D37" s="1801"/>
      <c r="E37" s="1801"/>
      <c r="F37" s="1801"/>
      <c r="G37" s="1801"/>
      <c r="H37" s="1801"/>
      <c r="I37" s="1801"/>
      <c r="J37" s="73"/>
    </row>
    <row r="38" spans="1:10" ht="3" customHeight="1">
      <c r="A38" s="73"/>
      <c r="B38" s="98"/>
      <c r="C38" s="98"/>
      <c r="D38" s="98"/>
      <c r="E38" s="98"/>
      <c r="F38" s="98"/>
      <c r="G38" s="98"/>
      <c r="H38" s="98"/>
      <c r="I38" s="98"/>
      <c r="J38" s="73"/>
    </row>
    <row r="39" spans="1:10" ht="15">
      <c r="A39" s="73"/>
      <c r="B39" s="1801" t="s">
        <v>1223</v>
      </c>
      <c r="C39" s="1801"/>
      <c r="D39" s="1801"/>
      <c r="E39" s="1801"/>
      <c r="F39" s="1801"/>
      <c r="G39" s="1801"/>
      <c r="H39" s="1801"/>
      <c r="I39" s="1801"/>
      <c r="J39" s="73"/>
    </row>
    <row r="40" spans="1:10" ht="45.75" customHeight="1">
      <c r="A40" s="73"/>
      <c r="B40" s="1801" t="s">
        <v>1224</v>
      </c>
      <c r="C40" s="1801"/>
      <c r="D40" s="1801"/>
      <c r="E40" s="1801"/>
      <c r="F40" s="1801"/>
      <c r="G40" s="1801"/>
      <c r="H40" s="1801"/>
      <c r="I40" s="1801"/>
      <c r="J40" s="73"/>
    </row>
    <row r="41" spans="1:10" ht="21" customHeight="1">
      <c r="A41" s="73"/>
      <c r="B41" s="1801"/>
      <c r="C41" s="1801"/>
      <c r="D41" s="1801"/>
      <c r="E41" s="1801"/>
      <c r="F41" s="1801"/>
      <c r="G41" s="1801"/>
      <c r="H41" s="1801"/>
      <c r="I41" s="1801"/>
      <c r="J41" s="73"/>
    </row>
    <row r="42" spans="1:10" ht="24" customHeight="1">
      <c r="A42" s="73"/>
      <c r="B42" s="1801" t="s">
        <v>1225</v>
      </c>
      <c r="C42" s="1801"/>
      <c r="D42" s="1801"/>
      <c r="E42" s="1801"/>
      <c r="F42" s="1801"/>
      <c r="G42" s="1801"/>
      <c r="H42" s="1801"/>
      <c r="I42" s="1801"/>
      <c r="J42" s="73"/>
    </row>
    <row r="43" spans="1:10" ht="73.5" customHeight="1">
      <c r="A43" s="73"/>
      <c r="B43" s="1801" t="s">
        <v>0</v>
      </c>
      <c r="C43" s="1801"/>
      <c r="D43" s="1801"/>
      <c r="E43" s="1801"/>
      <c r="F43" s="1801"/>
      <c r="G43" s="1801"/>
      <c r="H43" s="1801"/>
      <c r="I43" s="1801"/>
      <c r="J43" s="73"/>
    </row>
    <row r="44" spans="1:10" ht="1.5" customHeight="1">
      <c r="A44" s="73"/>
      <c r="B44" s="1801"/>
      <c r="C44" s="1801"/>
      <c r="D44" s="1801"/>
      <c r="E44" s="1801"/>
      <c r="F44" s="1801"/>
      <c r="G44" s="1801"/>
      <c r="H44" s="1801"/>
      <c r="I44" s="1801"/>
      <c r="J44" s="73"/>
    </row>
    <row r="45" spans="1:10" ht="15">
      <c r="A45" s="73"/>
      <c r="B45" s="1801" t="s">
        <v>1</v>
      </c>
      <c r="C45" s="1801"/>
      <c r="D45" s="1801"/>
      <c r="E45" s="1801"/>
      <c r="F45" s="1801"/>
      <c r="G45" s="1801"/>
      <c r="H45" s="1801"/>
      <c r="I45" s="1801"/>
      <c r="J45" s="73"/>
    </row>
    <row r="46" spans="1:10" ht="63.75" customHeight="1">
      <c r="A46" s="73"/>
      <c r="B46" s="1801" t="s">
        <v>2</v>
      </c>
      <c r="C46" s="1801"/>
      <c r="D46" s="1801"/>
      <c r="E46" s="1801"/>
      <c r="F46" s="1801"/>
      <c r="G46" s="1801"/>
      <c r="H46" s="1801"/>
      <c r="I46" s="1801"/>
      <c r="J46" s="73"/>
    </row>
    <row r="47" spans="1:10" ht="4.5" customHeight="1">
      <c r="A47" s="73"/>
      <c r="B47" s="1801"/>
      <c r="C47" s="1801"/>
      <c r="D47" s="1801"/>
      <c r="E47" s="1801"/>
      <c r="F47" s="1801"/>
      <c r="G47" s="1801"/>
      <c r="H47" s="1801"/>
      <c r="I47" s="1801"/>
      <c r="J47" s="73"/>
    </row>
    <row r="48" spans="1:10" ht="15">
      <c r="A48" s="73"/>
      <c r="B48" s="1801" t="s">
        <v>3</v>
      </c>
      <c r="C48" s="1801"/>
      <c r="D48" s="1801"/>
      <c r="E48" s="1801"/>
      <c r="F48" s="1801"/>
      <c r="G48" s="1801"/>
      <c r="H48" s="1801"/>
      <c r="I48" s="1801"/>
      <c r="J48" s="73"/>
    </row>
    <row r="49" spans="1:10" ht="46.5" customHeight="1">
      <c r="A49" s="73"/>
      <c r="B49" s="1801" t="s">
        <v>4</v>
      </c>
      <c r="C49" s="1801"/>
      <c r="D49" s="1801"/>
      <c r="E49" s="1801"/>
      <c r="F49" s="1801"/>
      <c r="G49" s="1801"/>
      <c r="H49" s="1801"/>
      <c r="I49" s="1801"/>
      <c r="J49" s="73"/>
    </row>
    <row r="50" spans="1:10" ht="31.5" customHeight="1">
      <c r="A50" s="73"/>
      <c r="B50" s="1801" t="s">
        <v>5</v>
      </c>
      <c r="C50" s="1801"/>
      <c r="D50" s="1801"/>
      <c r="E50" s="1801"/>
      <c r="F50" s="1801"/>
      <c r="G50" s="1801"/>
      <c r="H50" s="1801"/>
      <c r="I50" s="1801"/>
      <c r="J50" s="73"/>
    </row>
    <row r="51" spans="1:10" ht="17.25" customHeight="1">
      <c r="A51" s="73"/>
      <c r="B51" s="122"/>
      <c r="C51" s="73"/>
      <c r="D51" s="73"/>
      <c r="E51" s="73"/>
      <c r="F51" s="73"/>
      <c r="G51" s="73"/>
      <c r="H51" s="73"/>
      <c r="I51" s="73"/>
      <c r="J51" s="73"/>
    </row>
    <row r="52" spans="1:10" ht="30.75" thickBot="1">
      <c r="A52" s="73"/>
      <c r="B52" s="124"/>
      <c r="C52" s="1447" t="s">
        <v>1450</v>
      </c>
      <c r="D52" s="1450"/>
      <c r="E52" s="1447" t="s">
        <v>1451</v>
      </c>
      <c r="F52" s="1450"/>
      <c r="G52" s="1447" t="s">
        <v>1452</v>
      </c>
      <c r="H52" s="1450"/>
      <c r="I52" s="1447" t="s">
        <v>1817</v>
      </c>
      <c r="J52" s="73"/>
    </row>
    <row r="53" spans="1:10" ht="15">
      <c r="A53" s="73"/>
      <c r="B53" s="105"/>
      <c r="C53" s="269" t="s">
        <v>1814</v>
      </c>
      <c r="D53" s="270"/>
      <c r="E53" s="269" t="s">
        <v>1814</v>
      </c>
      <c r="F53" s="270"/>
      <c r="G53" s="269" t="s">
        <v>1814</v>
      </c>
      <c r="H53" s="270"/>
      <c r="I53" s="269" t="s">
        <v>1814</v>
      </c>
      <c r="J53" s="73"/>
    </row>
    <row r="54" spans="1:10" ht="16.5" customHeight="1">
      <c r="A54" s="73"/>
      <c r="B54" s="105" t="s">
        <v>6</v>
      </c>
      <c r="C54" s="269"/>
      <c r="D54" s="158"/>
      <c r="E54" s="270"/>
      <c r="F54" s="158"/>
      <c r="G54" s="270"/>
      <c r="H54" s="158"/>
      <c r="I54" s="270"/>
      <c r="J54" s="73"/>
    </row>
    <row r="55" spans="1:10" ht="15">
      <c r="A55" s="73"/>
      <c r="B55" s="134" t="s">
        <v>1213</v>
      </c>
      <c r="C55" s="1451">
        <v>572761535234</v>
      </c>
      <c r="D55" s="1465"/>
      <c r="E55" s="1451">
        <v>860347373841</v>
      </c>
      <c r="F55" s="1465"/>
      <c r="G55" s="1466"/>
      <c r="H55" s="1465"/>
      <c r="I55" s="1467">
        <v>1433108909075</v>
      </c>
      <c r="J55" s="73"/>
    </row>
    <row r="56" spans="1:10" ht="30">
      <c r="A56" s="73"/>
      <c r="B56" s="1468" t="s">
        <v>1214</v>
      </c>
      <c r="C56" s="1451">
        <v>453970380787</v>
      </c>
      <c r="D56" s="1465"/>
      <c r="E56" s="1451">
        <v>37832862310</v>
      </c>
      <c r="F56" s="1465"/>
      <c r="G56" s="1466"/>
      <c r="H56" s="1465"/>
      <c r="I56" s="1469">
        <v>491803243097</v>
      </c>
      <c r="J56" s="73"/>
    </row>
    <row r="57" spans="1:10" ht="15">
      <c r="A57" s="73"/>
      <c r="B57" s="1468" t="s">
        <v>7</v>
      </c>
      <c r="C57" s="1451">
        <v>2248152359</v>
      </c>
      <c r="D57" s="1465"/>
      <c r="E57" s="1466"/>
      <c r="F57" s="1465"/>
      <c r="G57" s="1466"/>
      <c r="H57" s="1465"/>
      <c r="I57" s="1469">
        <v>2248152359</v>
      </c>
      <c r="J57" s="73"/>
    </row>
    <row r="58" spans="1:10" ht="9" customHeight="1" thickBot="1">
      <c r="A58" s="73"/>
      <c r="B58" s="106"/>
      <c r="C58" s="1470"/>
      <c r="D58" s="1465"/>
      <c r="E58" s="1471"/>
      <c r="F58" s="1465"/>
      <c r="G58" s="1471"/>
      <c r="H58" s="1465"/>
      <c r="I58" s="1472"/>
      <c r="J58" s="73"/>
    </row>
    <row r="59" spans="1:10" ht="15.75" thickBot="1">
      <c r="A59" s="73"/>
      <c r="B59" s="105" t="s">
        <v>1817</v>
      </c>
      <c r="C59" s="1473">
        <v>1028980068380</v>
      </c>
      <c r="D59" s="1456"/>
      <c r="E59" s="1473">
        <v>898180236151</v>
      </c>
      <c r="F59" s="158"/>
      <c r="G59" s="1474"/>
      <c r="H59" s="158"/>
      <c r="I59" s="1499">
        <v>1927160304531</v>
      </c>
      <c r="J59" s="494">
        <v>0</v>
      </c>
    </row>
    <row r="60" spans="1:10" ht="15.75" thickTop="1">
      <c r="A60" s="73"/>
      <c r="B60" s="105"/>
      <c r="C60" s="1464"/>
      <c r="D60" s="1456"/>
      <c r="E60" s="1464"/>
      <c r="F60" s="158"/>
      <c r="G60" s="270"/>
      <c r="H60" s="158"/>
      <c r="I60" s="270"/>
      <c r="J60" s="73"/>
    </row>
    <row r="61" spans="1:10" ht="21" customHeight="1">
      <c r="A61" s="73"/>
      <c r="B61" s="105" t="s">
        <v>8</v>
      </c>
      <c r="C61" s="1464"/>
      <c r="D61" s="1456"/>
      <c r="E61" s="1464"/>
      <c r="F61" s="158"/>
      <c r="G61" s="270"/>
      <c r="H61" s="158"/>
      <c r="I61" s="270"/>
      <c r="J61" s="73"/>
    </row>
    <row r="62" spans="1:10" ht="15">
      <c r="A62" s="73"/>
      <c r="B62" s="106" t="s">
        <v>1213</v>
      </c>
      <c r="C62" s="1451">
        <v>578246282874</v>
      </c>
      <c r="D62" s="1465"/>
      <c r="E62" s="1451">
        <v>883257165368</v>
      </c>
      <c r="F62" s="1465"/>
      <c r="G62" s="1466"/>
      <c r="H62" s="1465"/>
      <c r="I62" s="1467">
        <v>1461503448242</v>
      </c>
      <c r="J62" s="73"/>
    </row>
    <row r="63" spans="1:10" ht="30">
      <c r="A63" s="73"/>
      <c r="B63" s="1468" t="s">
        <v>1214</v>
      </c>
      <c r="C63" s="1451">
        <v>396872522849</v>
      </c>
      <c r="D63" s="1465"/>
      <c r="E63" s="1451">
        <v>40543558100</v>
      </c>
      <c r="F63" s="1465"/>
      <c r="G63" s="1466"/>
      <c r="H63" s="1465"/>
      <c r="I63" s="1469">
        <v>437416080949</v>
      </c>
      <c r="J63" s="73"/>
    </row>
    <row r="64" spans="1:10" ht="15">
      <c r="A64" s="73"/>
      <c r="B64" s="1468" t="s">
        <v>7</v>
      </c>
      <c r="C64" s="1495">
        <v>3717147920</v>
      </c>
      <c r="D64" s="1456"/>
      <c r="E64" s="1464"/>
      <c r="F64" s="158"/>
      <c r="G64" s="270"/>
      <c r="H64" s="158"/>
      <c r="I64" s="1467">
        <v>3717147920</v>
      </c>
      <c r="J64" s="73"/>
    </row>
    <row r="65" spans="1:10" ht="7.5" customHeight="1" thickBot="1">
      <c r="A65" s="73"/>
      <c r="B65" s="105"/>
      <c r="C65" s="1475"/>
      <c r="D65" s="1456"/>
      <c r="E65" s="1475"/>
      <c r="F65" s="158"/>
      <c r="G65" s="1476"/>
      <c r="H65" s="158"/>
      <c r="I65" s="1476"/>
      <c r="J65" s="73"/>
    </row>
    <row r="66" spans="1:10" ht="15.75" thickBot="1">
      <c r="A66" s="73"/>
      <c r="B66" s="105" t="s">
        <v>1817</v>
      </c>
      <c r="C66" s="1473">
        <v>978835953643</v>
      </c>
      <c r="D66" s="1473"/>
      <c r="E66" s="1473">
        <v>923800723468</v>
      </c>
      <c r="F66" s="158"/>
      <c r="G66" s="1474"/>
      <c r="H66" s="158"/>
      <c r="I66" s="1499">
        <v>1902636677111</v>
      </c>
      <c r="J66" s="494"/>
    </row>
    <row r="67" spans="1:10" ht="15.75" thickTop="1">
      <c r="A67" s="73"/>
      <c r="B67" s="122"/>
      <c r="C67" s="73"/>
      <c r="D67" s="73"/>
      <c r="E67" s="73"/>
      <c r="F67" s="73"/>
      <c r="G67" s="73"/>
      <c r="H67" s="73"/>
      <c r="I67" s="73"/>
      <c r="J67" s="73"/>
    </row>
    <row r="68" spans="1:10" ht="29.25" customHeight="1">
      <c r="A68" s="73"/>
      <c r="B68" s="1801" t="s">
        <v>9</v>
      </c>
      <c r="C68" s="1801"/>
      <c r="D68" s="1801"/>
      <c r="E68" s="1801"/>
      <c r="F68" s="1801"/>
      <c r="G68" s="1801"/>
      <c r="H68" s="1801"/>
      <c r="I68" s="1801"/>
      <c r="J68" s="73"/>
    </row>
    <row r="80" ht="15.75" customHeight="1"/>
    <row r="87" ht="17.25" customHeight="1" hidden="1"/>
    <row r="88" ht="21" customHeight="1"/>
    <row r="95" ht="6" customHeight="1"/>
    <row r="104" ht="6.75" customHeight="1"/>
    <row r="109" ht="5.25" customHeight="1"/>
    <row r="136" ht="80.25" customHeight="1"/>
    <row r="137" ht="6.75" customHeight="1"/>
    <row r="157" ht="15" customHeight="1"/>
    <row r="158" ht="21" customHeight="1"/>
  </sheetData>
  <sheetProtection/>
  <mergeCells count="35">
    <mergeCell ref="B68:I68"/>
    <mergeCell ref="B41:I41"/>
    <mergeCell ref="B42:I42"/>
    <mergeCell ref="B43:I43"/>
    <mergeCell ref="B44:I44"/>
    <mergeCell ref="B45:I45"/>
    <mergeCell ref="B46:I46"/>
    <mergeCell ref="B34:I34"/>
    <mergeCell ref="B49:I49"/>
    <mergeCell ref="B50:I50"/>
    <mergeCell ref="B37:I37"/>
    <mergeCell ref="B47:I47"/>
    <mergeCell ref="B48:I48"/>
    <mergeCell ref="B39:I39"/>
    <mergeCell ref="B40:I40"/>
    <mergeCell ref="B35:I35"/>
    <mergeCell ref="B36:I36"/>
    <mergeCell ref="B6:E6"/>
    <mergeCell ref="C7:I7"/>
    <mergeCell ref="C8:E8"/>
    <mergeCell ref="G8:I8"/>
    <mergeCell ref="E20:F20"/>
    <mergeCell ref="E23:F23"/>
    <mergeCell ref="E21:F21"/>
    <mergeCell ref="E22:F22"/>
    <mergeCell ref="B32:I32"/>
    <mergeCell ref="B33:I33"/>
    <mergeCell ref="C19:E19"/>
    <mergeCell ref="G19:I19"/>
    <mergeCell ref="B22:C22"/>
    <mergeCell ref="E24:F24"/>
    <mergeCell ref="E25:F25"/>
    <mergeCell ref="E26:F26"/>
    <mergeCell ref="B28:I28"/>
    <mergeCell ref="B31:I31"/>
  </mergeCells>
  <printOptions/>
  <pageMargins left="0.708661417322835" right="0.354330708661417" top="0.47244094488189" bottom="0.511811023622047" header="0.275590551181102" footer="0.15748031496063"/>
  <pageSetup firstPageNumber="24" useFirstPageNumber="1" horizontalDpi="600" verticalDpi="600" orientation="portrait" paperSize="9" r:id="rId1"/>
  <headerFooter alignWithMargins="0">
    <oddFooter>&amp;C&amp;P</oddFooter>
  </headerFooter>
</worksheet>
</file>

<file path=xl/worksheets/sheet43.xml><?xml version="1.0" encoding="utf-8"?>
<worksheet xmlns="http://schemas.openxmlformats.org/spreadsheetml/2006/main" xmlns:r="http://schemas.openxmlformats.org/officeDocument/2006/relationships">
  <dimension ref="A1:Y161"/>
  <sheetViews>
    <sheetView zoomScalePageLayoutView="0" workbookViewId="0" topLeftCell="A3">
      <selection activeCell="P133" sqref="P133"/>
    </sheetView>
  </sheetViews>
  <sheetFormatPr defaultColWidth="9.00390625" defaultRowHeight="12.75"/>
  <cols>
    <col min="1" max="1" width="0.2421875" style="13" customWidth="1"/>
    <col min="2" max="2" width="34.25390625" style="0" customWidth="1"/>
    <col min="3" max="3" width="14.75390625" style="0" customWidth="1"/>
    <col min="4" max="4" width="0.875" style="0" customWidth="1"/>
    <col min="5" max="5" width="14.375" style="0" customWidth="1"/>
    <col min="6" max="6" width="1.00390625" style="0" customWidth="1"/>
    <col min="7" max="7" width="13.75390625" style="0" customWidth="1"/>
    <col min="8" max="8" width="1.25" style="0" customWidth="1"/>
    <col min="9" max="9" width="14.125" style="0" customWidth="1"/>
    <col min="10" max="10" width="1.12109375" style="0" customWidth="1"/>
    <col min="11" max="11" width="13.875" style="0" customWidth="1"/>
    <col min="12" max="12" width="0.74609375" style="0" customWidth="1"/>
    <col min="13" max="13" width="14.00390625" style="0" customWidth="1"/>
    <col min="14" max="14" width="1.00390625" style="0" customWidth="1"/>
    <col min="15" max="15" width="14.75390625" style="571" customWidth="1"/>
    <col min="16" max="16" width="18.25390625" style="0" customWidth="1"/>
    <col min="17" max="17" width="14.375" style="0" customWidth="1"/>
    <col min="24" max="24" width="20.25390625" style="0" customWidth="1"/>
    <col min="25" max="25" width="56.75390625" style="0" customWidth="1"/>
  </cols>
  <sheetData>
    <row r="1" spans="1:23" s="562" customFormat="1" ht="20.25" customHeight="1">
      <c r="A1" s="1244" t="s">
        <v>217</v>
      </c>
      <c r="B1" s="116"/>
      <c r="C1" s="116"/>
      <c r="D1" s="116"/>
      <c r="E1" s="116"/>
      <c r="F1" s="116"/>
      <c r="G1" s="116"/>
      <c r="H1" s="116"/>
      <c r="I1" s="116"/>
      <c r="J1" s="116"/>
      <c r="K1" s="116"/>
      <c r="L1" s="116"/>
      <c r="M1" s="213"/>
      <c r="N1" s="447"/>
      <c r="O1" s="213" t="s">
        <v>1324</v>
      </c>
      <c r="P1" s="73"/>
      <c r="Q1" s="73"/>
      <c r="R1" s="73"/>
      <c r="S1" s="213"/>
      <c r="T1" s="1433"/>
      <c r="U1" s="1631"/>
      <c r="V1" s="1631"/>
      <c r="W1" s="1631"/>
    </row>
    <row r="2" spans="1:23" s="562" customFormat="1" ht="14.25" customHeight="1">
      <c r="A2" s="1244" t="s">
        <v>856</v>
      </c>
      <c r="B2" s="116"/>
      <c r="C2" s="116"/>
      <c r="D2" s="116"/>
      <c r="K2" s="213"/>
      <c r="L2" s="213"/>
      <c r="M2" s="213"/>
      <c r="N2" s="213"/>
      <c r="O2" s="213" t="s">
        <v>1192</v>
      </c>
      <c r="P2" s="1632"/>
      <c r="Q2" s="1632"/>
      <c r="R2" s="1632"/>
      <c r="S2" s="351"/>
      <c r="T2" s="351"/>
      <c r="U2" s="351"/>
      <c r="V2" s="351"/>
      <c r="W2" s="351"/>
    </row>
    <row r="3" spans="1:23" ht="6" customHeight="1">
      <c r="A3" s="349"/>
      <c r="B3" s="334"/>
      <c r="C3" s="334"/>
      <c r="D3" s="334"/>
      <c r="E3" s="351"/>
      <c r="F3" s="351"/>
      <c r="G3" s="351"/>
      <c r="H3" s="351"/>
      <c r="I3" s="351"/>
      <c r="J3" s="351"/>
      <c r="K3" s="351"/>
      <c r="L3" s="351"/>
      <c r="M3" s="351"/>
      <c r="N3" s="351"/>
      <c r="O3" s="1248"/>
      <c r="P3" s="353"/>
      <c r="Q3" s="353"/>
      <c r="R3" s="353"/>
      <c r="S3" s="353"/>
      <c r="T3" s="353"/>
      <c r="U3" s="353"/>
      <c r="V3" s="353"/>
      <c r="W3" s="353"/>
    </row>
    <row r="4" spans="1:23" ht="9.75" customHeight="1" hidden="1">
      <c r="A4" s="259"/>
      <c r="B4" s="1249"/>
      <c r="C4" s="1249"/>
      <c r="D4" s="1249"/>
      <c r="E4" s="261"/>
      <c r="F4" s="261"/>
      <c r="G4" s="261"/>
      <c r="H4" s="261"/>
      <c r="I4" s="261"/>
      <c r="J4" s="261"/>
      <c r="K4" s="261"/>
      <c r="L4" s="261"/>
      <c r="M4" s="261"/>
      <c r="N4" s="261"/>
      <c r="O4" s="1250"/>
      <c r="P4" s="261"/>
      <c r="Q4" s="261"/>
      <c r="R4" s="261"/>
      <c r="S4" s="261"/>
      <c r="T4" s="261"/>
      <c r="U4" s="261"/>
      <c r="V4" s="261"/>
      <c r="W4" s="261"/>
    </row>
    <row r="5" spans="1:15" ht="14.25" hidden="1">
      <c r="A5" s="13" t="s">
        <v>1374</v>
      </c>
      <c r="B5" s="1926" t="s">
        <v>1373</v>
      </c>
      <c r="C5" s="1926"/>
      <c r="D5" s="1926"/>
      <c r="E5" s="1926"/>
      <c r="F5" s="1926"/>
      <c r="G5" s="1926"/>
      <c r="H5" s="1926"/>
      <c r="I5" s="1926"/>
      <c r="J5" s="1926"/>
      <c r="K5" s="1926"/>
      <c r="L5" s="1926"/>
      <c r="M5" s="1926"/>
      <c r="N5" s="166"/>
      <c r="O5" s="1251"/>
    </row>
    <row r="6" spans="2:15" ht="15.75" customHeight="1" hidden="1">
      <c r="B6" s="1927"/>
      <c r="C6" s="1252"/>
      <c r="D6" s="1252"/>
      <c r="E6" s="1252"/>
      <c r="F6" s="1252"/>
      <c r="G6" s="1252"/>
      <c r="H6" s="1252"/>
      <c r="I6" s="1252"/>
      <c r="J6" s="1252"/>
      <c r="K6" s="1252"/>
      <c r="L6" s="1252"/>
      <c r="M6" s="141" t="s">
        <v>1437</v>
      </c>
      <c r="N6" s="1878"/>
      <c r="O6" s="253" t="s">
        <v>603</v>
      </c>
    </row>
    <row r="7" spans="2:15" ht="15" hidden="1">
      <c r="B7" s="1927"/>
      <c r="C7" s="1252"/>
      <c r="D7" s="1252"/>
      <c r="E7" s="1252"/>
      <c r="F7" s="1252"/>
      <c r="G7" s="1252"/>
      <c r="H7" s="1252"/>
      <c r="I7" s="1252"/>
      <c r="J7" s="1252"/>
      <c r="K7" s="1252"/>
      <c r="L7" s="1252"/>
      <c r="M7" s="560" t="s">
        <v>1814</v>
      </c>
      <c r="N7" s="1878"/>
      <c r="O7" s="1253" t="s">
        <v>1814</v>
      </c>
    </row>
    <row r="8" spans="2:15" ht="32.25" customHeight="1" hidden="1">
      <c r="B8" s="1928" t="s">
        <v>549</v>
      </c>
      <c r="C8" s="1928"/>
      <c r="D8" s="1928"/>
      <c r="E8" s="1928"/>
      <c r="F8" s="1254"/>
      <c r="G8" s="1254"/>
      <c r="H8" s="1254"/>
      <c r="I8" s="1254"/>
      <c r="J8" s="1254"/>
      <c r="K8" s="1254"/>
      <c r="L8" s="1254"/>
      <c r="M8" s="1255">
        <v>9912753212</v>
      </c>
      <c r="N8" s="141"/>
      <c r="O8" s="253"/>
    </row>
    <row r="9" spans="2:15" ht="15" hidden="1" thickBot="1">
      <c r="B9" s="1252" t="s">
        <v>1817</v>
      </c>
      <c r="C9" s="1252"/>
      <c r="D9" s="1252"/>
      <c r="E9" s="1252"/>
      <c r="F9" s="1252"/>
      <c r="G9" s="1252"/>
      <c r="H9" s="1252"/>
      <c r="I9" s="1252"/>
      <c r="J9" s="1252"/>
      <c r="K9" s="1252"/>
      <c r="L9" s="1252"/>
      <c r="M9" s="1256">
        <v>9912753212</v>
      </c>
      <c r="N9" s="194"/>
      <c r="O9" s="262">
        <v>0</v>
      </c>
    </row>
    <row r="10" spans="2:15" ht="4.5" customHeight="1" hidden="1">
      <c r="B10" s="124"/>
      <c r="C10" s="124"/>
      <c r="D10" s="124"/>
      <c r="E10" s="124"/>
      <c r="F10" s="124"/>
      <c r="G10" s="124"/>
      <c r="H10" s="124"/>
      <c r="I10" s="124"/>
      <c r="J10" s="124"/>
      <c r="K10" s="124"/>
      <c r="L10" s="124"/>
      <c r="M10" s="473"/>
      <c r="N10" s="194"/>
      <c r="O10" s="473"/>
    </row>
    <row r="11" spans="2:15" ht="62.25" customHeight="1" hidden="1">
      <c r="B11" s="1929" t="s">
        <v>550</v>
      </c>
      <c r="C11" s="1929"/>
      <c r="D11" s="1929"/>
      <c r="E11" s="1929"/>
      <c r="F11" s="1929"/>
      <c r="G11" s="1929"/>
      <c r="H11" s="1929"/>
      <c r="I11" s="1929"/>
      <c r="J11" s="1929"/>
      <c r="K11" s="1929"/>
      <c r="L11" s="1929"/>
      <c r="M11" s="1929"/>
      <c r="N11" s="1929"/>
      <c r="O11" s="1929"/>
    </row>
    <row r="12" spans="2:15" ht="45.75" customHeight="1" hidden="1">
      <c r="B12" s="1929" t="s">
        <v>551</v>
      </c>
      <c r="C12" s="1929"/>
      <c r="D12" s="1929"/>
      <c r="E12" s="1929"/>
      <c r="F12" s="1929"/>
      <c r="G12" s="1929"/>
      <c r="H12" s="1929"/>
      <c r="I12" s="1929"/>
      <c r="J12" s="1929"/>
      <c r="K12" s="1929"/>
      <c r="L12" s="1929"/>
      <c r="M12" s="1929"/>
      <c r="N12" s="1929"/>
      <c r="O12" s="1929"/>
    </row>
    <row r="13" spans="2:15" ht="18" customHeight="1" hidden="1">
      <c r="B13" s="275"/>
      <c r="C13" s="275"/>
      <c r="D13" s="275"/>
      <c r="E13" s="275"/>
      <c r="F13" s="275"/>
      <c r="G13" s="275"/>
      <c r="H13" s="275"/>
      <c r="I13" s="275"/>
      <c r="J13" s="275"/>
      <c r="K13" s="275"/>
      <c r="L13" s="275"/>
      <c r="M13" s="275"/>
      <c r="N13" s="275"/>
      <c r="O13" s="275"/>
    </row>
    <row r="14" spans="1:15" ht="18" customHeight="1" hidden="1">
      <c r="A14" s="13" t="s">
        <v>1376</v>
      </c>
      <c r="B14" s="1798" t="s">
        <v>1375</v>
      </c>
      <c r="C14" s="1798"/>
      <c r="D14" s="1798"/>
      <c r="E14" s="1798"/>
      <c r="F14" s="1798"/>
      <c r="G14" s="1798"/>
      <c r="H14" s="1798"/>
      <c r="I14" s="1798"/>
      <c r="J14" s="1798"/>
      <c r="K14" s="1798"/>
      <c r="L14" s="1798"/>
      <c r="M14" s="1798"/>
      <c r="N14" s="166"/>
      <c r="O14" s="1251"/>
    </row>
    <row r="15" spans="2:15" ht="18" customHeight="1" hidden="1">
      <c r="B15" s="1799"/>
      <c r="C15" s="124"/>
      <c r="D15" s="124"/>
      <c r="E15" s="124"/>
      <c r="F15" s="124"/>
      <c r="G15" s="124"/>
      <c r="H15" s="124"/>
      <c r="I15" s="124"/>
      <c r="J15" s="124"/>
      <c r="K15" s="124"/>
      <c r="L15" s="124"/>
      <c r="M15" s="141" t="s">
        <v>1827</v>
      </c>
      <c r="N15" s="1878"/>
      <c r="O15" s="253" t="s">
        <v>1828</v>
      </c>
    </row>
    <row r="16" spans="2:15" ht="18" customHeight="1" hidden="1">
      <c r="B16" s="1799"/>
      <c r="C16" s="124"/>
      <c r="D16" s="124"/>
      <c r="E16" s="124"/>
      <c r="F16" s="124"/>
      <c r="G16" s="124"/>
      <c r="H16" s="124"/>
      <c r="I16" s="124"/>
      <c r="J16" s="124"/>
      <c r="K16" s="124"/>
      <c r="L16" s="124"/>
      <c r="M16" s="141" t="s">
        <v>1814</v>
      </c>
      <c r="N16" s="1878"/>
      <c r="O16" s="253" t="s">
        <v>1814</v>
      </c>
    </row>
    <row r="17" spans="2:15" ht="18" customHeight="1" hidden="1">
      <c r="B17" s="1881" t="s">
        <v>1677</v>
      </c>
      <c r="C17" s="1881"/>
      <c r="D17" s="1881"/>
      <c r="E17" s="1881"/>
      <c r="F17" s="134"/>
      <c r="G17" s="134"/>
      <c r="H17" s="134"/>
      <c r="I17" s="134"/>
      <c r="J17" s="134"/>
      <c r="K17" s="134"/>
      <c r="L17" s="134"/>
      <c r="M17" s="141"/>
      <c r="N17" s="141"/>
      <c r="O17" s="253"/>
    </row>
    <row r="18" spans="2:15" ht="18" customHeight="1" hidden="1">
      <c r="B18" s="1881" t="s">
        <v>1678</v>
      </c>
      <c r="C18" s="1881"/>
      <c r="D18" s="1881"/>
      <c r="E18" s="1881"/>
      <c r="F18" s="134"/>
      <c r="G18" s="134"/>
      <c r="H18" s="134"/>
      <c r="I18" s="134"/>
      <c r="J18" s="134"/>
      <c r="K18" s="134"/>
      <c r="L18" s="134"/>
      <c r="M18" s="141"/>
      <c r="N18" s="141"/>
      <c r="O18" s="253"/>
    </row>
    <row r="19" spans="2:15" ht="18" customHeight="1" hidden="1">
      <c r="B19" s="1881" t="s">
        <v>1679</v>
      </c>
      <c r="C19" s="1881"/>
      <c r="D19" s="1881"/>
      <c r="E19" s="1881"/>
      <c r="F19" s="134"/>
      <c r="G19" s="134"/>
      <c r="H19" s="134"/>
      <c r="I19" s="134"/>
      <c r="J19" s="134"/>
      <c r="K19" s="134"/>
      <c r="L19" s="134"/>
      <c r="M19" s="141"/>
      <c r="N19" s="141"/>
      <c r="O19" s="253"/>
    </row>
    <row r="20" spans="2:15" ht="18" customHeight="1" hidden="1">
      <c r="B20" s="1881" t="s">
        <v>1413</v>
      </c>
      <c r="C20" s="1881"/>
      <c r="D20" s="1881"/>
      <c r="E20" s="1881"/>
      <c r="F20" s="134"/>
      <c r="G20" s="134"/>
      <c r="H20" s="134"/>
      <c r="I20" s="134"/>
      <c r="J20" s="134"/>
      <c r="K20" s="134"/>
      <c r="L20" s="134"/>
      <c r="M20" s="141"/>
      <c r="N20" s="141"/>
      <c r="O20" s="253"/>
    </row>
    <row r="21" spans="2:15" ht="18" customHeight="1" hidden="1">
      <c r="B21" s="1881" t="s">
        <v>1414</v>
      </c>
      <c r="C21" s="1881"/>
      <c r="D21" s="1881"/>
      <c r="E21" s="1881"/>
      <c r="F21" s="134"/>
      <c r="G21" s="134"/>
      <c r="H21" s="134"/>
      <c r="I21" s="134"/>
      <c r="J21" s="134"/>
      <c r="K21" s="134"/>
      <c r="L21" s="134"/>
      <c r="M21" s="161"/>
      <c r="N21" s="141"/>
      <c r="O21" s="1240"/>
    </row>
    <row r="22" spans="2:15" ht="18" customHeight="1" hidden="1">
      <c r="B22" s="124" t="s">
        <v>1817</v>
      </c>
      <c r="C22" s="124"/>
      <c r="D22" s="124"/>
      <c r="E22" s="124"/>
      <c r="F22" s="124"/>
      <c r="G22" s="124"/>
      <c r="H22" s="124"/>
      <c r="I22" s="124"/>
      <c r="J22" s="124"/>
      <c r="K22" s="124"/>
      <c r="L22" s="124"/>
      <c r="M22" s="212" t="e">
        <v>#REF!</v>
      </c>
      <c r="N22" s="158"/>
      <c r="O22" s="212" t="e">
        <v>#REF!</v>
      </c>
    </row>
    <row r="23" spans="2:15" ht="18" customHeight="1" hidden="1">
      <c r="B23" s="166"/>
      <c r="C23" s="166"/>
      <c r="D23" s="166"/>
      <c r="E23" s="166"/>
      <c r="F23" s="166"/>
      <c r="G23" s="166"/>
      <c r="H23" s="166"/>
      <c r="I23" s="166"/>
      <c r="J23" s="166"/>
      <c r="K23" s="166"/>
      <c r="L23" s="166"/>
      <c r="M23" s="166"/>
      <c r="N23" s="166"/>
      <c r="O23" s="1251"/>
    </row>
    <row r="24" spans="1:15" s="562" customFormat="1" ht="18" customHeight="1" hidden="1">
      <c r="A24" s="1257"/>
      <c r="B24" s="275"/>
      <c r="C24" s="275"/>
      <c r="D24" s="275"/>
      <c r="E24" s="275"/>
      <c r="F24" s="275"/>
      <c r="G24" s="275"/>
      <c r="H24" s="275"/>
      <c r="I24" s="275"/>
      <c r="J24" s="275"/>
      <c r="K24" s="275"/>
      <c r="L24" s="275"/>
      <c r="M24" s="275"/>
      <c r="N24" s="275"/>
      <c r="O24" s="1258"/>
    </row>
    <row r="25" spans="1:15" ht="18" customHeight="1" hidden="1">
      <c r="A25" s="13" t="s">
        <v>1379</v>
      </c>
      <c r="B25" s="1798" t="s">
        <v>1377</v>
      </c>
      <c r="C25" s="1798"/>
      <c r="D25" s="1798"/>
      <c r="E25" s="1798"/>
      <c r="F25" s="138"/>
      <c r="G25" s="138"/>
      <c r="H25" s="138"/>
      <c r="I25" s="138"/>
      <c r="J25" s="138"/>
      <c r="K25" s="138"/>
      <c r="L25" s="138"/>
      <c r="M25" s="166"/>
      <c r="N25" s="166"/>
      <c r="O25" s="1251"/>
    </row>
    <row r="26" spans="2:24" ht="18" customHeight="1" hidden="1">
      <c r="B26" s="1799"/>
      <c r="C26" s="124"/>
      <c r="D26" s="124"/>
      <c r="E26" s="124"/>
      <c r="F26" s="124"/>
      <c r="G26" s="124"/>
      <c r="H26" s="124"/>
      <c r="I26" s="124"/>
      <c r="J26" s="124"/>
      <c r="K26" s="124"/>
      <c r="L26" s="124"/>
      <c r="M26" s="141" t="s">
        <v>1437</v>
      </c>
      <c r="N26" s="1878"/>
      <c r="O26" s="253" t="s">
        <v>603</v>
      </c>
      <c r="X26" s="1259"/>
    </row>
    <row r="27" spans="2:15" ht="18" customHeight="1" hidden="1">
      <c r="B27" s="1799"/>
      <c r="C27" s="124"/>
      <c r="D27" s="124"/>
      <c r="E27" s="124"/>
      <c r="F27" s="124"/>
      <c r="G27" s="124"/>
      <c r="H27" s="124"/>
      <c r="I27" s="124"/>
      <c r="J27" s="124"/>
      <c r="K27" s="124"/>
      <c r="L27" s="124"/>
      <c r="M27" s="560" t="s">
        <v>1814</v>
      </c>
      <c r="N27" s="1878"/>
      <c r="O27" s="1253" t="s">
        <v>1814</v>
      </c>
    </row>
    <row r="28" spans="2:24" ht="18" customHeight="1" hidden="1">
      <c r="B28" s="134" t="s">
        <v>1415</v>
      </c>
      <c r="C28" s="134"/>
      <c r="D28" s="134"/>
      <c r="E28" s="134"/>
      <c r="F28" s="134"/>
      <c r="G28" s="134"/>
      <c r="H28" s="134"/>
      <c r="I28" s="134"/>
      <c r="J28" s="134"/>
      <c r="K28" s="134"/>
      <c r="L28" s="134"/>
      <c r="M28" s="1260"/>
      <c r="N28" s="141"/>
      <c r="O28" s="253"/>
      <c r="X28" s="1261"/>
    </row>
    <row r="29" spans="2:24" ht="18" customHeight="1" hidden="1">
      <c r="B29" s="134" t="s">
        <v>1416</v>
      </c>
      <c r="C29" s="134"/>
      <c r="D29" s="134"/>
      <c r="E29" s="134"/>
      <c r="F29" s="134"/>
      <c r="G29" s="134"/>
      <c r="H29" s="134"/>
      <c r="I29" s="134"/>
      <c r="J29" s="134"/>
      <c r="K29" s="134"/>
      <c r="L29" s="134"/>
      <c r="M29" s="1260"/>
      <c r="N29" s="141"/>
      <c r="O29" s="253"/>
      <c r="X29" s="1261"/>
    </row>
    <row r="30" spans="2:25" ht="18" customHeight="1" hidden="1">
      <c r="B30" s="134" t="s">
        <v>1417</v>
      </c>
      <c r="C30" s="134"/>
      <c r="D30" s="134"/>
      <c r="E30" s="134"/>
      <c r="F30" s="134"/>
      <c r="G30" s="134"/>
      <c r="H30" s="134"/>
      <c r="I30" s="134"/>
      <c r="J30" s="134"/>
      <c r="K30" s="134"/>
      <c r="L30" s="134"/>
      <c r="M30" s="1260"/>
      <c r="N30" s="141"/>
      <c r="O30" s="253"/>
      <c r="X30" s="1261"/>
      <c r="Y30" s="1262"/>
    </row>
    <row r="31" spans="2:25" ht="18" customHeight="1" hidden="1">
      <c r="B31" s="134" t="s">
        <v>1418</v>
      </c>
      <c r="C31" s="134"/>
      <c r="D31" s="134"/>
      <c r="E31" s="134"/>
      <c r="F31" s="134"/>
      <c r="G31" s="134"/>
      <c r="H31" s="134"/>
      <c r="I31" s="134"/>
      <c r="J31" s="134"/>
      <c r="K31" s="134"/>
      <c r="L31" s="134"/>
      <c r="M31" s="1260"/>
      <c r="N31" s="141"/>
      <c r="O31" s="253"/>
      <c r="X31" s="1261"/>
      <c r="Y31" s="1263"/>
    </row>
    <row r="32" spans="2:24" ht="18" customHeight="1" hidden="1">
      <c r="B32" s="134" t="s">
        <v>482</v>
      </c>
      <c r="C32" s="134"/>
      <c r="D32" s="134"/>
      <c r="E32" s="134"/>
      <c r="F32" s="134"/>
      <c r="G32" s="134"/>
      <c r="H32" s="134"/>
      <c r="I32" s="134"/>
      <c r="J32" s="134"/>
      <c r="K32" s="134"/>
      <c r="L32" s="134"/>
      <c r="M32" s="1260"/>
      <c r="N32" s="141"/>
      <c r="O32" s="253"/>
      <c r="X32" s="1261"/>
    </row>
    <row r="33" spans="2:25" ht="18" customHeight="1" hidden="1">
      <c r="B33" s="139" t="s">
        <v>1817</v>
      </c>
      <c r="C33" s="139"/>
      <c r="D33" s="139"/>
      <c r="E33" s="139"/>
      <c r="F33" s="139"/>
      <c r="G33" s="139"/>
      <c r="H33" s="139"/>
      <c r="I33" s="139"/>
      <c r="J33" s="139"/>
      <c r="K33" s="139"/>
      <c r="L33" s="139"/>
      <c r="M33" s="1264">
        <v>0</v>
      </c>
      <c r="N33" s="158"/>
      <c r="O33" s="170">
        <v>0</v>
      </c>
      <c r="X33" s="1265"/>
      <c r="Y33" s="571"/>
    </row>
    <row r="34" spans="2:25" ht="18" customHeight="1" hidden="1">
      <c r="B34" s="166"/>
      <c r="C34" s="166"/>
      <c r="D34" s="166"/>
      <c r="E34" s="166"/>
      <c r="F34" s="166"/>
      <c r="G34" s="166"/>
      <c r="H34" s="166"/>
      <c r="I34" s="166"/>
      <c r="J34" s="166"/>
      <c r="K34" s="166"/>
      <c r="L34" s="166"/>
      <c r="M34" s="1266"/>
      <c r="N34" s="166"/>
      <c r="O34" s="1251"/>
      <c r="X34" s="4"/>
      <c r="Y34" s="4"/>
    </row>
    <row r="35" spans="1:15" s="10" customFormat="1" ht="18" customHeight="1" hidden="1">
      <c r="A35" s="175" t="s">
        <v>1379</v>
      </c>
      <c r="B35" s="1809" t="s">
        <v>1378</v>
      </c>
      <c r="C35" s="1809"/>
      <c r="D35" s="1809"/>
      <c r="E35" s="1809"/>
      <c r="F35" s="1809"/>
      <c r="G35" s="1809"/>
      <c r="H35" s="1809"/>
      <c r="I35" s="1809"/>
      <c r="J35" s="1809"/>
      <c r="K35" s="1809"/>
      <c r="L35" s="1809"/>
      <c r="M35" s="1809"/>
      <c r="N35" s="1809"/>
      <c r="O35" s="1809"/>
    </row>
    <row r="36" spans="2:15" ht="18" customHeight="1" hidden="1">
      <c r="B36" s="1799"/>
      <c r="C36" s="124"/>
      <c r="D36" s="124"/>
      <c r="E36" s="124"/>
      <c r="F36" s="124"/>
      <c r="G36" s="124"/>
      <c r="H36" s="124"/>
      <c r="I36" s="124"/>
      <c r="J36" s="124"/>
      <c r="K36" s="124"/>
      <c r="L36" s="124"/>
      <c r="M36" s="173" t="s">
        <v>1827</v>
      </c>
      <c r="N36" s="1932"/>
      <c r="O36" s="1267" t="s">
        <v>1828</v>
      </c>
    </row>
    <row r="37" spans="2:15" ht="18" customHeight="1" hidden="1">
      <c r="B37" s="1799"/>
      <c r="C37" s="124"/>
      <c r="D37" s="124"/>
      <c r="E37" s="124"/>
      <c r="F37" s="124"/>
      <c r="G37" s="124"/>
      <c r="H37" s="124"/>
      <c r="I37" s="124"/>
      <c r="J37" s="124"/>
      <c r="K37" s="124"/>
      <c r="L37" s="124"/>
      <c r="M37" s="173" t="s">
        <v>1814</v>
      </c>
      <c r="N37" s="1932"/>
      <c r="O37" s="1267" t="s">
        <v>1814</v>
      </c>
    </row>
    <row r="38" spans="2:15" ht="18" customHeight="1" hidden="1">
      <c r="B38" s="1881" t="s">
        <v>604</v>
      </c>
      <c r="C38" s="1881"/>
      <c r="D38" s="1881"/>
      <c r="E38" s="1881"/>
      <c r="F38" s="134"/>
      <c r="G38" s="134"/>
      <c r="H38" s="134"/>
      <c r="I38" s="134"/>
      <c r="J38" s="134"/>
      <c r="K38" s="134"/>
      <c r="L38" s="134"/>
      <c r="M38" s="134"/>
      <c r="N38" s="134"/>
      <c r="O38" s="1268"/>
    </row>
    <row r="39" spans="1:15" s="1270" customFormat="1" ht="18" customHeight="1" hidden="1">
      <c r="A39" s="176"/>
      <c r="B39" s="1931" t="s">
        <v>371</v>
      </c>
      <c r="C39" s="1931"/>
      <c r="D39" s="1931"/>
      <c r="E39" s="1931"/>
      <c r="F39" s="135"/>
      <c r="G39" s="135"/>
      <c r="H39" s="135"/>
      <c r="I39" s="135"/>
      <c r="J39" s="135"/>
      <c r="K39" s="135"/>
      <c r="L39" s="135"/>
      <c r="M39" s="135"/>
      <c r="N39" s="135"/>
      <c r="O39" s="1269"/>
    </row>
    <row r="40" spans="1:15" s="1270" customFormat="1" ht="18" customHeight="1" hidden="1">
      <c r="A40" s="176"/>
      <c r="B40" s="1931" t="s">
        <v>372</v>
      </c>
      <c r="C40" s="1931"/>
      <c r="D40" s="1931"/>
      <c r="E40" s="1931"/>
      <c r="F40" s="135"/>
      <c r="G40" s="135"/>
      <c r="H40" s="135"/>
      <c r="I40" s="135"/>
      <c r="J40" s="135"/>
      <c r="K40" s="135"/>
      <c r="L40" s="135"/>
      <c r="M40" s="135"/>
      <c r="N40" s="135"/>
      <c r="O40" s="1269"/>
    </row>
    <row r="41" spans="2:15" ht="18" customHeight="1" hidden="1">
      <c r="B41" s="1881" t="s">
        <v>1567</v>
      </c>
      <c r="C41" s="1881"/>
      <c r="D41" s="1881"/>
      <c r="E41" s="1881"/>
      <c r="F41" s="134"/>
      <c r="G41" s="134"/>
      <c r="H41" s="134"/>
      <c r="I41" s="134"/>
      <c r="J41" s="134"/>
      <c r="K41" s="134"/>
      <c r="L41" s="134"/>
      <c r="M41" s="134"/>
      <c r="N41" s="134"/>
      <c r="O41" s="1268"/>
    </row>
    <row r="42" spans="1:15" s="1270" customFormat="1" ht="18" customHeight="1" hidden="1">
      <c r="A42" s="176"/>
      <c r="B42" s="1931" t="s">
        <v>581</v>
      </c>
      <c r="C42" s="1931"/>
      <c r="D42" s="1931"/>
      <c r="E42" s="1931"/>
      <c r="F42" s="135"/>
      <c r="G42" s="135"/>
      <c r="H42" s="135"/>
      <c r="I42" s="135"/>
      <c r="J42" s="135"/>
      <c r="K42" s="135"/>
      <c r="L42" s="135"/>
      <c r="M42" s="135"/>
      <c r="N42" s="135"/>
      <c r="O42" s="1269"/>
    </row>
    <row r="43" spans="1:15" s="1270" customFormat="1" ht="18" customHeight="1" hidden="1">
      <c r="A43" s="176"/>
      <c r="B43" s="1931" t="s">
        <v>582</v>
      </c>
      <c r="C43" s="1931"/>
      <c r="D43" s="1931"/>
      <c r="E43" s="1931"/>
      <c r="F43" s="135"/>
      <c r="G43" s="135"/>
      <c r="H43" s="135"/>
      <c r="I43" s="135"/>
      <c r="J43" s="135"/>
      <c r="K43" s="135"/>
      <c r="L43" s="135"/>
      <c r="M43" s="135"/>
      <c r="N43" s="135"/>
      <c r="O43" s="1269"/>
    </row>
    <row r="44" spans="1:15" s="1270" customFormat="1" ht="18" customHeight="1" hidden="1">
      <c r="A44" s="176"/>
      <c r="B44" s="1931" t="s">
        <v>583</v>
      </c>
      <c r="C44" s="1931"/>
      <c r="D44" s="1931"/>
      <c r="E44" s="1931"/>
      <c r="F44" s="135"/>
      <c r="G44" s="135"/>
      <c r="H44" s="135"/>
      <c r="I44" s="135"/>
      <c r="J44" s="135"/>
      <c r="K44" s="135"/>
      <c r="L44" s="135"/>
      <c r="M44" s="135"/>
      <c r="N44" s="135"/>
      <c r="O44" s="1269"/>
    </row>
    <row r="45" spans="1:15" s="1270" customFormat="1" ht="18" customHeight="1" hidden="1">
      <c r="A45" s="176"/>
      <c r="B45" s="1931" t="s">
        <v>1812</v>
      </c>
      <c r="C45" s="1931"/>
      <c r="D45" s="1931"/>
      <c r="E45" s="1931"/>
      <c r="F45" s="135"/>
      <c r="G45" s="135"/>
      <c r="H45" s="135"/>
      <c r="I45" s="135"/>
      <c r="J45" s="135"/>
      <c r="K45" s="135"/>
      <c r="L45" s="135"/>
      <c r="M45" s="135"/>
      <c r="N45" s="135"/>
      <c r="O45" s="1269"/>
    </row>
    <row r="46" spans="2:15" ht="18" customHeight="1" hidden="1">
      <c r="B46" s="135"/>
      <c r="C46" s="135"/>
      <c r="D46" s="135"/>
      <c r="E46" s="135"/>
      <c r="F46" s="135"/>
      <c r="G46" s="135"/>
      <c r="H46" s="135"/>
      <c r="I46" s="135"/>
      <c r="J46" s="135"/>
      <c r="K46" s="135"/>
      <c r="L46" s="135"/>
      <c r="M46" s="135"/>
      <c r="N46" s="135"/>
      <c r="O46" s="1269"/>
    </row>
    <row r="47" spans="2:15" ht="18" customHeight="1" hidden="1">
      <c r="B47" s="174"/>
      <c r="C47" s="174"/>
      <c r="D47" s="174"/>
      <c r="E47" s="174"/>
      <c r="F47" s="174"/>
      <c r="G47" s="174"/>
      <c r="H47" s="174"/>
      <c r="I47" s="174"/>
      <c r="J47" s="174"/>
      <c r="K47" s="174"/>
      <c r="L47" s="174"/>
      <c r="M47" s="166"/>
      <c r="N47" s="166"/>
      <c r="O47" s="1251"/>
    </row>
    <row r="48" spans="2:15" ht="18" customHeight="1" hidden="1">
      <c r="B48" s="1801" t="s">
        <v>1788</v>
      </c>
      <c r="C48" s="1801"/>
      <c r="D48" s="1801"/>
      <c r="E48" s="1801"/>
      <c r="F48" s="1801"/>
      <c r="G48" s="1801"/>
      <c r="H48" s="1801"/>
      <c r="I48" s="1801"/>
      <c r="J48" s="1801"/>
      <c r="K48" s="1801"/>
      <c r="L48" s="1801"/>
      <c r="M48" s="1801"/>
      <c r="N48" s="1801"/>
      <c r="O48" s="1801"/>
    </row>
    <row r="49" spans="1:15" ht="18" customHeight="1" hidden="1">
      <c r="A49" s="1257">
        <v>37</v>
      </c>
      <c r="B49" s="1809" t="s">
        <v>552</v>
      </c>
      <c r="C49" s="1809"/>
      <c r="D49" s="1809"/>
      <c r="E49" s="1809"/>
      <c r="F49" s="1809"/>
      <c r="G49" s="1809"/>
      <c r="H49" s="1809"/>
      <c r="I49" s="1809"/>
      <c r="J49" s="1809"/>
      <c r="K49" s="1809"/>
      <c r="L49" s="1809"/>
      <c r="M49" s="1809"/>
      <c r="N49" s="1809"/>
      <c r="O49" s="1271"/>
    </row>
    <row r="50" spans="1:15" ht="18" customHeight="1" hidden="1">
      <c r="A50" s="1257"/>
      <c r="B50" s="121" t="s">
        <v>553</v>
      </c>
      <c r="C50" s="121"/>
      <c r="D50" s="121"/>
      <c r="E50" s="73"/>
      <c r="F50" s="73"/>
      <c r="G50" s="73"/>
      <c r="H50" s="73"/>
      <c r="I50" s="73"/>
      <c r="J50" s="73"/>
      <c r="K50" s="494"/>
      <c r="L50" s="494"/>
      <c r="M50" s="73"/>
      <c r="N50" s="73"/>
      <c r="O50" s="1271"/>
    </row>
    <row r="51" spans="1:15" ht="17.25" customHeight="1" hidden="1">
      <c r="A51" s="1257"/>
      <c r="B51" s="1239" t="s">
        <v>554</v>
      </c>
      <c r="C51" s="1239"/>
      <c r="D51" s="1239"/>
      <c r="E51" s="1239"/>
      <c r="F51" s="1239"/>
      <c r="G51" s="1239"/>
      <c r="H51" s="1239"/>
      <c r="I51" s="1239"/>
      <c r="J51" s="1239"/>
      <c r="M51" s="1272" t="s">
        <v>555</v>
      </c>
      <c r="N51" s="301"/>
      <c r="O51" s="1273" t="s">
        <v>556</v>
      </c>
    </row>
    <row r="52" spans="1:15" s="176" customFormat="1" ht="18" customHeight="1" hidden="1">
      <c r="A52" s="1274"/>
      <c r="B52" s="1275" t="s">
        <v>557</v>
      </c>
      <c r="C52" s="1275"/>
      <c r="D52" s="1275"/>
      <c r="E52" s="1275"/>
      <c r="F52" s="1275"/>
      <c r="G52" s="1275"/>
      <c r="H52" s="1275"/>
      <c r="I52" s="1275"/>
      <c r="J52" s="1275"/>
      <c r="M52" s="1276">
        <v>1089375</v>
      </c>
      <c r="N52" s="1275"/>
      <c r="O52" s="1277">
        <v>0</v>
      </c>
    </row>
    <row r="53" spans="1:15" ht="13.5" customHeight="1" hidden="1">
      <c r="A53" s="1257"/>
      <c r="B53" s="73" t="s">
        <v>558</v>
      </c>
      <c r="C53" s="73"/>
      <c r="D53" s="73"/>
      <c r="E53" s="73"/>
      <c r="F53" s="73"/>
      <c r="G53" s="73"/>
      <c r="H53" s="73"/>
      <c r="I53" s="73"/>
      <c r="J53" s="73"/>
      <c r="M53" s="494">
        <v>1088824</v>
      </c>
      <c r="N53" s="73"/>
      <c r="O53" s="480"/>
    </row>
    <row r="54" spans="1:15" ht="12" customHeight="1" hidden="1">
      <c r="A54" s="1257"/>
      <c r="B54" s="73" t="s">
        <v>559</v>
      </c>
      <c r="C54" s="73"/>
      <c r="D54" s="73"/>
      <c r="E54" s="73"/>
      <c r="F54" s="73"/>
      <c r="G54" s="73"/>
      <c r="H54" s="73"/>
      <c r="I54" s="73"/>
      <c r="J54" s="73"/>
      <c r="M54" s="1278">
        <v>551</v>
      </c>
      <c r="N54" s="73"/>
      <c r="O54" s="480"/>
    </row>
    <row r="55" spans="1:24" s="176" customFormat="1" ht="12" customHeight="1" hidden="1">
      <c r="A55" s="1274"/>
      <c r="B55" s="1275" t="s">
        <v>560</v>
      </c>
      <c r="C55" s="1275"/>
      <c r="D55" s="1275"/>
      <c r="E55" s="1275"/>
      <c r="F55" s="1275"/>
      <c r="G55" s="1275"/>
      <c r="H55" s="1275"/>
      <c r="I55" s="1275"/>
      <c r="J55" s="1275"/>
      <c r="M55" s="1276">
        <v>396275.023</v>
      </c>
      <c r="N55" s="1275"/>
      <c r="O55" s="1277"/>
      <c r="X55" s="1279"/>
    </row>
    <row r="56" spans="1:24" ht="18" customHeight="1" hidden="1">
      <c r="A56" s="1257"/>
      <c r="B56" s="73" t="s">
        <v>559</v>
      </c>
      <c r="C56" s="73"/>
      <c r="D56" s="73"/>
      <c r="E56" s="73"/>
      <c r="F56" s="73"/>
      <c r="G56" s="73"/>
      <c r="H56" s="73"/>
      <c r="I56" s="73"/>
      <c r="J56" s="73"/>
      <c r="M56" s="1278">
        <v>396275.023</v>
      </c>
      <c r="N56" s="73"/>
      <c r="O56" s="480">
        <v>208732605213</v>
      </c>
      <c r="X56" s="4"/>
    </row>
    <row r="57" spans="1:15" ht="18" customHeight="1" hidden="1">
      <c r="A57" s="1257"/>
      <c r="B57" s="73"/>
      <c r="C57" s="73"/>
      <c r="D57" s="73"/>
      <c r="E57" s="73"/>
      <c r="F57" s="73"/>
      <c r="G57" s="73"/>
      <c r="H57" s="73"/>
      <c r="I57" s="73"/>
      <c r="J57" s="73"/>
      <c r="K57" s="494"/>
      <c r="L57" s="494"/>
      <c r="M57" s="73"/>
      <c r="N57" s="73"/>
      <c r="O57" s="1271"/>
    </row>
    <row r="58" spans="1:15" ht="18" customHeight="1" hidden="1">
      <c r="A58" s="1257"/>
      <c r="B58" s="121" t="s">
        <v>743</v>
      </c>
      <c r="C58" s="121"/>
      <c r="D58" s="121"/>
      <c r="E58" s="73"/>
      <c r="F58" s="73"/>
      <c r="G58" s="73"/>
      <c r="H58" s="73"/>
      <c r="I58" s="73"/>
      <c r="J58" s="73"/>
      <c r="K58" s="494"/>
      <c r="L58" s="494"/>
      <c r="M58" s="100" t="s">
        <v>744</v>
      </c>
      <c r="N58" s="100"/>
      <c r="O58" s="1280" t="s">
        <v>745</v>
      </c>
    </row>
    <row r="59" spans="1:15" ht="18" customHeight="1" hidden="1">
      <c r="A59" s="1257"/>
      <c r="B59" s="1281" t="s">
        <v>746</v>
      </c>
      <c r="C59" s="1281"/>
      <c r="D59" s="1281"/>
      <c r="E59" s="73"/>
      <c r="F59" s="73"/>
      <c r="G59" s="73"/>
      <c r="H59" s="73"/>
      <c r="I59" s="73"/>
      <c r="J59" s="73"/>
      <c r="K59" s="562"/>
      <c r="L59" s="562"/>
      <c r="M59" s="1282"/>
      <c r="N59" s="1282">
        <v>80098258751</v>
      </c>
      <c r="O59" s="1283">
        <v>0</v>
      </c>
    </row>
    <row r="60" spans="1:15" ht="18" customHeight="1" hidden="1">
      <c r="A60" s="1284">
        <v>1</v>
      </c>
      <c r="B60" s="73" t="s">
        <v>747</v>
      </c>
      <c r="C60" s="73"/>
      <c r="D60" s="73"/>
      <c r="E60" s="73"/>
      <c r="F60" s="73"/>
      <c r="G60" s="73"/>
      <c r="H60" s="73"/>
      <c r="I60" s="73"/>
      <c r="J60" s="73"/>
      <c r="K60" s="562"/>
      <c r="L60" s="562"/>
      <c r="M60" s="480"/>
      <c r="N60" s="494">
        <v>39743258067</v>
      </c>
      <c r="O60" s="1271"/>
    </row>
    <row r="61" spans="1:15" ht="4.5" customHeight="1" hidden="1">
      <c r="A61" s="1284">
        <v>2</v>
      </c>
      <c r="B61" s="73" t="s">
        <v>748</v>
      </c>
      <c r="C61" s="73"/>
      <c r="D61" s="73"/>
      <c r="E61" s="73"/>
      <c r="F61" s="73"/>
      <c r="G61" s="73"/>
      <c r="H61" s="73"/>
      <c r="I61" s="73"/>
      <c r="J61" s="73"/>
      <c r="K61" s="562"/>
      <c r="L61" s="562"/>
      <c r="M61" s="480"/>
      <c r="N61" s="494">
        <v>2994445268</v>
      </c>
      <c r="O61" s="1271"/>
    </row>
    <row r="62" spans="1:15" ht="18" customHeight="1" hidden="1">
      <c r="A62" s="1284">
        <v>4</v>
      </c>
      <c r="B62" s="73" t="s">
        <v>749</v>
      </c>
      <c r="C62" s="73"/>
      <c r="D62" s="73"/>
      <c r="E62" s="73"/>
      <c r="F62" s="73"/>
      <c r="G62" s="73"/>
      <c r="H62" s="73"/>
      <c r="I62" s="73"/>
      <c r="J62" s="73"/>
      <c r="K62" s="562"/>
      <c r="L62" s="562"/>
      <c r="M62" s="480"/>
      <c r="N62" s="494">
        <v>8519010570</v>
      </c>
      <c r="O62" s="1271"/>
    </row>
    <row r="63" spans="1:15" ht="18" customHeight="1" hidden="1">
      <c r="A63" s="1284">
        <v>5</v>
      </c>
      <c r="B63" s="73" t="s">
        <v>750</v>
      </c>
      <c r="C63" s="73"/>
      <c r="D63" s="73"/>
      <c r="E63" s="73"/>
      <c r="F63" s="73"/>
      <c r="G63" s="73"/>
      <c r="H63" s="73"/>
      <c r="I63" s="73"/>
      <c r="J63" s="73"/>
      <c r="K63" s="562"/>
      <c r="L63" s="562"/>
      <c r="M63" s="480"/>
      <c r="N63" s="494"/>
      <c r="O63" s="1271"/>
    </row>
    <row r="64" spans="1:15" ht="18" customHeight="1" hidden="1">
      <c r="A64" s="1284">
        <v>6</v>
      </c>
      <c r="B64" s="73" t="s">
        <v>751</v>
      </c>
      <c r="C64" s="73"/>
      <c r="D64" s="73"/>
      <c r="E64" s="73"/>
      <c r="F64" s="73"/>
      <c r="G64" s="73"/>
      <c r="H64" s="73"/>
      <c r="I64" s="73"/>
      <c r="J64" s="73"/>
      <c r="K64" s="562"/>
      <c r="L64" s="562"/>
      <c r="M64" s="571"/>
      <c r="N64" s="494">
        <v>3359939659</v>
      </c>
      <c r="O64" s="1271"/>
    </row>
    <row r="65" spans="1:15" ht="18" customHeight="1" hidden="1">
      <c r="A65" s="1284">
        <v>7</v>
      </c>
      <c r="B65" s="73" t="s">
        <v>752</v>
      </c>
      <c r="C65" s="73"/>
      <c r="D65" s="73"/>
      <c r="E65" s="73"/>
      <c r="F65" s="73"/>
      <c r="G65" s="73"/>
      <c r="H65" s="73"/>
      <c r="I65" s="73"/>
      <c r="J65" s="73"/>
      <c r="K65" s="562"/>
      <c r="L65" s="562"/>
      <c r="M65" s="480"/>
      <c r="N65" s="494">
        <v>22652739720</v>
      </c>
      <c r="O65" s="1271"/>
    </row>
    <row r="66" spans="1:15" ht="18" customHeight="1" hidden="1">
      <c r="A66" s="1284">
        <v>8</v>
      </c>
      <c r="B66" s="73" t="s">
        <v>753</v>
      </c>
      <c r="C66" s="73"/>
      <c r="D66" s="73"/>
      <c r="E66" s="73"/>
      <c r="F66" s="73"/>
      <c r="G66" s="73"/>
      <c r="H66" s="73"/>
      <c r="I66" s="73"/>
      <c r="J66" s="73"/>
      <c r="K66" s="562"/>
      <c r="L66" s="562"/>
      <c r="M66" s="480"/>
      <c r="N66" s="494"/>
      <c r="O66" s="1271"/>
    </row>
    <row r="67" spans="1:15" ht="9" customHeight="1" hidden="1">
      <c r="A67" s="1284">
        <v>9</v>
      </c>
      <c r="B67" s="73" t="s">
        <v>754</v>
      </c>
      <c r="C67" s="73"/>
      <c r="D67" s="73"/>
      <c r="E67" s="73"/>
      <c r="F67" s="73"/>
      <c r="G67" s="73"/>
      <c r="H67" s="73"/>
      <c r="I67" s="73"/>
      <c r="J67" s="73"/>
      <c r="K67" s="562"/>
      <c r="L67" s="562"/>
      <c r="M67" s="480"/>
      <c r="N67" s="494"/>
      <c r="O67" s="1271"/>
    </row>
    <row r="68" spans="1:15" ht="17.25" customHeight="1" hidden="1">
      <c r="A68" s="1284">
        <v>10</v>
      </c>
      <c r="B68" s="73" t="s">
        <v>755</v>
      </c>
      <c r="C68" s="73"/>
      <c r="D68" s="73"/>
      <c r="E68" s="73"/>
      <c r="F68" s="73"/>
      <c r="G68" s="73"/>
      <c r="H68" s="73"/>
      <c r="I68" s="73"/>
      <c r="J68" s="73"/>
      <c r="K68" s="562"/>
      <c r="L68" s="562"/>
      <c r="M68" s="480"/>
      <c r="N68" s="494"/>
      <c r="O68" s="1271"/>
    </row>
    <row r="69" spans="1:15" ht="7.5" customHeight="1" hidden="1">
      <c r="A69" s="1284">
        <v>14</v>
      </c>
      <c r="B69" s="73" t="s">
        <v>756</v>
      </c>
      <c r="C69" s="73"/>
      <c r="D69" s="73"/>
      <c r="E69" s="73"/>
      <c r="F69" s="73"/>
      <c r="G69" s="73"/>
      <c r="H69" s="73"/>
      <c r="I69" s="73"/>
      <c r="J69" s="73"/>
      <c r="K69" s="562"/>
      <c r="L69" s="562"/>
      <c r="M69" s="480"/>
      <c r="N69" s="494">
        <v>1658338489</v>
      </c>
      <c r="O69" s="1271"/>
    </row>
    <row r="70" spans="1:15" ht="18" customHeight="1" hidden="1">
      <c r="A70" s="1284"/>
      <c r="B70" s="73" t="s">
        <v>757</v>
      </c>
      <c r="C70" s="73"/>
      <c r="D70" s="73"/>
      <c r="E70" s="73"/>
      <c r="F70" s="73"/>
      <c r="G70" s="73"/>
      <c r="H70" s="73"/>
      <c r="I70" s="73"/>
      <c r="J70" s="73"/>
      <c r="K70" s="562"/>
      <c r="L70" s="562"/>
      <c r="M70" s="480"/>
      <c r="N70" s="494"/>
      <c r="O70" s="1271"/>
    </row>
    <row r="71" spans="1:15" ht="18" customHeight="1" hidden="1">
      <c r="A71" s="1284">
        <v>15</v>
      </c>
      <c r="B71" s="73" t="s">
        <v>758</v>
      </c>
      <c r="C71" s="73"/>
      <c r="D71" s="73"/>
      <c r="E71" s="73"/>
      <c r="F71" s="73"/>
      <c r="G71" s="73"/>
      <c r="H71" s="73"/>
      <c r="I71" s="73"/>
      <c r="J71" s="73"/>
      <c r="K71" s="562"/>
      <c r="L71" s="562"/>
      <c r="M71" s="480"/>
      <c r="N71" s="494">
        <v>103484429</v>
      </c>
      <c r="O71" s="1271"/>
    </row>
    <row r="72" spans="1:15" ht="18" customHeight="1" hidden="1">
      <c r="A72" s="1284">
        <v>17</v>
      </c>
      <c r="B72" s="73" t="s">
        <v>759</v>
      </c>
      <c r="C72" s="73"/>
      <c r="D72" s="73"/>
      <c r="E72" s="73"/>
      <c r="F72" s="73"/>
      <c r="G72" s="73"/>
      <c r="H72" s="73"/>
      <c r="I72" s="73"/>
      <c r="J72" s="73"/>
      <c r="K72" s="562"/>
      <c r="L72" s="562"/>
      <c r="M72" s="480"/>
      <c r="N72" s="494">
        <v>783012197</v>
      </c>
      <c r="O72" s="1271"/>
    </row>
    <row r="73" spans="1:15" ht="18" customHeight="1" hidden="1">
      <c r="A73" s="1284">
        <v>19</v>
      </c>
      <c r="B73" s="73" t="s">
        <v>760</v>
      </c>
      <c r="C73" s="73"/>
      <c r="D73" s="73"/>
      <c r="E73" s="73"/>
      <c r="F73" s="73"/>
      <c r="G73" s="73"/>
      <c r="H73" s="73"/>
      <c r="I73" s="73"/>
      <c r="J73" s="73"/>
      <c r="K73" s="562"/>
      <c r="L73" s="562"/>
      <c r="M73" s="480"/>
      <c r="N73" s="494">
        <v>8033000</v>
      </c>
      <c r="O73" s="1271"/>
    </row>
    <row r="74" spans="1:15" ht="18" customHeight="1" hidden="1">
      <c r="A74" s="1284">
        <v>20</v>
      </c>
      <c r="B74" s="73" t="s">
        <v>761</v>
      </c>
      <c r="C74" s="73"/>
      <c r="D74" s="73"/>
      <c r="E74" s="73"/>
      <c r="F74" s="73"/>
      <c r="G74" s="73"/>
      <c r="H74" s="73"/>
      <c r="I74" s="73"/>
      <c r="J74" s="73"/>
      <c r="K74" s="562"/>
      <c r="L74" s="562"/>
      <c r="M74" s="480"/>
      <c r="N74" s="494"/>
      <c r="O74" s="1271"/>
    </row>
    <row r="75" spans="1:15" ht="18" customHeight="1" hidden="1">
      <c r="A75" s="1284">
        <v>21</v>
      </c>
      <c r="B75" s="73" t="s">
        <v>762</v>
      </c>
      <c r="C75" s="73"/>
      <c r="D75" s="73"/>
      <c r="E75" s="73"/>
      <c r="F75" s="73"/>
      <c r="G75" s="73"/>
      <c r="H75" s="73"/>
      <c r="I75" s="73"/>
      <c r="J75" s="73"/>
      <c r="K75" s="562"/>
      <c r="L75" s="562"/>
      <c r="M75" s="480">
        <v>650051361</v>
      </c>
      <c r="N75" s="494"/>
      <c r="O75" s="1271"/>
    </row>
    <row r="76" spans="1:15" ht="18" customHeight="1" hidden="1">
      <c r="A76" s="1284">
        <v>22</v>
      </c>
      <c r="B76" s="73" t="s">
        <v>763</v>
      </c>
      <c r="C76" s="73"/>
      <c r="D76" s="73"/>
      <c r="E76" s="73"/>
      <c r="F76" s="73"/>
      <c r="G76" s="73"/>
      <c r="H76" s="73"/>
      <c r="I76" s="73"/>
      <c r="J76" s="73"/>
      <c r="K76" s="562"/>
      <c r="L76" s="562"/>
      <c r="M76" s="480"/>
      <c r="N76" s="494">
        <v>275997352</v>
      </c>
      <c r="O76" s="1271"/>
    </row>
    <row r="77" spans="1:15" ht="18" customHeight="1" hidden="1">
      <c r="A77" s="1284"/>
      <c r="B77" s="73" t="s">
        <v>764</v>
      </c>
      <c r="C77" s="73"/>
      <c r="D77" s="73"/>
      <c r="E77" s="73"/>
      <c r="F77" s="73"/>
      <c r="G77" s="73"/>
      <c r="H77" s="73"/>
      <c r="I77" s="73"/>
      <c r="J77" s="73"/>
      <c r="K77" s="562"/>
      <c r="L77" s="562"/>
      <c r="M77" s="480"/>
      <c r="N77" s="494"/>
      <c r="O77" s="1271"/>
    </row>
    <row r="78" spans="1:15" ht="18" customHeight="1" hidden="1">
      <c r="A78" s="1284"/>
      <c r="B78" s="73" t="s">
        <v>765</v>
      </c>
      <c r="C78" s="73"/>
      <c r="D78" s="73"/>
      <c r="E78" s="73"/>
      <c r="F78" s="73"/>
      <c r="G78" s="73"/>
      <c r="H78" s="73"/>
      <c r="I78" s="73"/>
      <c r="J78" s="73"/>
      <c r="K78" s="562"/>
      <c r="L78" s="562"/>
      <c r="M78" s="480"/>
      <c r="N78" s="494"/>
      <c r="O78" s="1271"/>
    </row>
    <row r="79" spans="1:15" ht="18" customHeight="1" hidden="1">
      <c r="A79" s="1284"/>
      <c r="B79" s="73" t="s">
        <v>766</v>
      </c>
      <c r="C79" s="73"/>
      <c r="D79" s="73"/>
      <c r="E79" s="73"/>
      <c r="F79" s="73"/>
      <c r="G79" s="73"/>
      <c r="H79" s="73"/>
      <c r="I79" s="73"/>
      <c r="J79" s="73"/>
      <c r="K79" s="562"/>
      <c r="L79" s="562"/>
      <c r="M79" s="480"/>
      <c r="N79" s="494"/>
      <c r="O79" s="1271"/>
    </row>
    <row r="80" spans="1:15" ht="15.75" customHeight="1" hidden="1">
      <c r="A80" s="1284"/>
      <c r="B80" s="73" t="s">
        <v>767</v>
      </c>
      <c r="C80" s="73"/>
      <c r="D80" s="73"/>
      <c r="E80" s="73"/>
      <c r="F80" s="73"/>
      <c r="G80" s="73"/>
      <c r="H80" s="73"/>
      <c r="I80" s="73"/>
      <c r="J80" s="73"/>
      <c r="K80" s="562"/>
      <c r="L80" s="562"/>
      <c r="M80" s="480"/>
      <c r="N80" s="494"/>
      <c r="O80" s="1271"/>
    </row>
    <row r="81" spans="1:15" ht="18" customHeight="1" hidden="1">
      <c r="A81" s="1284"/>
      <c r="B81" s="73" t="s">
        <v>768</v>
      </c>
      <c r="C81" s="73"/>
      <c r="D81" s="73"/>
      <c r="E81" s="73"/>
      <c r="F81" s="73"/>
      <c r="G81" s="73"/>
      <c r="H81" s="73"/>
      <c r="I81" s="73"/>
      <c r="J81" s="73"/>
      <c r="K81" s="562"/>
      <c r="L81" s="562"/>
      <c r="M81" s="480"/>
      <c r="N81" s="494"/>
      <c r="O81" s="1271"/>
    </row>
    <row r="82" spans="1:15" ht="18" customHeight="1" hidden="1">
      <c r="A82" s="1284"/>
      <c r="B82" s="73" t="s">
        <v>769</v>
      </c>
      <c r="C82" s="73"/>
      <c r="D82" s="73"/>
      <c r="E82" s="73"/>
      <c r="F82" s="73"/>
      <c r="G82" s="73"/>
      <c r="H82" s="73"/>
      <c r="I82" s="73"/>
      <c r="J82" s="73"/>
      <c r="K82" s="562"/>
      <c r="L82" s="562"/>
      <c r="M82" s="480"/>
      <c r="N82" s="494"/>
      <c r="O82" s="1271"/>
    </row>
    <row r="83" spans="1:15" ht="18" customHeight="1" hidden="1">
      <c r="A83" s="1284"/>
      <c r="B83" s="73" t="s">
        <v>770</v>
      </c>
      <c r="C83" s="73"/>
      <c r="D83" s="73"/>
      <c r="E83" s="73"/>
      <c r="F83" s="73"/>
      <c r="G83" s="73"/>
      <c r="H83" s="73"/>
      <c r="I83" s="73"/>
      <c r="J83" s="73"/>
      <c r="K83" s="562"/>
      <c r="L83" s="562"/>
      <c r="M83" s="480"/>
      <c r="N83" s="494"/>
      <c r="O83" s="1271"/>
    </row>
    <row r="84" spans="1:15" ht="18" customHeight="1" hidden="1">
      <c r="A84" s="1284"/>
      <c r="B84" s="73" t="s">
        <v>771</v>
      </c>
      <c r="C84" s="73"/>
      <c r="D84" s="73"/>
      <c r="E84" s="73"/>
      <c r="F84" s="73"/>
      <c r="G84" s="73"/>
      <c r="H84" s="73"/>
      <c r="I84" s="73"/>
      <c r="J84" s="73"/>
      <c r="K84" s="562"/>
      <c r="L84" s="562"/>
      <c r="M84" s="480"/>
      <c r="N84" s="494"/>
      <c r="O84" s="1271"/>
    </row>
    <row r="85" spans="1:15" ht="18" customHeight="1" hidden="1">
      <c r="A85" s="1284"/>
      <c r="B85" s="73" t="s">
        <v>772</v>
      </c>
      <c r="C85" s="73"/>
      <c r="D85" s="73"/>
      <c r="E85" s="73"/>
      <c r="F85" s="73"/>
      <c r="G85" s="73"/>
      <c r="H85" s="73"/>
      <c r="I85" s="73"/>
      <c r="J85" s="73"/>
      <c r="K85" s="562"/>
      <c r="L85" s="562"/>
      <c r="M85" s="480"/>
      <c r="N85" s="494"/>
      <c r="O85" s="1271"/>
    </row>
    <row r="86" spans="1:15" ht="18" customHeight="1" hidden="1">
      <c r="A86" s="1284"/>
      <c r="B86" s="73" t="s">
        <v>773</v>
      </c>
      <c r="C86" s="73"/>
      <c r="D86" s="73"/>
      <c r="E86" s="73"/>
      <c r="F86" s="73"/>
      <c r="G86" s="73"/>
      <c r="H86" s="73"/>
      <c r="I86" s="73"/>
      <c r="J86" s="73"/>
      <c r="K86" s="562"/>
      <c r="L86" s="562"/>
      <c r="M86" s="480"/>
      <c r="N86" s="494"/>
      <c r="O86" s="1271"/>
    </row>
    <row r="87" spans="1:15" ht="17.25" customHeight="1" hidden="1">
      <c r="A87" s="1284"/>
      <c r="B87" s="73" t="s">
        <v>774</v>
      </c>
      <c r="C87" s="73"/>
      <c r="D87" s="73"/>
      <c r="E87" s="73"/>
      <c r="F87" s="73"/>
      <c r="G87" s="73"/>
      <c r="H87" s="73"/>
      <c r="I87" s="73"/>
      <c r="J87" s="73"/>
      <c r="K87" s="562"/>
      <c r="L87" s="562"/>
      <c r="M87" s="480"/>
      <c r="N87" s="494"/>
      <c r="O87" s="1271"/>
    </row>
    <row r="88" spans="1:15" ht="21" customHeight="1" hidden="1">
      <c r="A88" s="1284"/>
      <c r="B88" s="73" t="s">
        <v>775</v>
      </c>
      <c r="C88" s="73"/>
      <c r="D88" s="73"/>
      <c r="E88" s="73"/>
      <c r="F88" s="73"/>
      <c r="G88" s="73"/>
      <c r="H88" s="73"/>
      <c r="I88" s="73"/>
      <c r="J88" s="73"/>
      <c r="K88" s="562"/>
      <c r="L88" s="562"/>
      <c r="M88" s="480"/>
      <c r="N88" s="494"/>
      <c r="O88" s="1271"/>
    </row>
    <row r="89" spans="1:15" ht="18" customHeight="1" hidden="1">
      <c r="A89" s="1284"/>
      <c r="B89" s="73" t="s">
        <v>776</v>
      </c>
      <c r="C89" s="73"/>
      <c r="D89" s="73"/>
      <c r="E89" s="73"/>
      <c r="F89" s="73"/>
      <c r="G89" s="73"/>
      <c r="H89" s="73"/>
      <c r="I89" s="73"/>
      <c r="J89" s="73"/>
      <c r="K89" s="562"/>
      <c r="L89" s="562"/>
      <c r="M89" s="480"/>
      <c r="N89" s="494"/>
      <c r="O89" s="1271"/>
    </row>
    <row r="90" spans="1:15" ht="18" customHeight="1" hidden="1">
      <c r="A90" s="1284"/>
      <c r="B90" s="73" t="s">
        <v>777</v>
      </c>
      <c r="C90" s="73"/>
      <c r="D90" s="73"/>
      <c r="E90" s="73"/>
      <c r="F90" s="73"/>
      <c r="G90" s="73"/>
      <c r="H90" s="73"/>
      <c r="I90" s="73"/>
      <c r="J90" s="73"/>
      <c r="K90" s="562"/>
      <c r="L90" s="562"/>
      <c r="M90" s="480"/>
      <c r="N90" s="494"/>
      <c r="O90" s="1271"/>
    </row>
    <row r="91" spans="1:15" ht="18" customHeight="1" hidden="1">
      <c r="A91" s="1284"/>
      <c r="B91" s="73" t="s">
        <v>778</v>
      </c>
      <c r="C91" s="73"/>
      <c r="D91" s="73"/>
      <c r="E91" s="73"/>
      <c r="F91" s="73"/>
      <c r="G91" s="73"/>
      <c r="H91" s="73"/>
      <c r="I91" s="73"/>
      <c r="J91" s="73"/>
      <c r="K91" s="562"/>
      <c r="L91" s="562"/>
      <c r="M91" s="480"/>
      <c r="N91" s="494"/>
      <c r="O91" s="1271"/>
    </row>
    <row r="92" spans="1:15" ht="18" customHeight="1" hidden="1">
      <c r="A92" s="1284"/>
      <c r="B92" s="73" t="s">
        <v>779</v>
      </c>
      <c r="C92" s="73"/>
      <c r="D92" s="73"/>
      <c r="E92" s="73"/>
      <c r="F92" s="73"/>
      <c r="G92" s="73"/>
      <c r="H92" s="73"/>
      <c r="I92" s="73"/>
      <c r="J92" s="73"/>
      <c r="K92" s="562"/>
      <c r="L92" s="562"/>
      <c r="M92" s="480"/>
      <c r="N92" s="494"/>
      <c r="O92" s="1271"/>
    </row>
    <row r="93" spans="1:15" ht="18" customHeight="1" hidden="1">
      <c r="A93" s="1284"/>
      <c r="B93" s="73" t="s">
        <v>780</v>
      </c>
      <c r="C93" s="73"/>
      <c r="D93" s="73"/>
      <c r="E93" s="73"/>
      <c r="F93" s="73"/>
      <c r="G93" s="73"/>
      <c r="H93" s="73"/>
      <c r="I93" s="73"/>
      <c r="J93" s="73"/>
      <c r="K93" s="562"/>
      <c r="L93" s="562"/>
      <c r="M93" s="480"/>
      <c r="N93" s="494"/>
      <c r="O93" s="1271"/>
    </row>
    <row r="94" spans="1:15" ht="18" customHeight="1" hidden="1">
      <c r="A94" s="1284"/>
      <c r="B94" s="73" t="s">
        <v>781</v>
      </c>
      <c r="C94" s="73"/>
      <c r="D94" s="73"/>
      <c r="E94" s="73"/>
      <c r="F94" s="73"/>
      <c r="G94" s="73"/>
      <c r="H94" s="73"/>
      <c r="I94" s="73"/>
      <c r="J94" s="73"/>
      <c r="K94" s="562"/>
      <c r="L94" s="562"/>
      <c r="M94" s="480"/>
      <c r="N94" s="494"/>
      <c r="O94" s="1271"/>
    </row>
    <row r="95" spans="1:15" ht="6" customHeight="1" hidden="1">
      <c r="A95" s="1284"/>
      <c r="B95" s="73" t="s">
        <v>782</v>
      </c>
      <c r="C95" s="73"/>
      <c r="D95" s="73"/>
      <c r="E95" s="73"/>
      <c r="F95" s="73"/>
      <c r="G95" s="73"/>
      <c r="H95" s="73"/>
      <c r="I95" s="73"/>
      <c r="J95" s="73"/>
      <c r="K95" s="562"/>
      <c r="L95" s="562"/>
      <c r="M95" s="480"/>
      <c r="N95" s="494"/>
      <c r="O95" s="1271"/>
    </row>
    <row r="96" spans="1:15" ht="18" customHeight="1" hidden="1">
      <c r="A96" s="1284"/>
      <c r="B96" s="73" t="s">
        <v>783</v>
      </c>
      <c r="C96" s="73"/>
      <c r="D96" s="73"/>
      <c r="E96" s="73"/>
      <c r="F96" s="73"/>
      <c r="G96" s="73"/>
      <c r="H96" s="73"/>
      <c r="I96" s="73"/>
      <c r="J96" s="73"/>
      <c r="K96" s="562"/>
      <c r="L96" s="562"/>
      <c r="M96" s="480"/>
      <c r="N96" s="494"/>
      <c r="O96" s="1271"/>
    </row>
    <row r="97" spans="1:15" ht="18" customHeight="1" hidden="1">
      <c r="A97" s="1284"/>
      <c r="B97" s="73" t="s">
        <v>784</v>
      </c>
      <c r="C97" s="73"/>
      <c r="D97" s="73"/>
      <c r="E97" s="73"/>
      <c r="F97" s="73"/>
      <c r="G97" s="73"/>
      <c r="H97" s="73"/>
      <c r="I97" s="73"/>
      <c r="J97" s="73"/>
      <c r="K97" s="562"/>
      <c r="L97" s="562"/>
      <c r="M97" s="480"/>
      <c r="N97" s="494"/>
      <c r="O97" s="1271"/>
    </row>
    <row r="98" spans="1:15" ht="18" customHeight="1" hidden="1">
      <c r="A98" s="1284"/>
      <c r="B98" s="73" t="s">
        <v>785</v>
      </c>
      <c r="C98" s="73"/>
      <c r="D98" s="73"/>
      <c r="E98" s="73"/>
      <c r="F98" s="73"/>
      <c r="G98" s="73"/>
      <c r="H98" s="73"/>
      <c r="I98" s="73"/>
      <c r="J98" s="73"/>
      <c r="K98" s="562"/>
      <c r="L98" s="562"/>
      <c r="M98" s="480"/>
      <c r="N98" s="494"/>
      <c r="O98" s="1271"/>
    </row>
    <row r="99" spans="1:15" ht="18" customHeight="1" hidden="1">
      <c r="A99" s="1284"/>
      <c r="B99" s="73" t="s">
        <v>786</v>
      </c>
      <c r="C99" s="73"/>
      <c r="D99" s="73"/>
      <c r="E99" s="73"/>
      <c r="F99" s="73"/>
      <c r="G99" s="73"/>
      <c r="H99" s="73"/>
      <c r="I99" s="73"/>
      <c r="J99" s="73"/>
      <c r="K99" s="562"/>
      <c r="L99" s="562"/>
      <c r="M99" s="480"/>
      <c r="N99" s="494"/>
      <c r="O99" s="1271"/>
    </row>
    <row r="100" spans="1:15" ht="18" customHeight="1" hidden="1">
      <c r="A100" s="1284"/>
      <c r="B100" s="73" t="s">
        <v>787</v>
      </c>
      <c r="C100" s="73"/>
      <c r="D100" s="73"/>
      <c r="E100" s="73"/>
      <c r="F100" s="73"/>
      <c r="G100" s="73"/>
      <c r="H100" s="73"/>
      <c r="I100" s="73"/>
      <c r="J100" s="73"/>
      <c r="K100" s="562"/>
      <c r="L100" s="562"/>
      <c r="M100" s="480"/>
      <c r="N100" s="494"/>
      <c r="O100" s="1271"/>
    </row>
    <row r="101" spans="1:15" ht="18" customHeight="1" hidden="1">
      <c r="A101" s="1284"/>
      <c r="B101" s="73"/>
      <c r="C101" s="73"/>
      <c r="D101" s="73"/>
      <c r="E101" s="73"/>
      <c r="F101" s="73"/>
      <c r="G101" s="73"/>
      <c r="H101" s="73"/>
      <c r="I101" s="73"/>
      <c r="J101" s="73"/>
      <c r="K101" s="562"/>
      <c r="L101" s="562"/>
      <c r="M101" s="480"/>
      <c r="N101" s="494"/>
      <c r="O101" s="1271"/>
    </row>
    <row r="102" spans="1:15" ht="18" customHeight="1" hidden="1">
      <c r="A102" s="1284"/>
      <c r="B102" s="1285" t="s">
        <v>788</v>
      </c>
      <c r="C102" s="1285"/>
      <c r="D102" s="1285"/>
      <c r="E102" s="73"/>
      <c r="F102" s="73"/>
      <c r="G102" s="73"/>
      <c r="H102" s="73"/>
      <c r="I102" s="73"/>
      <c r="J102" s="73"/>
      <c r="K102" s="562"/>
      <c r="L102" s="562"/>
      <c r="M102" s="1277">
        <v>51998200478</v>
      </c>
      <c r="N102" s="1277">
        <v>159350507687</v>
      </c>
      <c r="O102" s="1277"/>
    </row>
    <row r="103" spans="1:15" ht="18" customHeight="1" hidden="1">
      <c r="A103" s="1284">
        <v>1</v>
      </c>
      <c r="B103" s="73" t="s">
        <v>789</v>
      </c>
      <c r="C103" s="73"/>
      <c r="D103" s="73"/>
      <c r="E103" s="73"/>
      <c r="F103" s="73"/>
      <c r="G103" s="73"/>
      <c r="H103" s="73"/>
      <c r="I103" s="73"/>
      <c r="J103" s="73"/>
      <c r="K103" s="562"/>
      <c r="L103" s="562"/>
      <c r="M103" s="480">
        <v>39553749421</v>
      </c>
      <c r="N103" s="494">
        <v>18460434851</v>
      </c>
      <c r="O103" s="1271"/>
    </row>
    <row r="104" spans="1:15" ht="6.75" customHeight="1" hidden="1">
      <c r="A104" s="1284">
        <v>2</v>
      </c>
      <c r="B104" s="73" t="s">
        <v>790</v>
      </c>
      <c r="C104" s="73"/>
      <c r="D104" s="73"/>
      <c r="E104" s="73"/>
      <c r="F104" s="73"/>
      <c r="G104" s="73"/>
      <c r="H104" s="73"/>
      <c r="I104" s="73"/>
      <c r="J104" s="73"/>
      <c r="K104" s="562"/>
      <c r="L104" s="562"/>
      <c r="M104" s="480">
        <v>12387131812</v>
      </c>
      <c r="N104" s="494">
        <v>140890072836</v>
      </c>
      <c r="O104" s="1271"/>
    </row>
    <row r="105" spans="1:15" ht="18" customHeight="1" hidden="1">
      <c r="A105" s="1284">
        <v>3</v>
      </c>
      <c r="B105" s="73" t="s">
        <v>791</v>
      </c>
      <c r="C105" s="73"/>
      <c r="D105" s="73"/>
      <c r="E105" s="73"/>
      <c r="F105" s="73"/>
      <c r="G105" s="73"/>
      <c r="H105" s="73"/>
      <c r="I105" s="73"/>
      <c r="J105" s="73"/>
      <c r="K105" s="562"/>
      <c r="L105" s="562"/>
      <c r="M105" s="480">
        <v>57319245</v>
      </c>
      <c r="N105" s="494"/>
      <c r="O105" s="1271"/>
    </row>
    <row r="106" spans="1:15" ht="18" customHeight="1" hidden="1">
      <c r="A106" s="1284">
        <v>4</v>
      </c>
      <c r="B106" s="73" t="s">
        <v>792</v>
      </c>
      <c r="C106" s="73"/>
      <c r="D106" s="73"/>
      <c r="E106" s="73"/>
      <c r="F106" s="73"/>
      <c r="G106" s="73"/>
      <c r="H106" s="73"/>
      <c r="I106" s="73"/>
      <c r="J106" s="73"/>
      <c r="K106" s="562"/>
      <c r="L106" s="562"/>
      <c r="N106" s="494"/>
      <c r="O106" s="480"/>
    </row>
    <row r="107" spans="1:15" ht="18" customHeight="1" hidden="1">
      <c r="A107" s="1284"/>
      <c r="B107" s="73"/>
      <c r="C107" s="73"/>
      <c r="D107" s="73"/>
      <c r="E107" s="73"/>
      <c r="F107" s="73"/>
      <c r="G107" s="73"/>
      <c r="H107" s="73"/>
      <c r="I107" s="73"/>
      <c r="J107" s="73"/>
      <c r="K107" s="562"/>
      <c r="L107" s="562"/>
      <c r="N107" s="494"/>
      <c r="O107" s="480"/>
    </row>
    <row r="108" spans="1:15" ht="18" customHeight="1" hidden="1">
      <c r="A108" s="1284"/>
      <c r="B108" s="1285" t="s">
        <v>793</v>
      </c>
      <c r="C108" s="1285"/>
      <c r="D108" s="1285"/>
      <c r="E108" s="73"/>
      <c r="F108" s="73"/>
      <c r="G108" s="73"/>
      <c r="H108" s="73"/>
      <c r="I108" s="73"/>
      <c r="J108" s="73"/>
      <c r="K108" s="562"/>
      <c r="L108" s="562"/>
      <c r="M108" s="1277"/>
      <c r="N108" s="1282">
        <v>18654491167</v>
      </c>
      <c r="O108" s="1283"/>
    </row>
    <row r="109" spans="1:15" ht="5.25" customHeight="1" hidden="1">
      <c r="A109" s="1284">
        <v>1</v>
      </c>
      <c r="B109" s="73" t="s">
        <v>750</v>
      </c>
      <c r="C109" s="73"/>
      <c r="D109" s="73"/>
      <c r="E109" s="73"/>
      <c r="F109" s="73"/>
      <c r="G109" s="73"/>
      <c r="H109" s="73"/>
      <c r="I109" s="73"/>
      <c r="J109" s="73"/>
      <c r="K109" s="562"/>
      <c r="L109" s="562"/>
      <c r="M109" s="1286"/>
      <c r="N109" s="494">
        <v>18654491167</v>
      </c>
      <c r="O109" s="1271"/>
    </row>
    <row r="110" spans="1:15" ht="18" customHeight="1" hidden="1">
      <c r="A110" s="1284"/>
      <c r="B110" s="73"/>
      <c r="C110" s="73"/>
      <c r="D110" s="73"/>
      <c r="E110" s="73"/>
      <c r="F110" s="73"/>
      <c r="G110" s="73"/>
      <c r="H110" s="73"/>
      <c r="I110" s="73"/>
      <c r="J110" s="73"/>
      <c r="K110" s="562"/>
      <c r="L110" s="562"/>
      <c r="M110" s="1286"/>
      <c r="N110" s="494"/>
      <c r="O110" s="1271"/>
    </row>
    <row r="111" spans="1:15" ht="18" customHeight="1" hidden="1">
      <c r="A111" s="1284"/>
      <c r="B111" s="1285" t="s">
        <v>794</v>
      </c>
      <c r="C111" s="1285"/>
      <c r="D111" s="1285"/>
      <c r="E111" s="73"/>
      <c r="F111" s="73"/>
      <c r="G111" s="73"/>
      <c r="H111" s="73"/>
      <c r="I111" s="73"/>
      <c r="J111" s="73"/>
      <c r="K111" s="562"/>
      <c r="L111" s="562"/>
      <c r="M111" s="1277">
        <v>7279707000</v>
      </c>
      <c r="N111" s="1282">
        <v>0</v>
      </c>
      <c r="O111" s="1271"/>
    </row>
    <row r="112" spans="1:15" ht="18" customHeight="1" hidden="1">
      <c r="A112" s="1284">
        <v>1</v>
      </c>
      <c r="B112" s="73" t="s">
        <v>748</v>
      </c>
      <c r="C112" s="73"/>
      <c r="D112" s="73"/>
      <c r="E112" s="73"/>
      <c r="F112" s="73"/>
      <c r="G112" s="73"/>
      <c r="H112" s="73"/>
      <c r="I112" s="73"/>
      <c r="J112" s="73"/>
      <c r="K112" s="562"/>
      <c r="L112" s="562"/>
      <c r="M112" s="1874">
        <v>252000000</v>
      </c>
      <c r="N112" s="1874"/>
      <c r="O112" s="1271"/>
    </row>
    <row r="113" spans="1:15" ht="18" customHeight="1" hidden="1">
      <c r="A113" s="1284">
        <v>2</v>
      </c>
      <c r="B113" s="73" t="s">
        <v>795</v>
      </c>
      <c r="C113" s="73"/>
      <c r="D113" s="73"/>
      <c r="E113" s="73"/>
      <c r="F113" s="73"/>
      <c r="G113" s="73"/>
      <c r="H113" s="73"/>
      <c r="I113" s="73"/>
      <c r="J113" s="73"/>
      <c r="K113" s="562"/>
      <c r="L113" s="562"/>
      <c r="M113" s="1874">
        <v>6727707000</v>
      </c>
      <c r="N113" s="1874"/>
      <c r="O113" s="1271"/>
    </row>
    <row r="114" spans="1:15" ht="18" customHeight="1" hidden="1">
      <c r="A114" s="1284">
        <v>3</v>
      </c>
      <c r="B114" s="73" t="s">
        <v>796</v>
      </c>
      <c r="C114" s="73"/>
      <c r="D114" s="73"/>
      <c r="E114" s="73"/>
      <c r="F114" s="73"/>
      <c r="G114" s="73"/>
      <c r="H114" s="73"/>
      <c r="I114" s="73"/>
      <c r="J114" s="73"/>
      <c r="K114" s="562"/>
      <c r="L114" s="562"/>
      <c r="M114" s="1874">
        <v>300000000</v>
      </c>
      <c r="N114" s="1874"/>
      <c r="O114" s="1271"/>
    </row>
    <row r="115" spans="1:15" ht="18" customHeight="1" hidden="1">
      <c r="A115" s="1284"/>
      <c r="B115" s="73"/>
      <c r="C115" s="73"/>
      <c r="D115" s="73"/>
      <c r="E115" s="73"/>
      <c r="F115" s="73"/>
      <c r="G115" s="73"/>
      <c r="H115" s="73"/>
      <c r="I115" s="73"/>
      <c r="J115" s="73"/>
      <c r="K115" s="562"/>
      <c r="L115" s="562"/>
      <c r="M115" s="296"/>
      <c r="N115" s="296"/>
      <c r="O115" s="1271"/>
    </row>
    <row r="116" spans="1:15" ht="18" customHeight="1" hidden="1">
      <c r="A116" s="1284"/>
      <c r="B116" s="1285" t="s">
        <v>797</v>
      </c>
      <c r="C116" s="1285"/>
      <c r="D116" s="1285"/>
      <c r="E116" s="73"/>
      <c r="F116" s="73"/>
      <c r="G116" s="73"/>
      <c r="H116" s="73"/>
      <c r="I116" s="73"/>
      <c r="J116" s="73"/>
      <c r="K116" s="562"/>
      <c r="L116" s="562"/>
      <c r="M116" s="296"/>
      <c r="N116" s="296"/>
      <c r="O116" s="1283"/>
    </row>
    <row r="117" spans="1:15" ht="18" customHeight="1" hidden="1">
      <c r="A117" s="1284">
        <v>1</v>
      </c>
      <c r="B117" s="73" t="s">
        <v>750</v>
      </c>
      <c r="C117" s="73"/>
      <c r="D117" s="73"/>
      <c r="E117" s="73"/>
      <c r="F117" s="73"/>
      <c r="G117" s="73"/>
      <c r="H117" s="73"/>
      <c r="I117" s="73"/>
      <c r="J117" s="73"/>
      <c r="K117" s="562"/>
      <c r="L117" s="562"/>
      <c r="M117" s="296"/>
      <c r="N117" s="296"/>
      <c r="O117" s="459"/>
    </row>
    <row r="118" spans="1:15" ht="18" customHeight="1" hidden="1">
      <c r="A118" s="1284">
        <v>2</v>
      </c>
      <c r="B118" s="73" t="s">
        <v>798</v>
      </c>
      <c r="C118" s="73"/>
      <c r="D118" s="73"/>
      <c r="E118" s="73"/>
      <c r="F118" s="73"/>
      <c r="G118" s="73"/>
      <c r="H118" s="73"/>
      <c r="I118" s="73"/>
      <c r="J118" s="73"/>
      <c r="K118" s="562"/>
      <c r="L118" s="562"/>
      <c r="M118" s="296"/>
      <c r="N118" s="296"/>
      <c r="O118" s="1287"/>
    </row>
    <row r="119" spans="1:15" ht="18" customHeight="1" hidden="1">
      <c r="A119" s="1284"/>
      <c r="B119" s="73"/>
      <c r="C119" s="73"/>
      <c r="D119" s="73"/>
      <c r="E119" s="73"/>
      <c r="F119" s="73"/>
      <c r="G119" s="73"/>
      <c r="H119" s="73"/>
      <c r="I119" s="73"/>
      <c r="J119" s="73"/>
      <c r="K119" s="562"/>
      <c r="L119" s="562"/>
      <c r="M119" s="296"/>
      <c r="N119" s="296"/>
      <c r="O119" s="1271"/>
    </row>
    <row r="120" spans="1:15" ht="18" customHeight="1" hidden="1">
      <c r="A120" s="1284"/>
      <c r="B120" s="1285" t="s">
        <v>797</v>
      </c>
      <c r="C120" s="1285"/>
      <c r="D120" s="1285"/>
      <c r="E120" s="73"/>
      <c r="F120" s="73"/>
      <c r="G120" s="73"/>
      <c r="H120" s="73"/>
      <c r="I120" s="73"/>
      <c r="J120" s="73"/>
      <c r="K120" s="562"/>
      <c r="L120" s="562"/>
      <c r="M120" s="1277"/>
      <c r="N120" s="1282">
        <v>100035076894</v>
      </c>
      <c r="O120" s="1283"/>
    </row>
    <row r="121" spans="1:15" ht="18" customHeight="1" hidden="1">
      <c r="A121" s="1284">
        <v>1</v>
      </c>
      <c r="B121" s="73" t="s">
        <v>750</v>
      </c>
      <c r="C121" s="73"/>
      <c r="D121" s="73"/>
      <c r="E121" s="73"/>
      <c r="F121" s="73"/>
      <c r="G121" s="73"/>
      <c r="H121" s="73"/>
      <c r="I121" s="73"/>
      <c r="J121" s="73"/>
      <c r="K121" s="562"/>
      <c r="L121" s="562"/>
      <c r="M121" s="480"/>
      <c r="N121" s="494">
        <v>100035076894</v>
      </c>
      <c r="O121" s="459"/>
    </row>
    <row r="122" spans="1:15" ht="18" customHeight="1" hidden="1">
      <c r="A122" s="1284">
        <v>2</v>
      </c>
      <c r="B122" s="73" t="s">
        <v>798</v>
      </c>
      <c r="C122" s="73"/>
      <c r="D122" s="73"/>
      <c r="E122" s="73"/>
      <c r="F122" s="73"/>
      <c r="G122" s="73"/>
      <c r="H122" s="73"/>
      <c r="I122" s="73"/>
      <c r="J122" s="73"/>
      <c r="K122" s="562"/>
      <c r="L122" s="562"/>
      <c r="M122" s="480"/>
      <c r="N122" s="494"/>
      <c r="O122" s="1287"/>
    </row>
    <row r="123" spans="1:15" ht="18" customHeight="1" hidden="1">
      <c r="A123" s="1284"/>
      <c r="B123" s="73"/>
      <c r="C123" s="73"/>
      <c r="D123" s="73"/>
      <c r="E123" s="73"/>
      <c r="F123" s="73"/>
      <c r="G123" s="73"/>
      <c r="H123" s="73"/>
      <c r="I123" s="73"/>
      <c r="J123" s="73"/>
      <c r="K123" s="562"/>
      <c r="L123" s="562"/>
      <c r="M123" s="480"/>
      <c r="N123" s="494"/>
      <c r="O123" s="1271"/>
    </row>
    <row r="124" spans="2:15" ht="16.5" customHeight="1" hidden="1">
      <c r="B124" s="123"/>
      <c r="C124" s="123"/>
      <c r="D124" s="123"/>
      <c r="E124" s="123"/>
      <c r="F124" s="123"/>
      <c r="G124" s="123"/>
      <c r="H124" s="123"/>
      <c r="I124" s="123"/>
      <c r="J124" s="123"/>
      <c r="K124" s="123"/>
      <c r="L124" s="123"/>
      <c r="M124" s="1251"/>
      <c r="N124" s="166"/>
      <c r="O124" s="1251"/>
    </row>
    <row r="125" spans="2:15" ht="16.5" customHeight="1" hidden="1">
      <c r="B125" s="123"/>
      <c r="C125" s="123"/>
      <c r="D125" s="123"/>
      <c r="E125" s="123"/>
      <c r="F125" s="123"/>
      <c r="G125" s="123"/>
      <c r="H125" s="123"/>
      <c r="I125" s="123"/>
      <c r="J125" s="123"/>
      <c r="K125" s="123"/>
      <c r="L125" s="123"/>
      <c r="M125" s="1251"/>
      <c r="N125" s="166"/>
      <c r="O125" s="1251"/>
    </row>
    <row r="126" spans="2:15" ht="16.5" customHeight="1" hidden="1">
      <c r="B126" s="123"/>
      <c r="C126" s="123"/>
      <c r="D126" s="123"/>
      <c r="E126" s="123"/>
      <c r="F126" s="123"/>
      <c r="G126" s="123"/>
      <c r="H126" s="123"/>
      <c r="I126" s="123"/>
      <c r="J126" s="123"/>
      <c r="K126" s="123"/>
      <c r="L126" s="123"/>
      <c r="M126" s="1251"/>
      <c r="N126" s="166"/>
      <c r="O126" s="1251"/>
    </row>
    <row r="127" spans="2:15" ht="16.5" customHeight="1" hidden="1">
      <c r="B127" s="123"/>
      <c r="C127" s="123"/>
      <c r="D127" s="123"/>
      <c r="E127" s="123"/>
      <c r="F127" s="123"/>
      <c r="G127" s="123"/>
      <c r="H127" s="123"/>
      <c r="I127" s="123"/>
      <c r="J127" s="123"/>
      <c r="K127" s="123"/>
      <c r="L127" s="123"/>
      <c r="M127" s="1251"/>
      <c r="N127" s="166"/>
      <c r="O127" s="1251"/>
    </row>
    <row r="128" spans="2:15" ht="15.75" customHeight="1">
      <c r="B128" s="138" t="s">
        <v>799</v>
      </c>
      <c r="C128" s="138"/>
      <c r="D128" s="138"/>
      <c r="E128" s="106"/>
      <c r="F128" s="106"/>
      <c r="G128" s="106"/>
      <c r="H128" s="106"/>
      <c r="I128" s="106"/>
      <c r="J128" s="106"/>
      <c r="K128" s="106"/>
      <c r="L128" s="106"/>
      <c r="M128" s="106"/>
      <c r="O128" s="253"/>
    </row>
    <row r="129" spans="2:15" ht="45" customHeight="1">
      <c r="B129" s="1807" t="s">
        <v>800</v>
      </c>
      <c r="C129" s="1807"/>
      <c r="D129" s="1807"/>
      <c r="E129" s="1807"/>
      <c r="F129" s="1807"/>
      <c r="G129" s="1807"/>
      <c r="H129" s="1807"/>
      <c r="I129" s="1807"/>
      <c r="J129" s="1807"/>
      <c r="K129" s="1807"/>
      <c r="L129" s="1807"/>
      <c r="M129" s="1807"/>
      <c r="N129" s="1807"/>
      <c r="O129" s="1807"/>
    </row>
    <row r="130" spans="2:15" ht="13.5" customHeight="1">
      <c r="B130" s="174"/>
      <c r="C130" s="174"/>
      <c r="D130" s="174"/>
      <c r="E130" s="174"/>
      <c r="F130" s="174"/>
      <c r="G130" s="174"/>
      <c r="H130" s="174"/>
      <c r="I130" s="174"/>
      <c r="J130" s="174"/>
      <c r="K130" s="174"/>
      <c r="L130" s="174"/>
      <c r="M130" s="166"/>
      <c r="N130" s="166"/>
      <c r="O130" s="1251"/>
    </row>
    <row r="131" spans="2:15" ht="15">
      <c r="B131" s="140" t="s">
        <v>801</v>
      </c>
      <c r="C131" s="140"/>
      <c r="D131" s="140"/>
      <c r="E131" s="174"/>
      <c r="F131" s="174"/>
      <c r="G131" s="174"/>
      <c r="H131" s="174"/>
      <c r="I131" s="174"/>
      <c r="J131" s="174"/>
      <c r="K131" s="174"/>
      <c r="L131" s="174"/>
      <c r="M131" s="166"/>
      <c r="N131" s="166"/>
      <c r="O131" s="1251"/>
    </row>
    <row r="132" spans="2:15" ht="27.75" customHeight="1">
      <c r="B132" s="1288" t="s">
        <v>802</v>
      </c>
      <c r="C132" s="1288" t="s">
        <v>803</v>
      </c>
      <c r="D132" s="1288"/>
      <c r="E132" s="1288" t="s">
        <v>804</v>
      </c>
      <c r="F132" s="1288"/>
      <c r="G132" s="1288" t="s">
        <v>805</v>
      </c>
      <c r="H132" s="1288"/>
      <c r="I132" s="1288" t="s">
        <v>806</v>
      </c>
      <c r="J132" s="1288"/>
      <c r="K132" s="1288" t="s">
        <v>807</v>
      </c>
      <c r="L132" s="1288"/>
      <c r="M132" s="1289" t="s">
        <v>808</v>
      </c>
      <c r="N132" s="146" t="s">
        <v>1370</v>
      </c>
      <c r="O132" s="1290" t="s">
        <v>809</v>
      </c>
    </row>
    <row r="133" spans="2:16" ht="16.5" customHeight="1">
      <c r="B133" s="106" t="s">
        <v>37</v>
      </c>
      <c r="C133" s="1322">
        <v>374184336914</v>
      </c>
      <c r="D133" s="1322"/>
      <c r="E133" s="1323">
        <v>68734661042</v>
      </c>
      <c r="F133" s="1323"/>
      <c r="G133" s="1322">
        <v>118521142652</v>
      </c>
      <c r="H133" s="1322"/>
      <c r="I133" s="1323">
        <v>138287652019</v>
      </c>
      <c r="J133" s="1323"/>
      <c r="K133" s="1322">
        <v>25269130598</v>
      </c>
      <c r="L133" s="1322"/>
      <c r="M133" s="1323">
        <v>29909138607</v>
      </c>
      <c r="N133" s="1324"/>
      <c r="O133" s="1325">
        <v>754906061832</v>
      </c>
      <c r="P133" s="3"/>
    </row>
    <row r="134" spans="2:16" ht="15" customHeight="1">
      <c r="B134" s="106" t="s">
        <v>38</v>
      </c>
      <c r="C134" s="1322"/>
      <c r="D134" s="1322"/>
      <c r="E134" s="1326"/>
      <c r="F134" s="1326"/>
      <c r="G134" s="1322"/>
      <c r="H134" s="1322"/>
      <c r="I134" s="1326"/>
      <c r="J134" s="1326"/>
      <c r="K134" s="1326"/>
      <c r="L134" s="1326"/>
      <c r="M134" s="1326"/>
      <c r="N134" s="1324"/>
      <c r="O134" s="1325"/>
      <c r="P134" s="3"/>
    </row>
    <row r="135" spans="2:16" ht="16.5" customHeight="1" hidden="1">
      <c r="B135" s="106" t="s">
        <v>819</v>
      </c>
      <c r="C135" s="1322">
        <v>312473702646</v>
      </c>
      <c r="D135" s="1322"/>
      <c r="E135" s="1323">
        <v>60975820100</v>
      </c>
      <c r="F135" s="1323"/>
      <c r="G135" s="1322">
        <v>113117069545</v>
      </c>
      <c r="H135" s="1322"/>
      <c r="I135" s="1323">
        <v>114423750643</v>
      </c>
      <c r="J135" s="1323"/>
      <c r="K135" s="1325">
        <v>22664812048</v>
      </c>
      <c r="L135" s="1325"/>
      <c r="M135" s="1323">
        <v>15806738704</v>
      </c>
      <c r="N135" s="1324"/>
      <c r="O135" s="1325">
        <v>639461893686</v>
      </c>
      <c r="P135" s="3"/>
    </row>
    <row r="136" spans="2:16" ht="29.25" customHeight="1" hidden="1">
      <c r="B136" s="106" t="s">
        <v>820</v>
      </c>
      <c r="C136" s="1322">
        <v>48818701596</v>
      </c>
      <c r="D136" s="1322"/>
      <c r="E136" s="1322">
        <v>1616002364</v>
      </c>
      <c r="F136" s="1322"/>
      <c r="G136" s="1322">
        <v>2519720709</v>
      </c>
      <c r="H136" s="1322"/>
      <c r="I136" s="1322">
        <v>2716460144</v>
      </c>
      <c r="J136" s="1322"/>
      <c r="K136" s="1322">
        <v>1795729991</v>
      </c>
      <c r="L136" s="1322"/>
      <c r="M136" s="1322">
        <v>2237740315</v>
      </c>
      <c r="N136" s="1324"/>
      <c r="O136" s="1325">
        <v>59704355119</v>
      </c>
      <c r="P136" s="3"/>
    </row>
    <row r="137" spans="2:16" ht="6.75" customHeight="1">
      <c r="B137" s="106"/>
      <c r="C137" s="1322"/>
      <c r="D137" s="1322"/>
      <c r="E137" s="1322"/>
      <c r="F137" s="1322"/>
      <c r="G137" s="1322"/>
      <c r="H137" s="1322"/>
      <c r="I137" s="1322"/>
      <c r="J137" s="1322"/>
      <c r="K137" s="1322"/>
      <c r="L137" s="1322"/>
      <c r="M137" s="1322"/>
      <c r="N137" s="1324"/>
      <c r="O137" s="1325"/>
      <c r="P137" s="3"/>
    </row>
    <row r="138" spans="2:16" ht="4.5" customHeight="1" hidden="1">
      <c r="B138" s="106" t="s">
        <v>821</v>
      </c>
      <c r="C138" s="1322">
        <v>20651905212</v>
      </c>
      <c r="D138" s="1322"/>
      <c r="E138" s="1322">
        <v>3880923736</v>
      </c>
      <c r="F138" s="1322"/>
      <c r="G138" s="1322">
        <v>3105338883</v>
      </c>
      <c r="H138" s="1322"/>
      <c r="I138" s="1322">
        <v>18945608415</v>
      </c>
      <c r="J138" s="1322"/>
      <c r="K138" s="1322">
        <v>2535027145</v>
      </c>
      <c r="L138" s="1322"/>
      <c r="M138" s="1322">
        <v>3663697979</v>
      </c>
      <c r="N138" s="1324"/>
      <c r="O138" s="1325">
        <v>52782501370</v>
      </c>
      <c r="P138" s="3"/>
    </row>
    <row r="139" spans="2:16" s="13" customFormat="1" ht="17.25" customHeight="1" thickBot="1">
      <c r="B139" s="105" t="s">
        <v>36</v>
      </c>
      <c r="C139" s="1619">
        <v>-7759972540</v>
      </c>
      <c r="D139" s="1493"/>
      <c r="E139" s="1492">
        <v>2261914842</v>
      </c>
      <c r="F139" s="1493"/>
      <c r="G139" s="1619">
        <v>-220986485</v>
      </c>
      <c r="H139" s="1493"/>
      <c r="I139" s="1492">
        <v>2201832817</v>
      </c>
      <c r="J139" s="1493"/>
      <c r="K139" s="1619">
        <v>-1726438586</v>
      </c>
      <c r="L139" s="1493"/>
      <c r="M139" s="1492">
        <v>8200961609</v>
      </c>
      <c r="N139" s="1493"/>
      <c r="O139" s="1492">
        <v>2957311657</v>
      </c>
      <c r="P139" s="3"/>
    </row>
    <row r="140" spans="2:16" s="13" customFormat="1" ht="24.75" customHeight="1" thickTop="1">
      <c r="B140" s="106"/>
      <c r="C140" s="1493"/>
      <c r="D140" s="1493"/>
      <c r="E140" s="1493"/>
      <c r="F140" s="1493"/>
      <c r="G140" s="1493"/>
      <c r="H140" s="1493"/>
      <c r="I140" s="1493"/>
      <c r="J140" s="1493"/>
      <c r="K140" s="1493"/>
      <c r="L140" s="1493"/>
      <c r="M140" s="1493"/>
      <c r="N140" s="1493"/>
      <c r="O140" s="1493"/>
      <c r="P140" s="3"/>
    </row>
    <row r="141" spans="2:16" ht="15">
      <c r="B141" s="106" t="s">
        <v>39</v>
      </c>
      <c r="C141" s="1326"/>
      <c r="D141" s="1326"/>
      <c r="E141" s="1323"/>
      <c r="F141" s="1323"/>
      <c r="G141" s="1326"/>
      <c r="H141" s="1326"/>
      <c r="I141" s="1323"/>
      <c r="J141" s="1323"/>
      <c r="K141" s="1326"/>
      <c r="L141" s="1326"/>
      <c r="M141" s="1323"/>
      <c r="N141" s="1324"/>
      <c r="O141" s="1325">
        <v>2252326830578</v>
      </c>
      <c r="P141" s="3"/>
    </row>
    <row r="142" spans="2:16" ht="15">
      <c r="B142" s="106" t="s">
        <v>40</v>
      </c>
      <c r="C142" s="1326"/>
      <c r="D142" s="1326"/>
      <c r="E142" s="1323"/>
      <c r="F142" s="1323"/>
      <c r="G142" s="1326"/>
      <c r="H142" s="1326"/>
      <c r="I142" s="1323"/>
      <c r="J142" s="1323"/>
      <c r="K142" s="1326"/>
      <c r="L142" s="1326"/>
      <c r="M142" s="1323"/>
      <c r="N142" s="1324"/>
      <c r="O142" s="1325">
        <v>0</v>
      </c>
      <c r="P142" s="3"/>
    </row>
    <row r="143" spans="2:16" s="13" customFormat="1" ht="15" thickBot="1">
      <c r="B143" s="105" t="s">
        <v>822</v>
      </c>
      <c r="C143" s="1328"/>
      <c r="D143" s="1328"/>
      <c r="E143" s="1329">
        <v>0</v>
      </c>
      <c r="F143" s="1329"/>
      <c r="G143" s="1328"/>
      <c r="H143" s="1328"/>
      <c r="I143" s="1323"/>
      <c r="J143" s="1323"/>
      <c r="K143" s="1328"/>
      <c r="L143" s="1328"/>
      <c r="M143" s="1323"/>
      <c r="N143" s="1327"/>
      <c r="O143" s="1492">
        <v>2252326830578</v>
      </c>
      <c r="P143" s="3"/>
    </row>
    <row r="144" spans="2:16" s="13" customFormat="1" ht="15" thickTop="1">
      <c r="B144" s="105"/>
      <c r="C144" s="1328"/>
      <c r="D144" s="1328"/>
      <c r="E144" s="1329"/>
      <c r="F144" s="1329"/>
      <c r="G144" s="1328"/>
      <c r="H144" s="1328"/>
      <c r="I144" s="1323"/>
      <c r="J144" s="1323"/>
      <c r="K144" s="1328"/>
      <c r="L144" s="1328"/>
      <c r="M144" s="1323"/>
      <c r="N144" s="1327"/>
      <c r="O144" s="1325"/>
      <c r="P144" s="3"/>
    </row>
    <row r="145" spans="2:15" ht="15">
      <c r="B145" s="106" t="s">
        <v>41</v>
      </c>
      <c r="C145" s="1326"/>
      <c r="D145" s="1326"/>
      <c r="E145" s="1323"/>
      <c r="F145" s="1323"/>
      <c r="G145" s="1326"/>
      <c r="H145" s="1326"/>
      <c r="I145" s="1323"/>
      <c r="J145" s="1323"/>
      <c r="K145" s="1326"/>
      <c r="L145" s="1326"/>
      <c r="M145" s="1323"/>
      <c r="N145" s="1324"/>
      <c r="O145" s="1325">
        <v>2029457007934</v>
      </c>
    </row>
    <row r="146" spans="2:15" ht="15">
      <c r="B146" s="106" t="s">
        <v>42</v>
      </c>
      <c r="C146" s="1326"/>
      <c r="D146" s="1326"/>
      <c r="E146" s="1323"/>
      <c r="F146" s="1323"/>
      <c r="G146" s="1326"/>
      <c r="H146" s="1326"/>
      <c r="I146" s="1323"/>
      <c r="J146" s="1323"/>
      <c r="K146" s="1326"/>
      <c r="L146" s="1326"/>
      <c r="M146" s="1323"/>
      <c r="N146" s="1324"/>
      <c r="O146" s="1325">
        <v>0</v>
      </c>
    </row>
    <row r="147" spans="2:15" s="13" customFormat="1" ht="15" thickBot="1">
      <c r="B147" s="105" t="s">
        <v>823</v>
      </c>
      <c r="C147" s="1328"/>
      <c r="D147" s="1328"/>
      <c r="E147" s="1329"/>
      <c r="F147" s="1329"/>
      <c r="G147" s="1328"/>
      <c r="H147" s="1328"/>
      <c r="I147" s="1323"/>
      <c r="J147" s="1323"/>
      <c r="K147" s="1328"/>
      <c r="L147" s="1328"/>
      <c r="M147" s="1323"/>
      <c r="N147" s="1327"/>
      <c r="O147" s="1492">
        <v>2029457007934</v>
      </c>
    </row>
    <row r="148" spans="2:15" ht="3" customHeight="1" thickTop="1">
      <c r="B148" s="106"/>
      <c r="C148" s="1316"/>
      <c r="D148" s="1316"/>
      <c r="E148" s="1314"/>
      <c r="F148" s="1314"/>
      <c r="G148" s="1316"/>
      <c r="H148" s="1316"/>
      <c r="I148" s="1314"/>
      <c r="J148" s="1314"/>
      <c r="K148" s="1316"/>
      <c r="L148" s="1316"/>
      <c r="M148" s="1314"/>
      <c r="N148" s="570"/>
      <c r="O148" s="1315"/>
    </row>
    <row r="149" spans="2:15" ht="17.25" customHeight="1">
      <c r="B149" s="140" t="s">
        <v>810</v>
      </c>
      <c r="C149" s="106"/>
      <c r="D149" s="106"/>
      <c r="E149" s="106"/>
      <c r="F149" s="106"/>
      <c r="G149" s="106"/>
      <c r="H149" s="106"/>
      <c r="I149" s="106"/>
      <c r="J149" s="106"/>
      <c r="K149" s="106"/>
      <c r="L149" s="106"/>
      <c r="M149" s="1291"/>
      <c r="O149" s="1292"/>
    </row>
    <row r="150" spans="2:15" ht="10.5" customHeight="1">
      <c r="B150" s="140"/>
      <c r="C150" s="106"/>
      <c r="D150" s="106"/>
      <c r="E150" s="106"/>
      <c r="F150" s="106"/>
      <c r="G150" s="106"/>
      <c r="H150" s="106"/>
      <c r="I150" s="106"/>
      <c r="J150" s="106"/>
      <c r="K150" s="106"/>
      <c r="L150" s="106"/>
      <c r="M150" s="1291"/>
      <c r="O150" s="1292"/>
    </row>
    <row r="151" spans="2:15" ht="29.25" customHeight="1">
      <c r="B151" s="1930" t="s">
        <v>1141</v>
      </c>
      <c r="C151" s="1930"/>
      <c r="D151" s="1930"/>
      <c r="E151" s="1930"/>
      <c r="F151" s="1930"/>
      <c r="G151" s="1930"/>
      <c r="H151" s="1930"/>
      <c r="I151" s="1930"/>
      <c r="J151" s="1930"/>
      <c r="K151" s="1930"/>
      <c r="L151" s="1930"/>
      <c r="M151" s="1930"/>
      <c r="N151" s="1930"/>
      <c r="O151" s="1930"/>
    </row>
    <row r="152" spans="2:17" ht="21" customHeight="1">
      <c r="B152" s="106"/>
      <c r="C152" s="106"/>
      <c r="D152" s="106"/>
      <c r="E152" s="1291"/>
      <c r="F152" s="1291"/>
      <c r="G152" s="1291"/>
      <c r="H152" s="1291"/>
      <c r="I152" s="1291"/>
      <c r="J152" s="1291"/>
      <c r="K152" s="106"/>
      <c r="L152" s="106"/>
      <c r="M152" s="106"/>
      <c r="O152" s="1292"/>
      <c r="Q152" t="s">
        <v>457</v>
      </c>
    </row>
    <row r="153" spans="2:15" ht="21" customHeight="1">
      <c r="B153" s="106"/>
      <c r="C153" s="106"/>
      <c r="D153" s="106"/>
      <c r="E153" s="1291"/>
      <c r="F153" s="1291"/>
      <c r="G153" s="1291"/>
      <c r="H153" s="1291"/>
      <c r="I153" s="1291"/>
      <c r="J153" s="1291"/>
      <c r="K153" s="106"/>
      <c r="L153" s="106"/>
      <c r="M153" s="106"/>
      <c r="O153" s="1292"/>
    </row>
    <row r="154" spans="2:15" ht="21" customHeight="1">
      <c r="B154" s="106"/>
      <c r="C154" s="106"/>
      <c r="D154" s="106"/>
      <c r="E154" s="1291"/>
      <c r="F154" s="1291"/>
      <c r="G154" s="1291"/>
      <c r="H154" s="1291"/>
      <c r="I154" s="1291"/>
      <c r="J154" s="1291"/>
      <c r="K154" s="106"/>
      <c r="L154" s="106"/>
      <c r="M154" s="106"/>
      <c r="O154" s="1292"/>
    </row>
    <row r="155" spans="2:15" ht="21" customHeight="1">
      <c r="B155" s="106"/>
      <c r="C155" s="106"/>
      <c r="D155" s="106"/>
      <c r="E155" s="1291"/>
      <c r="F155" s="1291"/>
      <c r="G155" s="1291"/>
      <c r="H155" s="1291"/>
      <c r="I155" s="1291"/>
      <c r="J155" s="1291"/>
      <c r="K155" s="106"/>
      <c r="L155" s="106"/>
      <c r="M155" s="106"/>
      <c r="O155" s="1292"/>
    </row>
    <row r="157" ht="15" customHeight="1"/>
    <row r="158" ht="21" customHeight="1"/>
    <row r="161" spans="2:14" ht="15">
      <c r="B161" s="103"/>
      <c r="C161" s="103"/>
      <c r="D161" s="103"/>
      <c r="E161" s="209"/>
      <c r="F161" s="209"/>
      <c r="G161" s="209"/>
      <c r="H161" s="209"/>
      <c r="I161" s="209"/>
      <c r="J161" s="209"/>
      <c r="K161" s="209"/>
      <c r="L161" s="209"/>
      <c r="M161" s="209"/>
      <c r="N161" s="209"/>
    </row>
  </sheetData>
  <sheetProtection/>
  <mergeCells count="35">
    <mergeCell ref="M114:N114"/>
    <mergeCell ref="B129:O129"/>
    <mergeCell ref="N36:N37"/>
    <mergeCell ref="B38:E38"/>
    <mergeCell ref="B39:E39"/>
    <mergeCell ref="B40:E40"/>
    <mergeCell ref="B41:E41"/>
    <mergeCell ref="B21:E21"/>
    <mergeCell ref="B151:O151"/>
    <mergeCell ref="B42:E42"/>
    <mergeCell ref="B43:E43"/>
    <mergeCell ref="B44:E44"/>
    <mergeCell ref="B45:E45"/>
    <mergeCell ref="B48:O48"/>
    <mergeCell ref="B49:N49"/>
    <mergeCell ref="M112:N112"/>
    <mergeCell ref="M113:N113"/>
    <mergeCell ref="B17:E17"/>
    <mergeCell ref="B11:O11"/>
    <mergeCell ref="B12:O12"/>
    <mergeCell ref="B25:E25"/>
    <mergeCell ref="B18:E18"/>
    <mergeCell ref="B19:E19"/>
    <mergeCell ref="B14:M14"/>
    <mergeCell ref="B15:B16"/>
    <mergeCell ref="N15:N16"/>
    <mergeCell ref="B20:E20"/>
    <mergeCell ref="B26:B27"/>
    <mergeCell ref="B36:B37"/>
    <mergeCell ref="N26:N27"/>
    <mergeCell ref="B35:O35"/>
    <mergeCell ref="B5:M5"/>
    <mergeCell ref="B6:B7"/>
    <mergeCell ref="N6:N7"/>
    <mergeCell ref="B8:E8"/>
  </mergeCells>
  <printOptions/>
  <pageMargins left="0.511811023622047" right="0.236220472440945" top="0.748031496062992" bottom="0.748031496062992" header="0.31496062992126" footer="0.31496062992126"/>
  <pageSetup firstPageNumber="26" useFirstPageNumber="1" horizontalDpi="600" verticalDpi="600" orientation="landscape" paperSize="9" r:id="rId1"/>
  <headerFooter alignWithMargins="0">
    <oddFooter>&amp;C&amp;P</oddFooter>
  </headerFooter>
</worksheet>
</file>

<file path=xl/worksheets/sheet44.xml><?xml version="1.0" encoding="utf-8"?>
<worksheet xmlns="http://schemas.openxmlformats.org/spreadsheetml/2006/main" xmlns:r="http://schemas.openxmlformats.org/officeDocument/2006/relationships">
  <dimension ref="A1:S254"/>
  <sheetViews>
    <sheetView zoomScalePageLayoutView="0" workbookViewId="0" topLeftCell="A146">
      <selection activeCell="I188" sqref="I188"/>
    </sheetView>
  </sheetViews>
  <sheetFormatPr defaultColWidth="9.00390625" defaultRowHeight="12.75"/>
  <cols>
    <col min="1" max="1" width="2.875" style="13" customWidth="1"/>
    <col min="2" max="2" width="35.00390625" style="0" customWidth="1"/>
    <col min="3" max="3" width="0.74609375" style="0" customWidth="1"/>
    <col min="4" max="4" width="14.75390625" style="0" customWidth="1"/>
    <col min="5" max="5" width="0.6171875" style="0" customWidth="1"/>
    <col min="6" max="6" width="16.625" style="0" customWidth="1"/>
    <col min="7" max="7" width="1.37890625" style="0" hidden="1" customWidth="1"/>
    <col min="8" max="8" width="1.37890625" style="0" customWidth="1"/>
    <col min="9" max="9" width="18.25390625" style="571" customWidth="1"/>
    <col min="11" max="11" width="14.375" style="0" customWidth="1"/>
    <col min="18" max="18" width="20.25390625" style="0" customWidth="1"/>
    <col min="19" max="19" width="56.75390625" style="0" customWidth="1"/>
  </cols>
  <sheetData>
    <row r="1" spans="1:17" ht="20.25" customHeight="1">
      <c r="A1" s="1244" t="s">
        <v>217</v>
      </c>
      <c r="B1" s="345"/>
      <c r="C1" s="345"/>
      <c r="D1" s="345"/>
      <c r="E1" s="345"/>
      <c r="F1" s="342"/>
      <c r="G1" s="347"/>
      <c r="H1" s="347"/>
      <c r="I1" s="342" t="s">
        <v>54</v>
      </c>
      <c r="J1" s="332"/>
      <c r="K1" s="332"/>
      <c r="L1" s="332"/>
      <c r="M1" s="213"/>
      <c r="N1" s="1245"/>
      <c r="O1" s="1246"/>
      <c r="P1" s="1246"/>
      <c r="Q1" s="1246"/>
    </row>
    <row r="2" spans="1:17" ht="14.25" customHeight="1">
      <c r="A2" s="1244" t="s">
        <v>856</v>
      </c>
      <c r="B2" s="341"/>
      <c r="C2" s="341"/>
      <c r="E2" s="1853" t="str">
        <f>'[9]Muc luc'!A5</f>
        <v>Cho kỳ kế toán từ 01/01/2012 đến 30/6/2012</v>
      </c>
      <c r="F2" s="1853"/>
      <c r="G2" s="1853"/>
      <c r="H2" s="1853"/>
      <c r="I2" s="1853"/>
      <c r="J2" s="1247"/>
      <c r="K2" s="1247"/>
      <c r="L2" s="1247"/>
      <c r="M2" s="351"/>
      <c r="N2" s="351"/>
      <c r="O2" s="351"/>
      <c r="P2" s="351"/>
      <c r="Q2" s="351"/>
    </row>
    <row r="3" spans="1:17" ht="6" customHeight="1">
      <c r="A3" s="349"/>
      <c r="B3" s="334"/>
      <c r="C3" s="334"/>
      <c r="D3" s="351"/>
      <c r="E3" s="351"/>
      <c r="F3" s="351"/>
      <c r="G3" s="351"/>
      <c r="H3" s="351"/>
      <c r="I3" s="1248"/>
      <c r="J3" s="353"/>
      <c r="K3" s="353"/>
      <c r="L3" s="353"/>
      <c r="M3" s="353"/>
      <c r="N3" s="353"/>
      <c r="O3" s="353"/>
      <c r="P3" s="353"/>
      <c r="Q3" s="353"/>
    </row>
    <row r="4" spans="1:17" ht="3" customHeight="1">
      <c r="A4" s="259"/>
      <c r="B4" s="1249"/>
      <c r="C4" s="1249"/>
      <c r="D4" s="261"/>
      <c r="E4" s="261"/>
      <c r="F4" s="261"/>
      <c r="G4" s="261"/>
      <c r="H4" s="261"/>
      <c r="I4" s="1250"/>
      <c r="J4" s="261"/>
      <c r="K4" s="261"/>
      <c r="L4" s="261"/>
      <c r="M4" s="261"/>
      <c r="N4" s="261"/>
      <c r="O4" s="261"/>
      <c r="P4" s="261"/>
      <c r="Q4" s="261"/>
    </row>
    <row r="5" spans="1:9" ht="14.25" hidden="1">
      <c r="A5" s="13" t="s">
        <v>1374</v>
      </c>
      <c r="B5" s="1926" t="s">
        <v>1373</v>
      </c>
      <c r="C5" s="1926"/>
      <c r="D5" s="1926"/>
      <c r="E5" s="1926"/>
      <c r="F5" s="1926"/>
      <c r="G5" s="166"/>
      <c r="H5" s="166"/>
      <c r="I5" s="1251"/>
    </row>
    <row r="6" spans="2:9" ht="15.75" customHeight="1" hidden="1">
      <c r="B6" s="1927"/>
      <c r="C6" s="1252"/>
      <c r="D6" s="1252"/>
      <c r="E6" s="1252"/>
      <c r="F6" s="141" t="s">
        <v>1437</v>
      </c>
      <c r="G6" s="1878"/>
      <c r="H6" s="158"/>
      <c r="I6" s="253" t="s">
        <v>603</v>
      </c>
    </row>
    <row r="7" spans="2:9" ht="15" hidden="1">
      <c r="B7" s="1927"/>
      <c r="C7" s="1252"/>
      <c r="D7" s="1252"/>
      <c r="E7" s="1252"/>
      <c r="F7" s="560" t="s">
        <v>1814</v>
      </c>
      <c r="G7" s="1878"/>
      <c r="H7" s="158"/>
      <c r="I7" s="1253" t="s">
        <v>1814</v>
      </c>
    </row>
    <row r="8" spans="2:9" ht="32.25" customHeight="1" hidden="1">
      <c r="B8" s="1928" t="s">
        <v>549</v>
      </c>
      <c r="C8" s="1928"/>
      <c r="D8" s="1928"/>
      <c r="E8" s="1254"/>
      <c r="F8" s="1255">
        <f>'[6]BCKQKD'!G43</f>
        <v>9912753212</v>
      </c>
      <c r="G8" s="141"/>
      <c r="H8" s="141"/>
      <c r="I8" s="253"/>
    </row>
    <row r="9" spans="2:9" ht="15" hidden="1" thickBot="1">
      <c r="B9" s="1252" t="s">
        <v>1817</v>
      </c>
      <c r="C9" s="1252"/>
      <c r="D9" s="1252"/>
      <c r="E9" s="1252"/>
      <c r="F9" s="1256">
        <f>F8</f>
        <v>9912753212</v>
      </c>
      <c r="G9" s="194"/>
      <c r="H9" s="194"/>
      <c r="I9" s="262">
        <f>I8</f>
        <v>0</v>
      </c>
    </row>
    <row r="10" spans="2:9" ht="4.5" customHeight="1" hidden="1">
      <c r="B10" s="124"/>
      <c r="C10" s="124"/>
      <c r="D10" s="124"/>
      <c r="E10" s="124"/>
      <c r="F10" s="473"/>
      <c r="G10" s="194"/>
      <c r="H10" s="194"/>
      <c r="I10" s="473"/>
    </row>
    <row r="11" spans="2:9" ht="62.25" customHeight="1" hidden="1">
      <c r="B11" s="1929" t="s">
        <v>550</v>
      </c>
      <c r="C11" s="1929"/>
      <c r="D11" s="1929"/>
      <c r="E11" s="1929"/>
      <c r="F11" s="1929"/>
      <c r="G11" s="1929"/>
      <c r="H11" s="1929"/>
      <c r="I11" s="1929"/>
    </row>
    <row r="12" spans="2:9" ht="45.75" customHeight="1" hidden="1">
      <c r="B12" s="1929" t="s">
        <v>551</v>
      </c>
      <c r="C12" s="1929"/>
      <c r="D12" s="1929"/>
      <c r="E12" s="1929"/>
      <c r="F12" s="1929"/>
      <c r="G12" s="1929"/>
      <c r="H12" s="1929"/>
      <c r="I12" s="1929"/>
    </row>
    <row r="13" spans="2:9" ht="18" customHeight="1" hidden="1">
      <c r="B13" s="275"/>
      <c r="C13" s="275"/>
      <c r="D13" s="275"/>
      <c r="E13" s="275"/>
      <c r="F13" s="275"/>
      <c r="G13" s="275"/>
      <c r="H13" s="275"/>
      <c r="I13" s="275"/>
    </row>
    <row r="14" spans="1:9" ht="18" customHeight="1" hidden="1">
      <c r="A14" s="13" t="s">
        <v>1376</v>
      </c>
      <c r="B14" s="1798" t="s">
        <v>1375</v>
      </c>
      <c r="C14" s="1798"/>
      <c r="D14" s="1798"/>
      <c r="E14" s="1798"/>
      <c r="F14" s="1798"/>
      <c r="G14" s="166"/>
      <c r="H14" s="166"/>
      <c r="I14" s="1251"/>
    </row>
    <row r="15" spans="2:9" ht="18" customHeight="1" hidden="1">
      <c r="B15" s="1799"/>
      <c r="C15" s="124"/>
      <c r="D15" s="124"/>
      <c r="E15" s="124"/>
      <c r="F15" s="141" t="s">
        <v>1827</v>
      </c>
      <c r="G15" s="1878"/>
      <c r="H15" s="158"/>
      <c r="I15" s="253" t="s">
        <v>1828</v>
      </c>
    </row>
    <row r="16" spans="2:9" ht="18" customHeight="1" hidden="1">
      <c r="B16" s="1799"/>
      <c r="C16" s="124"/>
      <c r="D16" s="124"/>
      <c r="E16" s="124"/>
      <c r="F16" s="141" t="s">
        <v>1814</v>
      </c>
      <c r="G16" s="1878"/>
      <c r="H16" s="158"/>
      <c r="I16" s="253" t="s">
        <v>1814</v>
      </c>
    </row>
    <row r="17" spans="2:9" ht="18" customHeight="1" hidden="1">
      <c r="B17" s="1881" t="s">
        <v>1677</v>
      </c>
      <c r="C17" s="1881"/>
      <c r="D17" s="1881"/>
      <c r="E17" s="134"/>
      <c r="F17" s="141"/>
      <c r="G17" s="141"/>
      <c r="H17" s="141"/>
      <c r="I17" s="253"/>
    </row>
    <row r="18" spans="2:9" ht="18" customHeight="1" hidden="1">
      <c r="B18" s="1881" t="s">
        <v>1678</v>
      </c>
      <c r="C18" s="1881"/>
      <c r="D18" s="1881"/>
      <c r="E18" s="134"/>
      <c r="F18" s="141"/>
      <c r="G18" s="141"/>
      <c r="H18" s="141"/>
      <c r="I18" s="253"/>
    </row>
    <row r="19" spans="2:9" ht="18" customHeight="1" hidden="1">
      <c r="B19" s="1881" t="s">
        <v>1679</v>
      </c>
      <c r="C19" s="1881"/>
      <c r="D19" s="1881"/>
      <c r="E19" s="134"/>
      <c r="F19" s="141"/>
      <c r="G19" s="141"/>
      <c r="H19" s="141"/>
      <c r="I19" s="253"/>
    </row>
    <row r="20" spans="2:9" ht="18" customHeight="1" hidden="1">
      <c r="B20" s="1881" t="s">
        <v>1413</v>
      </c>
      <c r="C20" s="1881"/>
      <c r="D20" s="1881"/>
      <c r="E20" s="134"/>
      <c r="F20" s="141"/>
      <c r="G20" s="141"/>
      <c r="H20" s="141"/>
      <c r="I20" s="253"/>
    </row>
    <row r="21" spans="2:9" ht="18" customHeight="1" hidden="1">
      <c r="B21" s="1881" t="s">
        <v>1414</v>
      </c>
      <c r="C21" s="1881"/>
      <c r="D21" s="1881"/>
      <c r="E21" s="134"/>
      <c r="F21" s="161"/>
      <c r="G21" s="141"/>
      <c r="H21" s="141"/>
      <c r="I21" s="1240"/>
    </row>
    <row r="22" spans="2:9" ht="18" customHeight="1" hidden="1">
      <c r="B22" s="124" t="s">
        <v>1817</v>
      </c>
      <c r="C22" s="124"/>
      <c r="D22" s="124"/>
      <c r="E22" s="124"/>
      <c r="F22" s="212" t="e">
        <f>'[7]BCKQKD'!G43</f>
        <v>#REF!</v>
      </c>
      <c r="G22" s="158"/>
      <c r="H22" s="158"/>
      <c r="I22" s="212" t="e">
        <f>'[7]BCKQKD'!I43</f>
        <v>#REF!</v>
      </c>
    </row>
    <row r="23" spans="2:9" ht="18" customHeight="1" hidden="1">
      <c r="B23" s="166"/>
      <c r="C23" s="166"/>
      <c r="D23" s="166"/>
      <c r="E23" s="166"/>
      <c r="F23" s="166"/>
      <c r="G23" s="166"/>
      <c r="H23" s="166"/>
      <c r="I23" s="1251"/>
    </row>
    <row r="24" spans="1:9" s="562" customFormat="1" ht="18" customHeight="1" hidden="1">
      <c r="A24" s="1257"/>
      <c r="B24" s="275"/>
      <c r="C24" s="275"/>
      <c r="D24" s="275"/>
      <c r="E24" s="275"/>
      <c r="F24" s="275"/>
      <c r="G24" s="275"/>
      <c r="H24" s="275"/>
      <c r="I24" s="1258"/>
    </row>
    <row r="25" spans="1:9" ht="18" customHeight="1" hidden="1">
      <c r="A25" s="13" t="s">
        <v>1379</v>
      </c>
      <c r="B25" s="1798" t="s">
        <v>1377</v>
      </c>
      <c r="C25" s="1798"/>
      <c r="D25" s="1798"/>
      <c r="E25" s="138"/>
      <c r="F25" s="166"/>
      <c r="G25" s="166"/>
      <c r="H25" s="166"/>
      <c r="I25" s="1251"/>
    </row>
    <row r="26" spans="2:18" ht="18" customHeight="1" hidden="1">
      <c r="B26" s="1799"/>
      <c r="C26" s="124"/>
      <c r="D26" s="124"/>
      <c r="E26" s="124"/>
      <c r="F26" s="141" t="s">
        <v>1437</v>
      </c>
      <c r="G26" s="1878"/>
      <c r="H26" s="158"/>
      <c r="I26" s="253" t="s">
        <v>603</v>
      </c>
      <c r="R26" s="1259"/>
    </row>
    <row r="27" spans="2:9" ht="18" customHeight="1" hidden="1">
      <c r="B27" s="1799"/>
      <c r="C27" s="124"/>
      <c r="D27" s="124"/>
      <c r="E27" s="124"/>
      <c r="F27" s="560" t="s">
        <v>1814</v>
      </c>
      <c r="G27" s="1878"/>
      <c r="H27" s="158"/>
      <c r="I27" s="1253" t="s">
        <v>1814</v>
      </c>
    </row>
    <row r="28" spans="2:18" ht="18" customHeight="1" hidden="1">
      <c r="B28" s="134" t="s">
        <v>1415</v>
      </c>
      <c r="C28" s="134"/>
      <c r="D28" s="134"/>
      <c r="E28" s="134"/>
      <c r="F28" s="1260"/>
      <c r="G28" s="141"/>
      <c r="H28" s="141"/>
      <c r="I28" s="253"/>
      <c r="R28" s="1261"/>
    </row>
    <row r="29" spans="2:18" ht="18" customHeight="1" hidden="1">
      <c r="B29" s="134" t="s">
        <v>1416</v>
      </c>
      <c r="C29" s="134"/>
      <c r="D29" s="134"/>
      <c r="E29" s="134"/>
      <c r="F29" s="1260"/>
      <c r="G29" s="141"/>
      <c r="H29" s="141"/>
      <c r="I29" s="253"/>
      <c r="R29" s="1261"/>
    </row>
    <row r="30" spans="2:19" ht="18" customHeight="1" hidden="1">
      <c r="B30" s="134" t="s">
        <v>1417</v>
      </c>
      <c r="C30" s="134"/>
      <c r="D30" s="134"/>
      <c r="E30" s="134"/>
      <c r="F30" s="1260"/>
      <c r="G30" s="141"/>
      <c r="H30" s="141"/>
      <c r="I30" s="253"/>
      <c r="R30" s="1261"/>
      <c r="S30" s="1551"/>
    </row>
    <row r="31" spans="2:19" ht="18" customHeight="1" hidden="1">
      <c r="B31" s="134" t="s">
        <v>1418</v>
      </c>
      <c r="C31" s="134"/>
      <c r="D31" s="134"/>
      <c r="E31" s="134"/>
      <c r="F31" s="1260"/>
      <c r="G31" s="141"/>
      <c r="H31" s="141"/>
      <c r="I31" s="253"/>
      <c r="R31" s="1261"/>
      <c r="S31" s="1552"/>
    </row>
    <row r="32" spans="2:18" ht="18" customHeight="1" hidden="1">
      <c r="B32" s="134" t="s">
        <v>482</v>
      </c>
      <c r="C32" s="134"/>
      <c r="D32" s="134"/>
      <c r="E32" s="134"/>
      <c r="F32" s="1260"/>
      <c r="G32" s="141"/>
      <c r="H32" s="141"/>
      <c r="I32" s="253"/>
      <c r="R32" s="1261"/>
    </row>
    <row r="33" spans="2:19" ht="18" customHeight="1" hidden="1">
      <c r="B33" s="139" t="s">
        <v>1817</v>
      </c>
      <c r="C33" s="139"/>
      <c r="D33" s="139"/>
      <c r="E33" s="139"/>
      <c r="F33" s="1264">
        <f>SUM(F28:F32)</f>
        <v>0</v>
      </c>
      <c r="G33" s="158"/>
      <c r="H33" s="158"/>
      <c r="I33" s="170">
        <f>SUM(I28:I32)</f>
        <v>0</v>
      </c>
      <c r="R33" s="1265"/>
      <c r="S33" s="571"/>
    </row>
    <row r="34" spans="2:19" ht="18" customHeight="1" hidden="1">
      <c r="B34" s="166"/>
      <c r="C34" s="166"/>
      <c r="D34" s="166"/>
      <c r="E34" s="166"/>
      <c r="F34" s="1266"/>
      <c r="G34" s="166"/>
      <c r="H34" s="166"/>
      <c r="I34" s="1251"/>
      <c r="R34" s="4"/>
      <c r="S34" s="4"/>
    </row>
    <row r="35" spans="1:9" s="10" customFormat="1" ht="18" customHeight="1" hidden="1">
      <c r="A35" s="175" t="s">
        <v>1379</v>
      </c>
      <c r="B35" s="1809" t="s">
        <v>1378</v>
      </c>
      <c r="C35" s="1809"/>
      <c r="D35" s="1809"/>
      <c r="E35" s="1809"/>
      <c r="F35" s="1809"/>
      <c r="G35" s="1809"/>
      <c r="H35" s="1809"/>
      <c r="I35" s="1809"/>
    </row>
    <row r="36" spans="2:9" ht="18" customHeight="1" hidden="1">
      <c r="B36" s="1799"/>
      <c r="C36" s="124"/>
      <c r="D36" s="124"/>
      <c r="E36" s="124"/>
      <c r="F36" s="173" t="s">
        <v>1827</v>
      </c>
      <c r="G36" s="1932"/>
      <c r="H36" s="1497"/>
      <c r="I36" s="1267" t="s">
        <v>1828</v>
      </c>
    </row>
    <row r="37" spans="2:9" ht="18" customHeight="1" hidden="1">
      <c r="B37" s="1799"/>
      <c r="C37" s="124"/>
      <c r="D37" s="124"/>
      <c r="E37" s="124"/>
      <c r="F37" s="173" t="s">
        <v>1814</v>
      </c>
      <c r="G37" s="1932"/>
      <c r="H37" s="1497"/>
      <c r="I37" s="1267" t="s">
        <v>1814</v>
      </c>
    </row>
    <row r="38" spans="2:9" ht="18" customHeight="1" hidden="1">
      <c r="B38" s="1881" t="s">
        <v>604</v>
      </c>
      <c r="C38" s="1881"/>
      <c r="D38" s="1881"/>
      <c r="E38" s="134"/>
      <c r="F38" s="134"/>
      <c r="G38" s="134"/>
      <c r="H38" s="134"/>
      <c r="I38" s="1268"/>
    </row>
    <row r="39" spans="1:9" s="177" customFormat="1" ht="18" customHeight="1" hidden="1">
      <c r="A39" s="176"/>
      <c r="B39" s="1931" t="s">
        <v>371</v>
      </c>
      <c r="C39" s="1931"/>
      <c r="D39" s="1931"/>
      <c r="E39" s="135"/>
      <c r="F39" s="135"/>
      <c r="G39" s="135"/>
      <c r="H39" s="135"/>
      <c r="I39" s="1269"/>
    </row>
    <row r="40" spans="1:9" s="177" customFormat="1" ht="18" customHeight="1" hidden="1">
      <c r="A40" s="176"/>
      <c r="B40" s="1931" t="s">
        <v>372</v>
      </c>
      <c r="C40" s="1931"/>
      <c r="D40" s="1931"/>
      <c r="E40" s="135"/>
      <c r="F40" s="135"/>
      <c r="G40" s="135"/>
      <c r="H40" s="135"/>
      <c r="I40" s="1269"/>
    </row>
    <row r="41" spans="2:9" ht="18" customHeight="1" hidden="1">
      <c r="B41" s="1881" t="s">
        <v>1567</v>
      </c>
      <c r="C41" s="1881"/>
      <c r="D41" s="1881"/>
      <c r="E41" s="134"/>
      <c r="F41" s="134"/>
      <c r="G41" s="134"/>
      <c r="H41" s="134"/>
      <c r="I41" s="1268"/>
    </row>
    <row r="42" spans="1:9" s="177" customFormat="1" ht="18" customHeight="1" hidden="1">
      <c r="A42" s="176"/>
      <c r="B42" s="1931" t="s">
        <v>581</v>
      </c>
      <c r="C42" s="1931"/>
      <c r="D42" s="1931"/>
      <c r="E42" s="135"/>
      <c r="F42" s="135"/>
      <c r="G42" s="135"/>
      <c r="H42" s="135"/>
      <c r="I42" s="1269"/>
    </row>
    <row r="43" spans="1:9" s="177" customFormat="1" ht="18" customHeight="1" hidden="1">
      <c r="A43" s="176"/>
      <c r="B43" s="1931" t="s">
        <v>582</v>
      </c>
      <c r="C43" s="1931"/>
      <c r="D43" s="1931"/>
      <c r="E43" s="135"/>
      <c r="F43" s="135"/>
      <c r="G43" s="135"/>
      <c r="H43" s="135"/>
      <c r="I43" s="1269"/>
    </row>
    <row r="44" spans="1:9" s="177" customFormat="1" ht="18" customHeight="1" hidden="1">
      <c r="A44" s="176"/>
      <c r="B44" s="1931" t="s">
        <v>583</v>
      </c>
      <c r="C44" s="1931"/>
      <c r="D44" s="1931"/>
      <c r="E44" s="135"/>
      <c r="F44" s="135"/>
      <c r="G44" s="135"/>
      <c r="H44" s="135"/>
      <c r="I44" s="1269"/>
    </row>
    <row r="45" spans="1:9" s="177" customFormat="1" ht="18" customHeight="1" hidden="1">
      <c r="A45" s="176"/>
      <c r="B45" s="1931" t="s">
        <v>1812</v>
      </c>
      <c r="C45" s="1931"/>
      <c r="D45" s="1931"/>
      <c r="E45" s="135"/>
      <c r="F45" s="135"/>
      <c r="G45" s="135"/>
      <c r="H45" s="135"/>
      <c r="I45" s="1269"/>
    </row>
    <row r="46" spans="2:9" ht="18" customHeight="1" hidden="1">
      <c r="B46" s="135"/>
      <c r="C46" s="135"/>
      <c r="D46" s="135"/>
      <c r="E46" s="135"/>
      <c r="F46" s="135"/>
      <c r="G46" s="135"/>
      <c r="H46" s="135"/>
      <c r="I46" s="1269"/>
    </row>
    <row r="47" spans="2:9" ht="18" customHeight="1" hidden="1">
      <c r="B47" s="174"/>
      <c r="C47" s="174"/>
      <c r="D47" s="174"/>
      <c r="E47" s="174"/>
      <c r="F47" s="166"/>
      <c r="G47" s="166"/>
      <c r="H47" s="166"/>
      <c r="I47" s="1251"/>
    </row>
    <row r="48" spans="2:9" ht="18" customHeight="1" hidden="1">
      <c r="B48" s="1801" t="s">
        <v>1788</v>
      </c>
      <c r="C48" s="1801"/>
      <c r="D48" s="1801"/>
      <c r="E48" s="1801"/>
      <c r="F48" s="1801"/>
      <c r="G48" s="1801"/>
      <c r="H48" s="1801"/>
      <c r="I48" s="1801"/>
    </row>
    <row r="49" spans="1:9" ht="18" customHeight="1" hidden="1">
      <c r="A49" s="1257">
        <v>37</v>
      </c>
      <c r="B49" s="1809" t="s">
        <v>552</v>
      </c>
      <c r="C49" s="1809"/>
      <c r="D49" s="1809"/>
      <c r="E49" s="1809"/>
      <c r="F49" s="1809"/>
      <c r="G49" s="1809"/>
      <c r="H49" s="137"/>
      <c r="I49" s="1271"/>
    </row>
    <row r="50" spans="1:9" ht="18" customHeight="1" hidden="1">
      <c r="A50" s="1257"/>
      <c r="B50" s="121" t="s">
        <v>553</v>
      </c>
      <c r="C50" s="121"/>
      <c r="D50" s="73"/>
      <c r="E50" s="494"/>
      <c r="F50" s="73"/>
      <c r="G50" s="73"/>
      <c r="H50" s="73"/>
      <c r="I50" s="1271"/>
    </row>
    <row r="51" spans="1:9" ht="18" customHeight="1" hidden="1">
      <c r="A51" s="1257"/>
      <c r="B51" s="1239" t="s">
        <v>554</v>
      </c>
      <c r="C51" s="1239"/>
      <c r="D51" s="1239"/>
      <c r="F51" s="1272" t="s">
        <v>555</v>
      </c>
      <c r="G51" s="301"/>
      <c r="H51" s="301"/>
      <c r="I51" s="1273" t="s">
        <v>556</v>
      </c>
    </row>
    <row r="52" spans="1:9" s="176" customFormat="1" ht="18" customHeight="1" hidden="1">
      <c r="A52" s="1274"/>
      <c r="B52" s="1275" t="s">
        <v>557</v>
      </c>
      <c r="C52" s="1275"/>
      <c r="D52" s="1275"/>
      <c r="F52" s="1276">
        <f>SUM(F53:F54)</f>
        <v>1089375</v>
      </c>
      <c r="G52" s="1275"/>
      <c r="H52" s="1275"/>
      <c r="I52" s="1277">
        <f>SUM(I53:I54)</f>
        <v>0</v>
      </c>
    </row>
    <row r="53" spans="1:9" ht="18" customHeight="1" hidden="1">
      <c r="A53" s="1257"/>
      <c r="B53" s="73" t="s">
        <v>558</v>
      </c>
      <c r="C53" s="73"/>
      <c r="D53" s="73"/>
      <c r="F53" s="494">
        <v>1088824</v>
      </c>
      <c r="G53" s="73"/>
      <c r="H53" s="73"/>
      <c r="I53" s="480"/>
    </row>
    <row r="54" spans="1:9" ht="18" customHeight="1" hidden="1">
      <c r="A54" s="1257"/>
      <c r="B54" s="73" t="s">
        <v>559</v>
      </c>
      <c r="C54" s="73"/>
      <c r="D54" s="73"/>
      <c r="F54" s="1553">
        <v>551</v>
      </c>
      <c r="G54" s="73"/>
      <c r="H54" s="73"/>
      <c r="I54" s="480"/>
    </row>
    <row r="55" spans="1:18" s="176" customFormat="1" ht="18" customHeight="1" hidden="1">
      <c r="A55" s="1274"/>
      <c r="B55" s="1275" t="s">
        <v>560</v>
      </c>
      <c r="C55" s="1275"/>
      <c r="D55" s="1275"/>
      <c r="F55" s="1276">
        <f>SUM(F56)</f>
        <v>396275.023</v>
      </c>
      <c r="G55" s="1275"/>
      <c r="H55" s="1275"/>
      <c r="I55" s="1277"/>
      <c r="R55" s="1554"/>
    </row>
    <row r="56" spans="1:18" ht="18" customHeight="1" hidden="1">
      <c r="A56" s="1257"/>
      <c r="B56" s="73" t="s">
        <v>559</v>
      </c>
      <c r="C56" s="73"/>
      <c r="D56" s="73"/>
      <c r="F56" s="1553">
        <v>396275.023</v>
      </c>
      <c r="G56" s="73"/>
      <c r="H56" s="73"/>
      <c r="I56" s="480">
        <v>208732605213</v>
      </c>
      <c r="R56" s="4"/>
    </row>
    <row r="57" spans="1:9" ht="18" customHeight="1" hidden="1">
      <c r="A57" s="1257"/>
      <c r="B57" s="73"/>
      <c r="C57" s="73"/>
      <c r="D57" s="73"/>
      <c r="E57" s="494"/>
      <c r="F57" s="73"/>
      <c r="G57" s="73"/>
      <c r="H57" s="73"/>
      <c r="I57" s="1271"/>
    </row>
    <row r="58" spans="1:9" ht="18" customHeight="1" hidden="1">
      <c r="A58" s="1257"/>
      <c r="B58" s="121" t="s">
        <v>743</v>
      </c>
      <c r="C58" s="121"/>
      <c r="D58" s="73"/>
      <c r="E58" s="494"/>
      <c r="F58" s="100" t="s">
        <v>744</v>
      </c>
      <c r="G58" s="100"/>
      <c r="H58" s="100"/>
      <c r="I58" s="1280" t="s">
        <v>745</v>
      </c>
    </row>
    <row r="59" spans="1:9" ht="18" customHeight="1" hidden="1">
      <c r="A59" s="1257"/>
      <c r="B59" s="1281" t="s">
        <v>746</v>
      </c>
      <c r="C59" s="1281"/>
      <c r="D59" s="73"/>
      <c r="E59" s="562"/>
      <c r="F59" s="1282"/>
      <c r="G59" s="1282">
        <f>SUM(G60:G76)</f>
        <v>80098258751</v>
      </c>
      <c r="H59" s="1282"/>
      <c r="I59" s="1283">
        <f>SUM(I60:I100)</f>
        <v>0</v>
      </c>
    </row>
    <row r="60" spans="1:9" ht="18" customHeight="1" hidden="1">
      <c r="A60" s="1284">
        <v>1</v>
      </c>
      <c r="B60" s="73" t="s">
        <v>747</v>
      </c>
      <c r="C60" s="73"/>
      <c r="D60" s="73"/>
      <c r="E60" s="562"/>
      <c r="F60" s="480"/>
      <c r="G60" s="494">
        <v>39743258067</v>
      </c>
      <c r="H60" s="494"/>
      <c r="I60" s="1271"/>
    </row>
    <row r="61" spans="1:9" ht="18" customHeight="1" hidden="1">
      <c r="A61" s="1284">
        <v>2</v>
      </c>
      <c r="B61" s="73" t="s">
        <v>748</v>
      </c>
      <c r="C61" s="73"/>
      <c r="D61" s="73"/>
      <c r="E61" s="562"/>
      <c r="F61" s="480"/>
      <c r="G61" s="494">
        <v>2994445268</v>
      </c>
      <c r="H61" s="494"/>
      <c r="I61" s="1271"/>
    </row>
    <row r="62" spans="1:9" ht="18" customHeight="1" hidden="1">
      <c r="A62" s="1284">
        <v>4</v>
      </c>
      <c r="B62" s="73" t="s">
        <v>749</v>
      </c>
      <c r="C62" s="73"/>
      <c r="D62" s="73"/>
      <c r="E62" s="562"/>
      <c r="F62" s="480"/>
      <c r="G62" s="494">
        <f>8310627890+208382680</f>
        <v>8519010570</v>
      </c>
      <c r="H62" s="494"/>
      <c r="I62" s="1271"/>
    </row>
    <row r="63" spans="1:9" ht="18" customHeight="1" hidden="1">
      <c r="A63" s="1284">
        <v>5</v>
      </c>
      <c r="B63" s="73" t="s">
        <v>750</v>
      </c>
      <c r="C63" s="73"/>
      <c r="D63" s="73"/>
      <c r="E63" s="562"/>
      <c r="F63" s="480"/>
      <c r="G63" s="494"/>
      <c r="H63" s="494"/>
      <c r="I63" s="1271"/>
    </row>
    <row r="64" spans="1:9" ht="18" customHeight="1" hidden="1">
      <c r="A64" s="1284">
        <v>6</v>
      </c>
      <c r="B64" s="73" t="s">
        <v>751</v>
      </c>
      <c r="C64" s="73"/>
      <c r="D64" s="73"/>
      <c r="E64" s="562"/>
      <c r="F64" s="571"/>
      <c r="G64" s="494">
        <f>3349229659+10710000</f>
        <v>3359939659</v>
      </c>
      <c r="H64" s="494"/>
      <c r="I64" s="1271"/>
    </row>
    <row r="65" spans="1:9" ht="18" customHeight="1" hidden="1">
      <c r="A65" s="1284">
        <v>7</v>
      </c>
      <c r="B65" s="73" t="s">
        <v>752</v>
      </c>
      <c r="C65" s="73"/>
      <c r="D65" s="73"/>
      <c r="E65" s="562"/>
      <c r="F65" s="480"/>
      <c r="G65" s="494">
        <v>22652739720</v>
      </c>
      <c r="H65" s="494"/>
      <c r="I65" s="1271"/>
    </row>
    <row r="66" spans="1:9" ht="18" customHeight="1" hidden="1">
      <c r="A66" s="1284">
        <v>8</v>
      </c>
      <c r="B66" s="73" t="s">
        <v>753</v>
      </c>
      <c r="C66" s="73"/>
      <c r="D66" s="73"/>
      <c r="E66" s="562"/>
      <c r="F66" s="480"/>
      <c r="G66" s="494"/>
      <c r="H66" s="494"/>
      <c r="I66" s="1271"/>
    </row>
    <row r="67" spans="1:9" ht="18" customHeight="1" hidden="1">
      <c r="A67" s="1284">
        <v>9</v>
      </c>
      <c r="B67" s="73" t="s">
        <v>754</v>
      </c>
      <c r="C67" s="73"/>
      <c r="D67" s="73"/>
      <c r="E67" s="562"/>
      <c r="F67" s="480"/>
      <c r="G67" s="494"/>
      <c r="H67" s="494"/>
      <c r="I67" s="1271"/>
    </row>
    <row r="68" spans="1:9" ht="18" customHeight="1" hidden="1">
      <c r="A68" s="1284">
        <v>10</v>
      </c>
      <c r="B68" s="73" t="s">
        <v>755</v>
      </c>
      <c r="C68" s="73"/>
      <c r="D68" s="73"/>
      <c r="E68" s="562"/>
      <c r="F68" s="480"/>
      <c r="G68" s="494"/>
      <c r="H68" s="494"/>
      <c r="I68" s="1271"/>
    </row>
    <row r="69" spans="1:9" ht="18" customHeight="1" hidden="1">
      <c r="A69" s="1284">
        <v>14</v>
      </c>
      <c r="B69" s="73" t="s">
        <v>756</v>
      </c>
      <c r="C69" s="73"/>
      <c r="D69" s="73"/>
      <c r="E69" s="562"/>
      <c r="F69" s="480"/>
      <c r="G69" s="494">
        <v>1658338489</v>
      </c>
      <c r="H69" s="494"/>
      <c r="I69" s="1271"/>
    </row>
    <row r="70" spans="1:9" ht="18" customHeight="1" hidden="1">
      <c r="A70" s="1284"/>
      <c r="B70" s="73" t="s">
        <v>757</v>
      </c>
      <c r="C70" s="73"/>
      <c r="D70" s="73"/>
      <c r="E70" s="562"/>
      <c r="F70" s="480"/>
      <c r="G70" s="494"/>
      <c r="H70" s="494"/>
      <c r="I70" s="1271"/>
    </row>
    <row r="71" spans="1:9" ht="18" customHeight="1" hidden="1">
      <c r="A71" s="1284">
        <v>15</v>
      </c>
      <c r="B71" s="73" t="s">
        <v>758</v>
      </c>
      <c r="C71" s="73"/>
      <c r="D71" s="73"/>
      <c r="E71" s="562"/>
      <c r="F71" s="480"/>
      <c r="G71" s="494">
        <v>103484429</v>
      </c>
      <c r="H71" s="494"/>
      <c r="I71" s="1271"/>
    </row>
    <row r="72" spans="1:9" ht="18" customHeight="1" hidden="1">
      <c r="A72" s="1284">
        <v>17</v>
      </c>
      <c r="B72" s="73" t="s">
        <v>759</v>
      </c>
      <c r="C72" s="73"/>
      <c r="D72" s="73"/>
      <c r="E72" s="562"/>
      <c r="F72" s="480"/>
      <c r="G72" s="494">
        <v>783012197</v>
      </c>
      <c r="H72" s="494"/>
      <c r="I72" s="1271"/>
    </row>
    <row r="73" spans="1:9" ht="18" customHeight="1" hidden="1">
      <c r="A73" s="1284">
        <v>19</v>
      </c>
      <c r="B73" s="73" t="s">
        <v>760</v>
      </c>
      <c r="C73" s="73"/>
      <c r="D73" s="73"/>
      <c r="E73" s="562"/>
      <c r="F73" s="480"/>
      <c r="G73" s="494">
        <v>8033000</v>
      </c>
      <c r="H73" s="494"/>
      <c r="I73" s="1271"/>
    </row>
    <row r="74" spans="1:9" ht="18" customHeight="1" hidden="1">
      <c r="A74" s="1284">
        <v>20</v>
      </c>
      <c r="B74" s="73" t="s">
        <v>761</v>
      </c>
      <c r="C74" s="73"/>
      <c r="D74" s="73"/>
      <c r="E74" s="562"/>
      <c r="F74" s="480"/>
      <c r="G74" s="494"/>
      <c r="H74" s="494"/>
      <c r="I74" s="1271"/>
    </row>
    <row r="75" spans="1:9" ht="18" customHeight="1" hidden="1">
      <c r="A75" s="1284">
        <v>21</v>
      </c>
      <c r="B75" s="73" t="s">
        <v>762</v>
      </c>
      <c r="C75" s="73"/>
      <c r="D75" s="73"/>
      <c r="E75" s="562"/>
      <c r="F75" s="480">
        <v>650051361</v>
      </c>
      <c r="G75" s="494"/>
      <c r="H75" s="494"/>
      <c r="I75" s="1271"/>
    </row>
    <row r="76" spans="1:9" ht="18" customHeight="1" hidden="1">
      <c r="A76" s="1284">
        <v>22</v>
      </c>
      <c r="B76" s="73" t="s">
        <v>763</v>
      </c>
      <c r="C76" s="73"/>
      <c r="D76" s="73"/>
      <c r="E76" s="562"/>
      <c r="F76" s="480"/>
      <c r="G76" s="494">
        <v>275997352</v>
      </c>
      <c r="H76" s="494"/>
      <c r="I76" s="1271"/>
    </row>
    <row r="77" spans="1:9" ht="18" customHeight="1" hidden="1">
      <c r="A77" s="1284"/>
      <c r="B77" s="73" t="s">
        <v>764</v>
      </c>
      <c r="C77" s="73"/>
      <c r="D77" s="73"/>
      <c r="E77" s="562"/>
      <c r="F77" s="480"/>
      <c r="G77" s="494"/>
      <c r="H77" s="494"/>
      <c r="I77" s="1271"/>
    </row>
    <row r="78" spans="1:9" ht="18" customHeight="1" hidden="1">
      <c r="A78" s="1284"/>
      <c r="B78" s="73" t="s">
        <v>765</v>
      </c>
      <c r="C78" s="73"/>
      <c r="D78" s="73"/>
      <c r="E78" s="562"/>
      <c r="F78" s="480"/>
      <c r="G78" s="494"/>
      <c r="H78" s="494"/>
      <c r="I78" s="1271"/>
    </row>
    <row r="79" spans="1:9" ht="18" customHeight="1" hidden="1">
      <c r="A79" s="1284"/>
      <c r="B79" s="73" t="s">
        <v>766</v>
      </c>
      <c r="C79" s="73"/>
      <c r="D79" s="73"/>
      <c r="E79" s="562"/>
      <c r="F79" s="480"/>
      <c r="G79" s="494"/>
      <c r="H79" s="494"/>
      <c r="I79" s="1271"/>
    </row>
    <row r="80" spans="1:9" ht="18" customHeight="1" hidden="1">
      <c r="A80" s="1284"/>
      <c r="B80" s="73" t="s">
        <v>767</v>
      </c>
      <c r="C80" s="73"/>
      <c r="D80" s="73"/>
      <c r="E80" s="562"/>
      <c r="F80" s="480"/>
      <c r="G80" s="494"/>
      <c r="H80" s="494"/>
      <c r="I80" s="1271"/>
    </row>
    <row r="81" spans="1:9" ht="18" customHeight="1" hidden="1">
      <c r="A81" s="1284"/>
      <c r="B81" s="73" t="s">
        <v>768</v>
      </c>
      <c r="C81" s="73"/>
      <c r="D81" s="73"/>
      <c r="E81" s="562"/>
      <c r="F81" s="480"/>
      <c r="G81" s="494"/>
      <c r="H81" s="494"/>
      <c r="I81" s="1271"/>
    </row>
    <row r="82" spans="1:9" ht="18" customHeight="1" hidden="1">
      <c r="A82" s="1284"/>
      <c r="B82" s="73" t="s">
        <v>769</v>
      </c>
      <c r="C82" s="73"/>
      <c r="D82" s="73"/>
      <c r="E82" s="562"/>
      <c r="F82" s="480"/>
      <c r="G82" s="494"/>
      <c r="H82" s="494"/>
      <c r="I82" s="1271"/>
    </row>
    <row r="83" spans="1:9" ht="18" customHeight="1" hidden="1">
      <c r="A83" s="1284"/>
      <c r="B83" s="73" t="s">
        <v>770</v>
      </c>
      <c r="C83" s="73"/>
      <c r="D83" s="73"/>
      <c r="E83" s="562"/>
      <c r="F83" s="480"/>
      <c r="G83" s="494"/>
      <c r="H83" s="494"/>
      <c r="I83" s="1271"/>
    </row>
    <row r="84" spans="1:9" ht="18" customHeight="1" hidden="1">
      <c r="A84" s="1284"/>
      <c r="B84" s="73" t="s">
        <v>771</v>
      </c>
      <c r="C84" s="73"/>
      <c r="D84" s="73"/>
      <c r="E84" s="562"/>
      <c r="F84" s="480"/>
      <c r="G84" s="494"/>
      <c r="H84" s="494"/>
      <c r="I84" s="1271"/>
    </row>
    <row r="85" spans="1:9" ht="18" customHeight="1" hidden="1">
      <c r="A85" s="1284"/>
      <c r="B85" s="73" t="s">
        <v>772</v>
      </c>
      <c r="C85" s="73"/>
      <c r="D85" s="73"/>
      <c r="E85" s="562"/>
      <c r="F85" s="480"/>
      <c r="G85" s="494"/>
      <c r="H85" s="494"/>
      <c r="I85" s="1271"/>
    </row>
    <row r="86" spans="1:9" ht="18" customHeight="1" hidden="1">
      <c r="A86" s="1284"/>
      <c r="B86" s="73" t="s">
        <v>773</v>
      </c>
      <c r="C86" s="73"/>
      <c r="D86" s="73"/>
      <c r="E86" s="562"/>
      <c r="F86" s="480"/>
      <c r="G86" s="494"/>
      <c r="H86" s="494"/>
      <c r="I86" s="1271"/>
    </row>
    <row r="87" spans="1:9" ht="18" customHeight="1" hidden="1">
      <c r="A87" s="1284"/>
      <c r="B87" s="73" t="s">
        <v>774</v>
      </c>
      <c r="C87" s="73"/>
      <c r="D87" s="73"/>
      <c r="E87" s="562"/>
      <c r="F87" s="480"/>
      <c r="G87" s="494"/>
      <c r="H87" s="494"/>
      <c r="I87" s="1271"/>
    </row>
    <row r="88" spans="1:9" ht="18" customHeight="1" hidden="1">
      <c r="A88" s="1284"/>
      <c r="B88" s="73" t="s">
        <v>775</v>
      </c>
      <c r="C88" s="73"/>
      <c r="D88" s="73"/>
      <c r="E88" s="562"/>
      <c r="F88" s="480"/>
      <c r="G88" s="494"/>
      <c r="H88" s="494"/>
      <c r="I88" s="1271"/>
    </row>
    <row r="89" spans="1:9" ht="18" customHeight="1" hidden="1">
      <c r="A89" s="1284"/>
      <c r="B89" s="73" t="s">
        <v>776</v>
      </c>
      <c r="C89" s="73"/>
      <c r="D89" s="73"/>
      <c r="E89" s="562"/>
      <c r="F89" s="480"/>
      <c r="G89" s="494"/>
      <c r="H89" s="494"/>
      <c r="I89" s="1271"/>
    </row>
    <row r="90" spans="1:9" ht="18" customHeight="1" hidden="1">
      <c r="A90" s="1284"/>
      <c r="B90" s="73" t="s">
        <v>777</v>
      </c>
      <c r="C90" s="73"/>
      <c r="D90" s="73"/>
      <c r="E90" s="562"/>
      <c r="F90" s="480"/>
      <c r="G90" s="494"/>
      <c r="H90" s="494"/>
      <c r="I90" s="1271"/>
    </row>
    <row r="91" spans="1:9" ht="18" customHeight="1" hidden="1">
      <c r="A91" s="1284"/>
      <c r="B91" s="73" t="s">
        <v>778</v>
      </c>
      <c r="C91" s="73"/>
      <c r="D91" s="73"/>
      <c r="E91" s="562"/>
      <c r="F91" s="480"/>
      <c r="G91" s="494"/>
      <c r="H91" s="494"/>
      <c r="I91" s="1271"/>
    </row>
    <row r="92" spans="1:9" ht="18" customHeight="1" hidden="1">
      <c r="A92" s="1284"/>
      <c r="B92" s="73" t="s">
        <v>779</v>
      </c>
      <c r="C92" s="73"/>
      <c r="D92" s="73"/>
      <c r="E92" s="562"/>
      <c r="F92" s="480"/>
      <c r="G92" s="494"/>
      <c r="H92" s="494"/>
      <c r="I92" s="1271"/>
    </row>
    <row r="93" spans="1:9" ht="18" customHeight="1" hidden="1">
      <c r="A93" s="1284"/>
      <c r="B93" s="73" t="s">
        <v>780</v>
      </c>
      <c r="C93" s="73"/>
      <c r="D93" s="73"/>
      <c r="E93" s="562"/>
      <c r="F93" s="480"/>
      <c r="G93" s="494"/>
      <c r="H93" s="494"/>
      <c r="I93" s="1271"/>
    </row>
    <row r="94" spans="1:9" ht="18" customHeight="1" hidden="1">
      <c r="A94" s="1284"/>
      <c r="B94" s="73" t="s">
        <v>781</v>
      </c>
      <c r="C94" s="73"/>
      <c r="D94" s="73"/>
      <c r="E94" s="562"/>
      <c r="F94" s="480"/>
      <c r="G94" s="494"/>
      <c r="H94" s="494"/>
      <c r="I94" s="1271"/>
    </row>
    <row r="95" spans="1:9" ht="18" customHeight="1" hidden="1">
      <c r="A95" s="1284"/>
      <c r="B95" s="73" t="s">
        <v>782</v>
      </c>
      <c r="C95" s="73"/>
      <c r="D95" s="73"/>
      <c r="E95" s="562"/>
      <c r="F95" s="480"/>
      <c r="G95" s="494"/>
      <c r="H95" s="494"/>
      <c r="I95" s="1271"/>
    </row>
    <row r="96" spans="1:9" ht="18" customHeight="1" hidden="1">
      <c r="A96" s="1284"/>
      <c r="B96" s="73" t="s">
        <v>783</v>
      </c>
      <c r="C96" s="73"/>
      <c r="D96" s="73"/>
      <c r="E96" s="562"/>
      <c r="F96" s="480"/>
      <c r="G96" s="494"/>
      <c r="H96" s="494"/>
      <c r="I96" s="1271"/>
    </row>
    <row r="97" spans="1:9" ht="18" customHeight="1" hidden="1">
      <c r="A97" s="1284"/>
      <c r="B97" s="73" t="s">
        <v>784</v>
      </c>
      <c r="C97" s="73"/>
      <c r="D97" s="73"/>
      <c r="E97" s="562"/>
      <c r="F97" s="480"/>
      <c r="G97" s="494"/>
      <c r="H97" s="494"/>
      <c r="I97" s="1271"/>
    </row>
    <row r="98" spans="1:9" ht="18" customHeight="1" hidden="1">
      <c r="A98" s="1284"/>
      <c r="B98" s="73" t="s">
        <v>785</v>
      </c>
      <c r="C98" s="73"/>
      <c r="D98" s="73"/>
      <c r="E98" s="562"/>
      <c r="F98" s="480"/>
      <c r="G98" s="494"/>
      <c r="H98" s="494"/>
      <c r="I98" s="1271"/>
    </row>
    <row r="99" spans="1:9" ht="18" customHeight="1" hidden="1">
      <c r="A99" s="1284"/>
      <c r="B99" s="73" t="s">
        <v>786</v>
      </c>
      <c r="C99" s="73"/>
      <c r="D99" s="73"/>
      <c r="E99" s="562"/>
      <c r="F99" s="480"/>
      <c r="G99" s="494"/>
      <c r="H99" s="494"/>
      <c r="I99" s="1271"/>
    </row>
    <row r="100" spans="1:9" ht="18" customHeight="1" hidden="1">
      <c r="A100" s="1284"/>
      <c r="B100" s="73" t="s">
        <v>787</v>
      </c>
      <c r="C100" s="73"/>
      <c r="D100" s="73"/>
      <c r="E100" s="562"/>
      <c r="F100" s="480"/>
      <c r="G100" s="494"/>
      <c r="H100" s="494"/>
      <c r="I100" s="1271"/>
    </row>
    <row r="101" spans="1:9" ht="18" customHeight="1" hidden="1">
      <c r="A101" s="1284"/>
      <c r="B101" s="73"/>
      <c r="C101" s="73"/>
      <c r="D101" s="73"/>
      <c r="E101" s="562"/>
      <c r="F101" s="480"/>
      <c r="G101" s="494"/>
      <c r="H101" s="494"/>
      <c r="I101" s="1271"/>
    </row>
    <row r="102" spans="1:9" ht="18" customHeight="1" hidden="1">
      <c r="A102" s="1284"/>
      <c r="B102" s="1285" t="s">
        <v>788</v>
      </c>
      <c r="C102" s="1285"/>
      <c r="D102" s="73"/>
      <c r="E102" s="562"/>
      <c r="F102" s="1277">
        <f>SUM(F103:F105)</f>
        <v>51998200478</v>
      </c>
      <c r="G102" s="1277">
        <f>SUM(G103:G105)</f>
        <v>159350507687</v>
      </c>
      <c r="H102" s="1277"/>
      <c r="I102" s="1277"/>
    </row>
    <row r="103" spans="1:9" ht="18" customHeight="1" hidden="1">
      <c r="A103" s="1284">
        <v>1</v>
      </c>
      <c r="B103" s="73" t="s">
        <v>789</v>
      </c>
      <c r="C103" s="73"/>
      <c r="D103" s="73"/>
      <c r="E103" s="562"/>
      <c r="F103" s="480">
        <v>39553749421</v>
      </c>
      <c r="G103" s="494">
        <v>18460434851</v>
      </c>
      <c r="H103" s="494"/>
      <c r="I103" s="1271"/>
    </row>
    <row r="104" spans="1:9" ht="18" customHeight="1" hidden="1">
      <c r="A104" s="1284">
        <v>2</v>
      </c>
      <c r="B104" s="73" t="s">
        <v>790</v>
      </c>
      <c r="C104" s="73"/>
      <c r="D104" s="73"/>
      <c r="E104" s="562"/>
      <c r="F104" s="480">
        <v>12387131812</v>
      </c>
      <c r="G104" s="494">
        <v>140890072836</v>
      </c>
      <c r="H104" s="494"/>
      <c r="I104" s="1271"/>
    </row>
    <row r="105" spans="1:9" ht="18" customHeight="1" hidden="1">
      <c r="A105" s="1284">
        <v>3</v>
      </c>
      <c r="B105" s="73" t="s">
        <v>791</v>
      </c>
      <c r="C105" s="73"/>
      <c r="D105" s="73"/>
      <c r="E105" s="562"/>
      <c r="F105" s="480">
        <v>57319245</v>
      </c>
      <c r="G105" s="494"/>
      <c r="H105" s="494"/>
      <c r="I105" s="1271"/>
    </row>
    <row r="106" spans="1:9" ht="18" customHeight="1" hidden="1">
      <c r="A106" s="1284">
        <v>4</v>
      </c>
      <c r="B106" s="73" t="s">
        <v>792</v>
      </c>
      <c r="C106" s="73"/>
      <c r="D106" s="73"/>
      <c r="E106" s="562"/>
      <c r="G106" s="494"/>
      <c r="H106" s="494"/>
      <c r="I106" s="480"/>
    </row>
    <row r="107" spans="1:9" ht="18" customHeight="1" hidden="1">
      <c r="A107" s="1284"/>
      <c r="B107" s="73"/>
      <c r="C107" s="73"/>
      <c r="D107" s="73"/>
      <c r="E107" s="562"/>
      <c r="G107" s="494"/>
      <c r="H107" s="494"/>
      <c r="I107" s="480"/>
    </row>
    <row r="108" spans="1:9" ht="18" customHeight="1" hidden="1">
      <c r="A108" s="1284"/>
      <c r="B108" s="1285" t="s">
        <v>793</v>
      </c>
      <c r="C108" s="1285"/>
      <c r="D108" s="73"/>
      <c r="E108" s="562"/>
      <c r="F108" s="1277"/>
      <c r="G108" s="1282">
        <f>G109</f>
        <v>18654491167</v>
      </c>
      <c r="H108" s="1282"/>
      <c r="I108" s="1283"/>
    </row>
    <row r="109" spans="1:9" ht="18" customHeight="1" hidden="1">
      <c r="A109" s="1284">
        <v>1</v>
      </c>
      <c r="B109" s="73" t="s">
        <v>750</v>
      </c>
      <c r="C109" s="73"/>
      <c r="D109" s="73"/>
      <c r="E109" s="562"/>
      <c r="F109" s="1286"/>
      <c r="G109" s="494">
        <v>18654491167</v>
      </c>
      <c r="H109" s="494"/>
      <c r="I109" s="1271"/>
    </row>
    <row r="110" spans="1:9" ht="18" customHeight="1" hidden="1">
      <c r="A110" s="1284"/>
      <c r="B110" s="73"/>
      <c r="C110" s="73"/>
      <c r="D110" s="73"/>
      <c r="E110" s="562"/>
      <c r="F110" s="1286"/>
      <c r="G110" s="494"/>
      <c r="H110" s="494"/>
      <c r="I110" s="1271"/>
    </row>
    <row r="111" spans="1:9" ht="18" customHeight="1" hidden="1">
      <c r="A111" s="1284"/>
      <c r="B111" s="1285" t="s">
        <v>794</v>
      </c>
      <c r="C111" s="1285"/>
      <c r="D111" s="73"/>
      <c r="E111" s="562"/>
      <c r="F111" s="1277">
        <f>SUM(F112:F114)</f>
        <v>7279707000</v>
      </c>
      <c r="G111" s="1282">
        <f>SUM(G112:G113)</f>
        <v>0</v>
      </c>
      <c r="H111" s="1282"/>
      <c r="I111" s="1271"/>
    </row>
    <row r="112" spans="1:9" ht="18" customHeight="1" hidden="1">
      <c r="A112" s="1284">
        <v>1</v>
      </c>
      <c r="B112" s="73" t="s">
        <v>748</v>
      </c>
      <c r="C112" s="73"/>
      <c r="D112" s="73"/>
      <c r="E112" s="562"/>
      <c r="F112" s="1874">
        <v>252000000</v>
      </c>
      <c r="G112" s="1874"/>
      <c r="H112" s="296"/>
      <c r="I112" s="1271"/>
    </row>
    <row r="113" spans="1:9" ht="18" customHeight="1" hidden="1">
      <c r="A113" s="1284">
        <v>2</v>
      </c>
      <c r="B113" s="73" t="s">
        <v>795</v>
      </c>
      <c r="C113" s="73"/>
      <c r="D113" s="73"/>
      <c r="E113" s="562"/>
      <c r="F113" s="1874">
        <v>6727707000</v>
      </c>
      <c r="G113" s="1874"/>
      <c r="H113" s="296"/>
      <c r="I113" s="1271"/>
    </row>
    <row r="114" spans="1:9" ht="18" customHeight="1" hidden="1">
      <c r="A114" s="1284">
        <v>3</v>
      </c>
      <c r="B114" s="73" t="s">
        <v>796</v>
      </c>
      <c r="C114" s="73"/>
      <c r="D114" s="73"/>
      <c r="E114" s="562"/>
      <c r="F114" s="1874">
        <v>300000000</v>
      </c>
      <c r="G114" s="1874"/>
      <c r="H114" s="296"/>
      <c r="I114" s="1271"/>
    </row>
    <row r="115" spans="1:9" ht="18" customHeight="1" hidden="1">
      <c r="A115" s="1284"/>
      <c r="B115" s="73"/>
      <c r="C115" s="73"/>
      <c r="D115" s="73"/>
      <c r="E115" s="562"/>
      <c r="F115" s="296"/>
      <c r="G115" s="296"/>
      <c r="H115" s="296"/>
      <c r="I115" s="1271"/>
    </row>
    <row r="116" spans="1:9" ht="18" customHeight="1" hidden="1">
      <c r="A116" s="1284"/>
      <c r="B116" s="1285" t="s">
        <v>797</v>
      </c>
      <c r="C116" s="1285"/>
      <c r="D116" s="73"/>
      <c r="E116" s="562"/>
      <c r="F116" s="296"/>
      <c r="G116" s="296"/>
      <c r="H116" s="296"/>
      <c r="I116" s="1283"/>
    </row>
    <row r="117" spans="1:9" ht="18" customHeight="1" hidden="1">
      <c r="A117" s="1284">
        <v>1</v>
      </c>
      <c r="B117" s="73" t="s">
        <v>750</v>
      </c>
      <c r="C117" s="73"/>
      <c r="D117" s="73"/>
      <c r="E117" s="562"/>
      <c r="F117" s="296"/>
      <c r="G117" s="296"/>
      <c r="H117" s="296"/>
      <c r="I117" s="459"/>
    </row>
    <row r="118" spans="1:9" ht="18" customHeight="1" hidden="1">
      <c r="A118" s="1284">
        <v>2</v>
      </c>
      <c r="B118" s="73" t="s">
        <v>798</v>
      </c>
      <c r="C118" s="73"/>
      <c r="D118" s="73"/>
      <c r="E118" s="562"/>
      <c r="F118" s="296"/>
      <c r="G118" s="296"/>
      <c r="H118" s="296"/>
      <c r="I118" s="1287"/>
    </row>
    <row r="119" spans="1:9" ht="18" customHeight="1" hidden="1">
      <c r="A119" s="1284"/>
      <c r="B119" s="73"/>
      <c r="C119" s="73"/>
      <c r="D119" s="73"/>
      <c r="E119" s="562"/>
      <c r="F119" s="296"/>
      <c r="G119" s="296"/>
      <c r="H119" s="296"/>
      <c r="I119" s="1271"/>
    </row>
    <row r="120" spans="1:9" ht="18" customHeight="1" hidden="1">
      <c r="A120" s="1284"/>
      <c r="B120" s="1285" t="s">
        <v>797</v>
      </c>
      <c r="C120" s="1285"/>
      <c r="D120" s="73"/>
      <c r="E120" s="562"/>
      <c r="F120" s="1277"/>
      <c r="G120" s="1282">
        <f>G121</f>
        <v>100035076894</v>
      </c>
      <c r="H120" s="1282"/>
      <c r="I120" s="1283"/>
    </row>
    <row r="121" spans="1:9" ht="18" customHeight="1" hidden="1">
      <c r="A121" s="1284">
        <v>1</v>
      </c>
      <c r="B121" s="73" t="s">
        <v>750</v>
      </c>
      <c r="C121" s="73"/>
      <c r="D121" s="73"/>
      <c r="E121" s="562"/>
      <c r="F121" s="480"/>
      <c r="G121" s="494">
        <v>100035076894</v>
      </c>
      <c r="H121" s="494"/>
      <c r="I121" s="459"/>
    </row>
    <row r="122" spans="1:9" ht="18" customHeight="1" hidden="1">
      <c r="A122" s="1284">
        <v>2</v>
      </c>
      <c r="B122" s="73" t="s">
        <v>798</v>
      </c>
      <c r="C122" s="73"/>
      <c r="D122" s="73"/>
      <c r="E122" s="562"/>
      <c r="F122" s="480"/>
      <c r="G122" s="494"/>
      <c r="H122" s="494"/>
      <c r="I122" s="1287"/>
    </row>
    <row r="123" spans="1:9" ht="18" customHeight="1" hidden="1">
      <c r="A123" s="1284"/>
      <c r="B123" s="73"/>
      <c r="C123" s="73"/>
      <c r="D123" s="73"/>
      <c r="E123" s="562"/>
      <c r="F123" s="480"/>
      <c r="G123" s="494"/>
      <c r="H123" s="494"/>
      <c r="I123" s="1271"/>
    </row>
    <row r="124" spans="2:9" ht="16.5" customHeight="1" hidden="1">
      <c r="B124" s="123"/>
      <c r="C124" s="123"/>
      <c r="D124" s="123"/>
      <c r="E124" s="123"/>
      <c r="F124" s="1251"/>
      <c r="G124" s="166"/>
      <c r="H124" s="166"/>
      <c r="I124" s="1251"/>
    </row>
    <row r="125" spans="2:9" ht="16.5" customHeight="1" hidden="1">
      <c r="B125" s="123"/>
      <c r="C125" s="123"/>
      <c r="D125" s="123"/>
      <c r="E125" s="123"/>
      <c r="F125" s="1251"/>
      <c r="G125" s="166"/>
      <c r="H125" s="166"/>
      <c r="I125" s="1251"/>
    </row>
    <row r="126" spans="2:9" ht="16.5" customHeight="1" hidden="1">
      <c r="B126" s="123"/>
      <c r="C126" s="123"/>
      <c r="D126" s="123"/>
      <c r="E126" s="123"/>
      <c r="F126" s="1251"/>
      <c r="G126" s="166"/>
      <c r="H126" s="166"/>
      <c r="I126" s="1251"/>
    </row>
    <row r="127" spans="2:9" ht="16.5" customHeight="1" hidden="1">
      <c r="B127" s="123"/>
      <c r="C127" s="123"/>
      <c r="D127" s="123"/>
      <c r="E127" s="123"/>
      <c r="F127" s="1251"/>
      <c r="G127" s="166"/>
      <c r="H127" s="166"/>
      <c r="I127" s="1251"/>
    </row>
    <row r="128" spans="2:9" ht="3" customHeight="1" hidden="1">
      <c r="B128" s="123"/>
      <c r="C128" s="123"/>
      <c r="D128" s="123"/>
      <c r="E128" s="123"/>
      <c r="F128" s="1251"/>
      <c r="G128" s="166"/>
      <c r="H128" s="166"/>
      <c r="I128" s="1251"/>
    </row>
    <row r="129" spans="1:9" ht="14.25">
      <c r="A129" s="13">
        <v>39</v>
      </c>
      <c r="B129" s="1798" t="s">
        <v>103</v>
      </c>
      <c r="C129" s="1798"/>
      <c r="D129" s="1798"/>
      <c r="E129" s="138"/>
      <c r="F129" s="1266"/>
      <c r="G129" s="166"/>
      <c r="H129" s="166"/>
      <c r="I129" s="1251"/>
    </row>
    <row r="130" spans="1:9" ht="21.75" customHeight="1" hidden="1">
      <c r="A130" s="13">
        <v>39</v>
      </c>
      <c r="B130" s="138" t="s">
        <v>104</v>
      </c>
      <c r="C130" s="138"/>
      <c r="D130" s="138"/>
      <c r="E130" s="138"/>
      <c r="F130" s="1266"/>
      <c r="G130" s="166"/>
      <c r="H130" s="166"/>
      <c r="I130" s="1251"/>
    </row>
    <row r="131" spans="2:9" ht="1.5" customHeight="1">
      <c r="B131" s="1801"/>
      <c r="C131" s="1801"/>
      <c r="D131" s="1801"/>
      <c r="E131" s="1801"/>
      <c r="F131" s="1801"/>
      <c r="G131" s="1801"/>
      <c r="H131" s="1801"/>
      <c r="I131" s="1801"/>
    </row>
    <row r="132" spans="2:9" ht="36" customHeight="1">
      <c r="B132" s="1801" t="s">
        <v>1367</v>
      </c>
      <c r="C132" s="1801"/>
      <c r="D132" s="1801"/>
      <c r="E132" s="1801"/>
      <c r="F132" s="1801"/>
      <c r="G132" s="1801"/>
      <c r="H132" s="1801"/>
      <c r="I132" s="1801"/>
    </row>
    <row r="133" spans="1:9" ht="45.75" customHeight="1">
      <c r="A133" s="1555" t="s">
        <v>460</v>
      </c>
      <c r="B133" s="1556" t="s">
        <v>1368</v>
      </c>
      <c r="C133" s="105"/>
      <c r="D133" s="1496" t="s">
        <v>1369</v>
      </c>
      <c r="E133" s="146"/>
      <c r="F133" s="1557" t="s">
        <v>1370</v>
      </c>
      <c r="G133" s="146" t="s">
        <v>1370</v>
      </c>
      <c r="H133" s="146"/>
      <c r="I133" s="1290" t="s">
        <v>105</v>
      </c>
    </row>
    <row r="134" spans="2:9" ht="6" customHeight="1">
      <c r="B134" s="438"/>
      <c r="C134" s="105"/>
      <c r="D134" s="1558"/>
      <c r="E134" s="146"/>
      <c r="F134" s="1558"/>
      <c r="G134" s="146"/>
      <c r="H134" s="146"/>
      <c r="I134" s="1559"/>
    </row>
    <row r="135" spans="1:10" ht="17.25" customHeight="1">
      <c r="A135" s="1560"/>
      <c r="B135" s="1560" t="s">
        <v>106</v>
      </c>
      <c r="C135" s="106"/>
      <c r="D135" s="106"/>
      <c r="E135" s="106"/>
      <c r="G135" s="194">
        <v>10130641894</v>
      </c>
      <c r="H135" s="194"/>
      <c r="I135" s="1561">
        <f>SUM(I136:I139)</f>
        <v>10130641894</v>
      </c>
      <c r="J135" s="194"/>
    </row>
    <row r="136" spans="1:10" ht="16.5" customHeight="1">
      <c r="A136" s="106"/>
      <c r="B136" s="106" t="s">
        <v>107</v>
      </c>
      <c r="C136" s="106"/>
      <c r="D136" s="106" t="s">
        <v>575</v>
      </c>
      <c r="E136" s="106" t="s">
        <v>108</v>
      </c>
      <c r="F136" s="106" t="s">
        <v>108</v>
      </c>
      <c r="G136" s="1292">
        <v>4782885978</v>
      </c>
      <c r="H136" s="1292"/>
      <c r="I136" s="1292">
        <v>4782885978</v>
      </c>
      <c r="J136" s="1292"/>
    </row>
    <row r="137" spans="1:10" ht="15" customHeight="1">
      <c r="A137" s="106"/>
      <c r="B137" s="106" t="s">
        <v>109</v>
      </c>
      <c r="C137" s="106"/>
      <c r="D137" s="106" t="s">
        <v>575</v>
      </c>
      <c r="E137" s="106" t="s">
        <v>108</v>
      </c>
      <c r="F137" s="106" t="s">
        <v>108</v>
      </c>
      <c r="G137" s="1292">
        <v>1556419903</v>
      </c>
      <c r="H137" s="1292"/>
      <c r="I137" s="1292">
        <v>1556419903</v>
      </c>
      <c r="J137" s="1292"/>
    </row>
    <row r="138" spans="1:10" ht="15" customHeight="1">
      <c r="A138" s="106"/>
      <c r="B138" s="106" t="s">
        <v>110</v>
      </c>
      <c r="C138" s="106"/>
      <c r="D138" s="106" t="s">
        <v>575</v>
      </c>
      <c r="E138" s="106" t="s">
        <v>108</v>
      </c>
      <c r="F138" s="106" t="s">
        <v>108</v>
      </c>
      <c r="G138" s="1292">
        <v>3791336013</v>
      </c>
      <c r="H138" s="1292"/>
      <c r="I138" s="1292">
        <v>3791336013</v>
      </c>
      <c r="J138" s="1292"/>
    </row>
    <row r="139" spans="2:10" ht="6" customHeight="1">
      <c r="B139" s="106"/>
      <c r="C139" s="106"/>
      <c r="D139" s="106"/>
      <c r="E139" s="106"/>
      <c r="F139" s="106"/>
      <c r="G139" s="106"/>
      <c r="H139" s="106"/>
      <c r="I139" s="1292"/>
      <c r="J139" s="1292"/>
    </row>
    <row r="140" spans="2:10" ht="15" customHeight="1">
      <c r="B140" s="1560" t="s">
        <v>111</v>
      </c>
      <c r="C140" s="106"/>
      <c r="D140" s="106"/>
      <c r="E140" s="106"/>
      <c r="F140" s="106"/>
      <c r="G140" s="106"/>
      <c r="H140" s="106"/>
      <c r="I140" s="1561">
        <f>I161+I151+I148+I146+I144+I141</f>
        <v>251128354</v>
      </c>
      <c r="J140" s="1292"/>
    </row>
    <row r="141" spans="2:10" ht="14.25" customHeight="1" hidden="1">
      <c r="B141" s="176" t="s">
        <v>112</v>
      </c>
      <c r="C141" s="106"/>
      <c r="D141" s="106"/>
      <c r="E141" s="106" t="s">
        <v>575</v>
      </c>
      <c r="F141" s="106"/>
      <c r="G141" s="106" t="s">
        <v>108</v>
      </c>
      <c r="H141" s="106"/>
      <c r="I141" s="1562">
        <f>SUM(I142:I143)</f>
        <v>0</v>
      </c>
      <c r="J141" s="1292"/>
    </row>
    <row r="142" spans="2:10" ht="16.5" customHeight="1" hidden="1">
      <c r="B142" s="106" t="s">
        <v>110</v>
      </c>
      <c r="C142" s="106"/>
      <c r="D142" s="106" t="s">
        <v>575</v>
      </c>
      <c r="E142" s="106"/>
      <c r="F142" s="106"/>
      <c r="G142" s="106"/>
      <c r="H142" s="106"/>
      <c r="I142" s="1292"/>
      <c r="J142" s="1292"/>
    </row>
    <row r="143" spans="2:10" ht="16.5" customHeight="1" hidden="1">
      <c r="B143" s="106" t="s">
        <v>113</v>
      </c>
      <c r="C143" s="106"/>
      <c r="D143" s="106" t="s">
        <v>114</v>
      </c>
      <c r="E143" s="106"/>
      <c r="F143" s="106"/>
      <c r="G143" s="106"/>
      <c r="H143" s="106"/>
      <c r="I143" s="1292"/>
      <c r="J143" s="1292"/>
    </row>
    <row r="144" spans="2:10" ht="16.5" customHeight="1" hidden="1">
      <c r="B144" s="176" t="s">
        <v>115</v>
      </c>
      <c r="C144" s="106"/>
      <c r="D144" s="106"/>
      <c r="E144" s="106"/>
      <c r="F144" s="106"/>
      <c r="G144" s="106"/>
      <c r="H144" s="106"/>
      <c r="I144" s="1562">
        <f>I145</f>
        <v>0</v>
      </c>
      <c r="J144" s="1292"/>
    </row>
    <row r="145" spans="2:10" ht="16.5" customHeight="1" hidden="1">
      <c r="B145" s="106" t="s">
        <v>110</v>
      </c>
      <c r="C145" s="106"/>
      <c r="D145" s="106" t="s">
        <v>575</v>
      </c>
      <c r="E145" s="106"/>
      <c r="F145" s="106"/>
      <c r="G145" s="106"/>
      <c r="H145" s="106"/>
      <c r="I145" s="1292"/>
      <c r="J145" s="1292"/>
    </row>
    <row r="146" spans="2:10" ht="17.25" customHeight="1">
      <c r="B146" s="176" t="s">
        <v>116</v>
      </c>
      <c r="C146" s="106"/>
      <c r="D146" s="106"/>
      <c r="E146" s="106"/>
      <c r="F146" s="106"/>
      <c r="G146" s="106"/>
      <c r="H146" s="106"/>
      <c r="I146" s="1562">
        <f>SUM(I147)</f>
        <v>234025162</v>
      </c>
      <c r="J146" s="1292"/>
    </row>
    <row r="147" spans="2:10" ht="16.5" customHeight="1">
      <c r="B147" s="106" t="s">
        <v>117</v>
      </c>
      <c r="C147" s="106"/>
      <c r="D147" s="106" t="s">
        <v>575</v>
      </c>
      <c r="E147" s="106"/>
      <c r="F147" s="106"/>
      <c r="G147" s="106"/>
      <c r="H147" s="106"/>
      <c r="I147" s="1292">
        <v>234025162</v>
      </c>
      <c r="J147" s="1292"/>
    </row>
    <row r="148" spans="2:10" ht="15" customHeight="1" hidden="1">
      <c r="B148" s="1563" t="s">
        <v>118</v>
      </c>
      <c r="C148" s="106"/>
      <c r="D148" s="106"/>
      <c r="E148" s="106"/>
      <c r="F148" s="106"/>
      <c r="G148" s="106"/>
      <c r="H148" s="106"/>
      <c r="I148" s="1562">
        <f>SUM(I149:I150)</f>
        <v>0</v>
      </c>
      <c r="J148" s="1292"/>
    </row>
    <row r="149" spans="2:10" ht="16.5" customHeight="1" hidden="1">
      <c r="B149" s="106" t="s">
        <v>109</v>
      </c>
      <c r="C149" s="106"/>
      <c r="D149" s="106" t="s">
        <v>575</v>
      </c>
      <c r="E149" s="106"/>
      <c r="F149" s="106"/>
      <c r="G149" s="106"/>
      <c r="H149" s="106"/>
      <c r="I149" s="1292"/>
      <c r="J149" s="1292"/>
    </row>
    <row r="150" spans="2:10" ht="16.5" customHeight="1" hidden="1">
      <c r="B150" s="106" t="s">
        <v>110</v>
      </c>
      <c r="C150" s="106"/>
      <c r="D150" s="106" t="s">
        <v>575</v>
      </c>
      <c r="E150" s="106"/>
      <c r="F150" s="106"/>
      <c r="G150" s="106"/>
      <c r="H150" s="106"/>
      <c r="I150" s="1292"/>
      <c r="J150" s="1292"/>
    </row>
    <row r="151" spans="2:10" ht="15.75" customHeight="1" hidden="1">
      <c r="B151" s="1563" t="s">
        <v>119</v>
      </c>
      <c r="C151" s="106"/>
      <c r="D151" s="106"/>
      <c r="E151" s="106"/>
      <c r="F151" s="106"/>
      <c r="G151" s="106"/>
      <c r="H151" s="106"/>
      <c r="I151" s="1562">
        <f>SUM(I152:I155)</f>
        <v>0</v>
      </c>
      <c r="J151" s="1292"/>
    </row>
    <row r="152" spans="2:10" ht="3.75" customHeight="1" hidden="1">
      <c r="B152" s="106"/>
      <c r="C152" s="106"/>
      <c r="D152" s="106"/>
      <c r="E152" s="106"/>
      <c r="F152" s="106"/>
      <c r="G152" s="106"/>
      <c r="H152" s="106"/>
      <c r="I152" s="1292"/>
      <c r="J152" s="1292"/>
    </row>
    <row r="153" spans="2:10" ht="16.5" customHeight="1" hidden="1">
      <c r="B153" s="106" t="s">
        <v>110</v>
      </c>
      <c r="C153" s="106"/>
      <c r="D153" s="106" t="s">
        <v>575</v>
      </c>
      <c r="E153" s="106"/>
      <c r="F153" s="106"/>
      <c r="G153" s="106"/>
      <c r="H153" s="106"/>
      <c r="I153" s="1292"/>
      <c r="J153" s="1292"/>
    </row>
    <row r="154" spans="2:10" ht="16.5" customHeight="1" hidden="1">
      <c r="B154" s="106" t="s">
        <v>120</v>
      </c>
      <c r="C154" s="106"/>
      <c r="D154" s="106" t="s">
        <v>575</v>
      </c>
      <c r="E154" s="106"/>
      <c r="F154" s="106"/>
      <c r="G154" s="106"/>
      <c r="H154" s="106"/>
      <c r="I154" s="1292"/>
      <c r="J154" s="1292"/>
    </row>
    <row r="155" spans="2:10" ht="16.5" customHeight="1" hidden="1">
      <c r="B155" s="106" t="s">
        <v>121</v>
      </c>
      <c r="C155" s="106"/>
      <c r="D155" s="106"/>
      <c r="E155" s="106"/>
      <c r="F155" s="106"/>
      <c r="G155" s="106"/>
      <c r="H155" s="106"/>
      <c r="I155" s="1292"/>
      <c r="J155" s="1292"/>
    </row>
    <row r="156" spans="2:10" s="13" customFormat="1" ht="16.5" customHeight="1" hidden="1">
      <c r="B156" s="1563" t="s">
        <v>122</v>
      </c>
      <c r="C156" s="105"/>
      <c r="D156" s="105"/>
      <c r="E156" s="105"/>
      <c r="F156" s="105"/>
      <c r="G156" s="105"/>
      <c r="H156" s="105"/>
      <c r="I156" s="1564">
        <f>SUM(I157:I159)</f>
        <v>0</v>
      </c>
      <c r="J156" s="1564"/>
    </row>
    <row r="157" spans="2:10" ht="16.5" customHeight="1" hidden="1">
      <c r="B157" s="106" t="s">
        <v>120</v>
      </c>
      <c r="C157" s="106"/>
      <c r="D157" s="106" t="s">
        <v>575</v>
      </c>
      <c r="E157" s="106"/>
      <c r="F157" s="106"/>
      <c r="G157" s="106"/>
      <c r="H157" s="106"/>
      <c r="I157" s="1292"/>
      <c r="J157" s="1292"/>
    </row>
    <row r="158" spans="2:10" ht="16.5" customHeight="1" hidden="1">
      <c r="B158" s="106" t="s">
        <v>121</v>
      </c>
      <c r="C158" s="106"/>
      <c r="D158" s="106" t="s">
        <v>575</v>
      </c>
      <c r="E158" s="106"/>
      <c r="F158" s="106"/>
      <c r="G158" s="106"/>
      <c r="H158" s="106"/>
      <c r="I158" s="1292"/>
      <c r="J158" s="1292"/>
    </row>
    <row r="159" spans="2:10" ht="15" customHeight="1" hidden="1">
      <c r="B159" s="106" t="s">
        <v>110</v>
      </c>
      <c r="C159" s="106"/>
      <c r="D159" s="106" t="s">
        <v>575</v>
      </c>
      <c r="E159" s="106"/>
      <c r="F159" s="106"/>
      <c r="G159" s="106"/>
      <c r="H159" s="106"/>
      <c r="I159" s="1292"/>
      <c r="J159" s="1292"/>
    </row>
    <row r="160" spans="2:10" ht="6.75" customHeight="1" hidden="1">
      <c r="B160" s="106"/>
      <c r="C160" s="106"/>
      <c r="D160" s="106"/>
      <c r="E160" s="106"/>
      <c r="F160" s="106"/>
      <c r="G160" s="106"/>
      <c r="H160" s="106"/>
      <c r="I160" s="1292"/>
      <c r="J160" s="1292"/>
    </row>
    <row r="161" spans="2:10" ht="17.25" customHeight="1">
      <c r="B161" s="176" t="s">
        <v>123</v>
      </c>
      <c r="C161" s="106"/>
      <c r="D161" s="106"/>
      <c r="E161" s="106"/>
      <c r="F161" s="106"/>
      <c r="G161" s="106"/>
      <c r="H161" s="106"/>
      <c r="I161" s="1562">
        <f>SUM(I162:I164)</f>
        <v>17103192</v>
      </c>
      <c r="J161" s="1292"/>
    </row>
    <row r="162" spans="2:10" ht="16.5" customHeight="1">
      <c r="B162" s="106" t="s">
        <v>109</v>
      </c>
      <c r="C162" s="106"/>
      <c r="D162" s="106" t="s">
        <v>575</v>
      </c>
      <c r="E162" s="106"/>
      <c r="F162" s="106"/>
      <c r="G162" s="106"/>
      <c r="H162" s="106"/>
      <c r="I162" s="1292">
        <v>1631000</v>
      </c>
      <c r="J162" s="1292"/>
    </row>
    <row r="163" spans="2:10" ht="16.5" customHeight="1">
      <c r="B163" s="106" t="s">
        <v>107</v>
      </c>
      <c r="C163" s="106"/>
      <c r="D163" s="106" t="s">
        <v>575</v>
      </c>
      <c r="E163" s="106"/>
      <c r="F163" s="106"/>
      <c r="G163" s="106"/>
      <c r="H163" s="106"/>
      <c r="I163" s="1292">
        <v>15472192</v>
      </c>
      <c r="J163" s="1292"/>
    </row>
    <row r="164" spans="2:10" ht="15" customHeight="1" hidden="1">
      <c r="B164" s="106"/>
      <c r="C164" s="106"/>
      <c r="D164" s="106"/>
      <c r="E164" s="106"/>
      <c r="F164" s="106"/>
      <c r="G164" s="106"/>
      <c r="H164" s="106"/>
      <c r="I164" s="1292"/>
      <c r="J164" s="1292"/>
    </row>
    <row r="165" spans="2:10" ht="5.25" customHeight="1" hidden="1">
      <c r="B165" s="106"/>
      <c r="C165" s="106"/>
      <c r="D165" s="106"/>
      <c r="E165" s="106"/>
      <c r="F165" s="106"/>
      <c r="G165" s="106"/>
      <c r="H165" s="106"/>
      <c r="I165" s="1292"/>
      <c r="J165" s="1292"/>
    </row>
    <row r="166" spans="2:10" ht="19.5" customHeight="1">
      <c r="B166" s="1560" t="s">
        <v>124</v>
      </c>
      <c r="C166" s="106"/>
      <c r="D166" s="106"/>
      <c r="E166" s="106"/>
      <c r="F166" s="106"/>
      <c r="G166" s="106"/>
      <c r="H166" s="106"/>
      <c r="I166" s="1561">
        <f>SUM(I167:I167)</f>
        <v>11290000</v>
      </c>
      <c r="J166" s="1292"/>
    </row>
    <row r="167" spans="2:10" ht="16.5" customHeight="1">
      <c r="B167" s="106" t="s">
        <v>107</v>
      </c>
      <c r="C167" s="106"/>
      <c r="D167" s="106" t="s">
        <v>575</v>
      </c>
      <c r="E167" s="106"/>
      <c r="F167" s="106"/>
      <c r="G167" s="106"/>
      <c r="H167" s="106"/>
      <c r="I167" s="1292">
        <v>11290000</v>
      </c>
      <c r="J167" s="1292"/>
    </row>
    <row r="168" spans="2:10" ht="5.25" customHeight="1" hidden="1">
      <c r="B168" s="106"/>
      <c r="C168" s="106"/>
      <c r="D168" s="106"/>
      <c r="E168" s="106"/>
      <c r="F168" s="106"/>
      <c r="G168" s="106"/>
      <c r="H168" s="106"/>
      <c r="I168" s="1292"/>
      <c r="J168" s="1292"/>
    </row>
    <row r="169" spans="2:10" ht="15.75" customHeight="1">
      <c r="B169" s="1560" t="s">
        <v>125</v>
      </c>
      <c r="C169" s="106"/>
      <c r="D169" s="106"/>
      <c r="E169" s="106"/>
      <c r="F169" s="106"/>
      <c r="G169" s="106"/>
      <c r="H169" s="106"/>
      <c r="I169" s="1561">
        <f>I170+I171</f>
        <v>1072713654</v>
      </c>
      <c r="J169" s="1292"/>
    </row>
    <row r="170" spans="2:11" ht="16.5" customHeight="1">
      <c r="B170" s="106" t="s">
        <v>110</v>
      </c>
      <c r="C170" s="106"/>
      <c r="D170" s="106" t="s">
        <v>575</v>
      </c>
      <c r="E170" s="106"/>
      <c r="F170" s="106"/>
      <c r="G170" s="106"/>
      <c r="H170" s="106"/>
      <c r="I170" s="1292">
        <v>198267161</v>
      </c>
      <c r="J170" s="1292"/>
      <c r="K170" s="176"/>
    </row>
    <row r="171" spans="2:10" ht="17.25" customHeight="1">
      <c r="B171" s="106" t="s">
        <v>109</v>
      </c>
      <c r="C171" s="106"/>
      <c r="D171" s="106" t="s">
        <v>575</v>
      </c>
      <c r="E171" s="106"/>
      <c r="F171" s="106"/>
      <c r="G171" s="106"/>
      <c r="H171" s="106"/>
      <c r="I171" s="1292">
        <v>874446493</v>
      </c>
      <c r="J171" s="1292"/>
    </row>
    <row r="172" spans="2:10" ht="3" customHeight="1">
      <c r="B172" s="106"/>
      <c r="C172" s="106"/>
      <c r="D172" s="106"/>
      <c r="E172" s="106"/>
      <c r="F172" s="106"/>
      <c r="G172" s="106"/>
      <c r="H172" s="106"/>
      <c r="I172"/>
      <c r="J172" s="1292"/>
    </row>
    <row r="173" spans="2:10" ht="16.5" customHeight="1" hidden="1">
      <c r="B173" s="106"/>
      <c r="C173" s="106"/>
      <c r="D173" s="106"/>
      <c r="E173" s="106"/>
      <c r="F173" s="106"/>
      <c r="G173" s="106"/>
      <c r="H173" s="106"/>
      <c r="I173"/>
      <c r="J173" s="1292"/>
    </row>
    <row r="174" spans="2:10" ht="16.5" customHeight="1" hidden="1">
      <c r="B174" s="106"/>
      <c r="C174" s="106"/>
      <c r="D174" s="106"/>
      <c r="E174" s="106"/>
      <c r="F174" s="106"/>
      <c r="G174" s="106"/>
      <c r="H174" s="106"/>
      <c r="I174"/>
      <c r="J174" s="1292"/>
    </row>
    <row r="175" spans="2:10" ht="16.5" customHeight="1" hidden="1">
      <c r="B175" s="106"/>
      <c r="C175" s="106"/>
      <c r="D175" s="106"/>
      <c r="E175" s="106"/>
      <c r="F175" s="106"/>
      <c r="G175" s="106"/>
      <c r="H175" s="106"/>
      <c r="I175"/>
      <c r="J175" s="1292"/>
    </row>
    <row r="176" spans="2:10" ht="16.5" customHeight="1" hidden="1">
      <c r="B176" s="176"/>
      <c r="C176" s="106"/>
      <c r="D176" s="106"/>
      <c r="E176" s="106"/>
      <c r="F176" s="106"/>
      <c r="G176" s="106"/>
      <c r="H176" s="106"/>
      <c r="I176"/>
      <c r="J176" s="1292"/>
    </row>
    <row r="177" spans="2:10" ht="16.5" customHeight="1" hidden="1">
      <c r="B177" s="176"/>
      <c r="C177" s="106"/>
      <c r="D177" s="106"/>
      <c r="E177" s="106"/>
      <c r="F177" s="106"/>
      <c r="G177" s="106"/>
      <c r="H177" s="106"/>
      <c r="I177"/>
      <c r="J177" s="1292"/>
    </row>
    <row r="178" spans="2:9" ht="18" customHeight="1" hidden="1">
      <c r="B178" s="106"/>
      <c r="C178" s="105"/>
      <c r="D178" s="1558"/>
      <c r="E178" s="146"/>
      <c r="F178" s="1558"/>
      <c r="G178" s="146"/>
      <c r="H178" s="146"/>
      <c r="I178" s="1559"/>
    </row>
    <row r="179" spans="2:9" ht="2.25" customHeight="1">
      <c r="B179" s="106"/>
      <c r="C179" s="105"/>
      <c r="D179" s="1558"/>
      <c r="E179" s="146"/>
      <c r="F179" s="1558"/>
      <c r="G179" s="146"/>
      <c r="H179" s="146"/>
      <c r="I179" s="1559"/>
    </row>
    <row r="180" spans="2:9" ht="20.25" customHeight="1">
      <c r="B180" s="1560" t="s">
        <v>126</v>
      </c>
      <c r="C180" s="1560"/>
      <c r="D180" s="146"/>
      <c r="E180" s="146"/>
      <c r="F180" s="146"/>
      <c r="G180" s="146"/>
      <c r="H180" s="146"/>
      <c r="I180" s="1565">
        <f>SUM(I181:I184)</f>
        <v>20415114746</v>
      </c>
    </row>
    <row r="181" spans="1:9" ht="18" customHeight="1">
      <c r="A181" s="253"/>
      <c r="B181" s="106" t="s">
        <v>107</v>
      </c>
      <c r="C181" s="106"/>
      <c r="D181" s="106" t="s">
        <v>575</v>
      </c>
      <c r="E181" s="106"/>
      <c r="F181" s="106"/>
      <c r="I181" s="253">
        <v>2556507140</v>
      </c>
    </row>
    <row r="182" spans="1:9" ht="18" customHeight="1">
      <c r="A182" s="253"/>
      <c r="B182" s="106" t="s">
        <v>127</v>
      </c>
      <c r="C182" s="106"/>
      <c r="D182" s="106" t="s">
        <v>575</v>
      </c>
      <c r="E182" s="106"/>
      <c r="F182" s="106"/>
      <c r="I182" s="253">
        <v>5232491616</v>
      </c>
    </row>
    <row r="183" spans="1:9" ht="18" customHeight="1">
      <c r="A183" s="253"/>
      <c r="B183" s="106" t="s">
        <v>128</v>
      </c>
      <c r="C183" s="106"/>
      <c r="D183" s="106" t="s">
        <v>575</v>
      </c>
      <c r="E183" s="106"/>
      <c r="F183" s="106"/>
      <c r="I183" s="253">
        <v>12626115990</v>
      </c>
    </row>
    <row r="184" spans="1:9" ht="17.25" customHeight="1">
      <c r="A184" s="253"/>
      <c r="B184" s="106"/>
      <c r="C184" s="106"/>
      <c r="D184" s="106"/>
      <c r="E184" s="106"/>
      <c r="F184" s="106"/>
      <c r="I184" s="253"/>
    </row>
    <row r="185" spans="1:9" s="13" customFormat="1" ht="23.25" customHeight="1">
      <c r="A185" s="1547" t="s">
        <v>1366</v>
      </c>
      <c r="B185" s="1547" t="s">
        <v>100</v>
      </c>
      <c r="C185" s="105"/>
      <c r="D185" s="105"/>
      <c r="E185" s="105"/>
      <c r="F185" s="105"/>
      <c r="I185" s="194"/>
    </row>
    <row r="186" spans="1:9" ht="18" customHeight="1">
      <c r="A186" s="253"/>
      <c r="B186" s="106"/>
      <c r="C186" s="106"/>
      <c r="D186" s="106"/>
      <c r="E186" s="106"/>
      <c r="F186" s="1548" t="s">
        <v>1130</v>
      </c>
      <c r="I186" s="1548" t="s">
        <v>101</v>
      </c>
    </row>
    <row r="187" spans="1:11" ht="18" customHeight="1">
      <c r="A187" s="253"/>
      <c r="B187" s="106"/>
      <c r="C187" s="106"/>
      <c r="D187" s="106"/>
      <c r="E187" s="106"/>
      <c r="F187" s="1548" t="s">
        <v>1814</v>
      </c>
      <c r="I187" s="1548" t="s">
        <v>1814</v>
      </c>
      <c r="K187" s="1588" t="s">
        <v>129</v>
      </c>
    </row>
    <row r="188" spans="1:9" ht="17.25" customHeight="1">
      <c r="A188" s="253"/>
      <c r="B188" s="106" t="s">
        <v>102</v>
      </c>
      <c r="C188" s="106"/>
      <c r="D188" s="106"/>
      <c r="E188" s="106"/>
      <c r="F188" s="1549"/>
      <c r="I188" s="1550"/>
    </row>
    <row r="189" spans="2:9" ht="13.5" customHeight="1">
      <c r="B189" s="106"/>
      <c r="C189" s="106"/>
      <c r="D189" s="106"/>
      <c r="E189" s="106"/>
      <c r="F189" s="106"/>
      <c r="I189" s="253"/>
    </row>
    <row r="190" spans="2:9" ht="15.75" customHeight="1" hidden="1">
      <c r="B190" s="138" t="s">
        <v>799</v>
      </c>
      <c r="C190" s="138"/>
      <c r="D190" s="106"/>
      <c r="E190" s="106"/>
      <c r="F190" s="106"/>
      <c r="I190" s="253"/>
    </row>
    <row r="191" spans="2:9" ht="45" customHeight="1" hidden="1">
      <c r="B191" s="1801" t="s">
        <v>130</v>
      </c>
      <c r="C191" s="1801"/>
      <c r="D191" s="1801"/>
      <c r="E191" s="1801"/>
      <c r="F191" s="1801"/>
      <c r="G191" s="1801"/>
      <c r="H191" s="1801"/>
      <c r="I191" s="1801"/>
    </row>
    <row r="192" spans="2:9" ht="5.25" customHeight="1" hidden="1">
      <c r="B192" s="174"/>
      <c r="C192" s="174"/>
      <c r="D192" s="174"/>
      <c r="E192" s="174"/>
      <c r="F192" s="166"/>
      <c r="G192" s="166"/>
      <c r="H192" s="166"/>
      <c r="I192" s="1251"/>
    </row>
    <row r="193" spans="2:9" ht="15" hidden="1">
      <c r="B193" s="140" t="s">
        <v>801</v>
      </c>
      <c r="C193" s="140"/>
      <c r="D193" s="174"/>
      <c r="E193" s="174"/>
      <c r="F193" s="166"/>
      <c r="G193" s="166"/>
      <c r="H193" s="166"/>
      <c r="I193" s="1251"/>
    </row>
    <row r="194" spans="2:9" ht="27.75" customHeight="1" hidden="1">
      <c r="B194" s="1288" t="s">
        <v>802</v>
      </c>
      <c r="C194" s="118"/>
      <c r="D194" s="1566" t="s">
        <v>806</v>
      </c>
      <c r="E194" s="146"/>
      <c r="F194" s="1288" t="s">
        <v>808</v>
      </c>
      <c r="G194" s="146" t="s">
        <v>1370</v>
      </c>
      <c r="H194" s="146"/>
      <c r="I194" s="1290" t="s">
        <v>809</v>
      </c>
    </row>
    <row r="195" spans="2:9" ht="16.5" customHeight="1" hidden="1">
      <c r="B195" s="106" t="s">
        <v>131</v>
      </c>
      <c r="C195" s="106"/>
      <c r="D195" s="1291">
        <v>576502539724</v>
      </c>
      <c r="E195" s="106"/>
      <c r="F195" s="1291">
        <v>29816635513</v>
      </c>
      <c r="I195" s="1292">
        <f>F195+D195</f>
        <v>606319175237</v>
      </c>
    </row>
    <row r="196" spans="2:9" ht="16.5" customHeight="1" hidden="1">
      <c r="B196" s="106" t="s">
        <v>132</v>
      </c>
      <c r="C196" s="106"/>
      <c r="D196" s="106"/>
      <c r="E196" s="106"/>
      <c r="F196" s="106"/>
      <c r="I196" s="1292"/>
    </row>
    <row r="197" spans="2:9" ht="16.5" customHeight="1" hidden="1">
      <c r="B197" s="106" t="s">
        <v>133</v>
      </c>
      <c r="C197" s="106"/>
      <c r="D197" s="1291">
        <v>495568652309</v>
      </c>
      <c r="E197" s="106"/>
      <c r="F197" s="1291">
        <v>29816635513</v>
      </c>
      <c r="I197" s="1292">
        <f aca="true" t="shared" si="0" ref="I197:I206">F197+D197</f>
        <v>525385287822</v>
      </c>
    </row>
    <row r="198" spans="2:9" ht="16.5" customHeight="1" hidden="1">
      <c r="B198" s="106" t="s">
        <v>134</v>
      </c>
      <c r="C198" s="106"/>
      <c r="D198" s="1291">
        <v>-1084983285</v>
      </c>
      <c r="E198" s="106"/>
      <c r="F198" s="1291"/>
      <c r="I198" s="1292">
        <f t="shared" si="0"/>
        <v>-1084983285</v>
      </c>
    </row>
    <row r="199" spans="2:9" ht="16.5" customHeight="1" hidden="1">
      <c r="B199" s="106" t="s">
        <v>135</v>
      </c>
      <c r="C199" s="106"/>
      <c r="D199" s="1291">
        <v>49611150778</v>
      </c>
      <c r="E199" s="106"/>
      <c r="F199" s="1291"/>
      <c r="I199" s="1292">
        <f t="shared" si="0"/>
        <v>49611150778</v>
      </c>
    </row>
    <row r="200" spans="2:9" s="13" customFormat="1" ht="20.25" customHeight="1" hidden="1">
      <c r="B200" s="105" t="s">
        <v>136</v>
      </c>
      <c r="C200" s="105"/>
      <c r="D200" s="1567">
        <f>D195-D197-D198-D199</f>
        <v>32407719922</v>
      </c>
      <c r="E200" s="105"/>
      <c r="F200" s="1567">
        <f>F195-F197-F198-F199</f>
        <v>0</v>
      </c>
      <c r="I200" s="1564">
        <f t="shared" si="0"/>
        <v>32407719922</v>
      </c>
    </row>
    <row r="201" spans="2:9" ht="15" hidden="1">
      <c r="B201" s="106" t="s">
        <v>137</v>
      </c>
      <c r="C201" s="106"/>
      <c r="D201" s="1291">
        <v>578165635874</v>
      </c>
      <c r="E201" s="106"/>
      <c r="F201" s="1291"/>
      <c r="I201" s="1292">
        <f t="shared" si="0"/>
        <v>578165635874</v>
      </c>
    </row>
    <row r="202" spans="2:9" ht="15" hidden="1">
      <c r="B202" s="106" t="s">
        <v>138</v>
      </c>
      <c r="C202" s="106"/>
      <c r="D202" s="1291"/>
      <c r="E202" s="106"/>
      <c r="F202" s="1291"/>
      <c r="I202" s="1292">
        <f t="shared" si="0"/>
        <v>0</v>
      </c>
    </row>
    <row r="203" spans="2:9" s="13" customFormat="1" ht="15" hidden="1">
      <c r="B203" s="105" t="s">
        <v>139</v>
      </c>
      <c r="C203" s="105"/>
      <c r="D203" s="1567">
        <f>D201</f>
        <v>578165635874</v>
      </c>
      <c r="E203" s="105"/>
      <c r="F203" s="1291"/>
      <c r="I203" s="1564">
        <f t="shared" si="0"/>
        <v>578165635874</v>
      </c>
    </row>
    <row r="204" spans="2:9" ht="15" hidden="1">
      <c r="B204" s="106" t="s">
        <v>140</v>
      </c>
      <c r="C204" s="106"/>
      <c r="D204" s="1291">
        <v>412408583755</v>
      </c>
      <c r="E204" s="106"/>
      <c r="F204" s="1291"/>
      <c r="I204" s="1292">
        <f t="shared" si="0"/>
        <v>412408583755</v>
      </c>
    </row>
    <row r="205" spans="2:9" ht="15" hidden="1">
      <c r="B205" s="106" t="s">
        <v>141</v>
      </c>
      <c r="C205" s="106"/>
      <c r="D205" s="1291"/>
      <c r="E205" s="106"/>
      <c r="F205" s="1291"/>
      <c r="I205" s="1292">
        <f t="shared" si="0"/>
        <v>0</v>
      </c>
    </row>
    <row r="206" spans="2:9" s="13" customFormat="1" ht="15" hidden="1">
      <c r="B206" s="105" t="s">
        <v>142</v>
      </c>
      <c r="C206" s="105"/>
      <c r="D206" s="1567">
        <v>412408583755</v>
      </c>
      <c r="E206" s="105"/>
      <c r="F206" s="1291"/>
      <c r="I206" s="1564">
        <f t="shared" si="0"/>
        <v>412408583755</v>
      </c>
    </row>
    <row r="207" spans="2:9" ht="3" customHeight="1" hidden="1">
      <c r="B207" s="106"/>
      <c r="C207" s="106"/>
      <c r="D207" s="1291"/>
      <c r="E207" s="106"/>
      <c r="F207" s="1291"/>
      <c r="I207" s="1292"/>
    </row>
    <row r="208" spans="2:9" ht="17.25" customHeight="1" hidden="1">
      <c r="B208" s="140" t="s">
        <v>810</v>
      </c>
      <c r="C208" s="106"/>
      <c r="D208" s="106"/>
      <c r="E208" s="106"/>
      <c r="F208" s="1291"/>
      <c r="I208" s="1292"/>
    </row>
    <row r="209" spans="2:9" ht="10.5" customHeight="1" hidden="1">
      <c r="B209" s="140"/>
      <c r="C209" s="106"/>
      <c r="D209" s="106"/>
      <c r="E209" s="106"/>
      <c r="F209" s="1291"/>
      <c r="I209" s="1292"/>
    </row>
    <row r="210" spans="2:9" ht="20.25" customHeight="1" hidden="1">
      <c r="B210" s="1794" t="s">
        <v>143</v>
      </c>
      <c r="C210" s="1794"/>
      <c r="D210" s="1794"/>
      <c r="E210" s="1794"/>
      <c r="F210" s="1794"/>
      <c r="G210" s="1794"/>
      <c r="H210" s="1794"/>
      <c r="I210" s="1794"/>
    </row>
    <row r="211" spans="2:9" ht="15" hidden="1">
      <c r="B211" s="1288" t="s">
        <v>802</v>
      </c>
      <c r="C211" s="106"/>
      <c r="D211" s="1288" t="s">
        <v>144</v>
      </c>
      <c r="E211" s="106"/>
      <c r="F211" s="1288" t="s">
        <v>145</v>
      </c>
      <c r="I211" s="1290" t="s">
        <v>809</v>
      </c>
    </row>
    <row r="212" spans="2:9" ht="21" customHeight="1" hidden="1">
      <c r="B212" s="106" t="s">
        <v>146</v>
      </c>
      <c r="C212" s="106"/>
      <c r="D212" s="1291">
        <f>I195</f>
        <v>606319175237</v>
      </c>
      <c r="E212" s="106"/>
      <c r="F212" s="106"/>
      <c r="I212" s="1292">
        <v>606319175237</v>
      </c>
    </row>
    <row r="213" spans="2:9" ht="21" customHeight="1" hidden="1">
      <c r="B213" s="106" t="s">
        <v>147</v>
      </c>
      <c r="C213" s="106"/>
      <c r="D213" s="1291">
        <v>202050333389</v>
      </c>
      <c r="E213" s="106"/>
      <c r="F213" s="106"/>
      <c r="I213" s="1291">
        <v>202050333389</v>
      </c>
    </row>
    <row r="214" spans="2:9" ht="21" customHeight="1" hidden="1">
      <c r="B214" s="106"/>
      <c r="C214" s="106"/>
      <c r="D214" s="1291"/>
      <c r="E214" s="106"/>
      <c r="F214" s="106"/>
      <c r="I214" s="1292"/>
    </row>
    <row r="215" spans="2:11" ht="21" customHeight="1" hidden="1">
      <c r="B215" s="106"/>
      <c r="C215" s="106"/>
      <c r="D215" s="1291"/>
      <c r="E215" s="106"/>
      <c r="F215" s="106"/>
      <c r="I215" s="1292"/>
      <c r="K215" t="s">
        <v>457</v>
      </c>
    </row>
    <row r="216" spans="2:9" ht="21" customHeight="1" hidden="1">
      <c r="B216" s="106"/>
      <c r="C216" s="106"/>
      <c r="D216" s="1291"/>
      <c r="E216" s="106"/>
      <c r="F216" s="106"/>
      <c r="I216" s="1292"/>
    </row>
    <row r="217" spans="2:9" ht="21" customHeight="1" hidden="1">
      <c r="B217" s="106"/>
      <c r="C217" s="106"/>
      <c r="D217" s="1291"/>
      <c r="E217" s="106"/>
      <c r="F217" s="106"/>
      <c r="I217" s="1292"/>
    </row>
    <row r="218" spans="2:9" ht="21" customHeight="1" hidden="1">
      <c r="B218" s="106"/>
      <c r="C218" s="106"/>
      <c r="D218" s="1291"/>
      <c r="E218" s="106"/>
      <c r="F218" s="106"/>
      <c r="I218" s="1292"/>
    </row>
    <row r="219" spans="2:9" ht="21" customHeight="1" hidden="1">
      <c r="B219" s="106"/>
      <c r="C219" s="106"/>
      <c r="D219" s="1291"/>
      <c r="E219" s="106"/>
      <c r="F219" s="106"/>
      <c r="I219" s="1292"/>
    </row>
    <row r="220" spans="2:9" ht="21" customHeight="1" hidden="1">
      <c r="B220" s="106"/>
      <c r="C220" s="106"/>
      <c r="D220" s="1291"/>
      <c r="E220" s="106"/>
      <c r="F220" s="106"/>
      <c r="I220" s="1292"/>
    </row>
    <row r="221" spans="2:9" ht="21" customHeight="1" hidden="1">
      <c r="B221" s="106"/>
      <c r="C221" s="106"/>
      <c r="D221" s="1291"/>
      <c r="E221" s="106"/>
      <c r="F221" s="106"/>
      <c r="I221" s="1292"/>
    </row>
    <row r="222" spans="2:9" ht="21" customHeight="1" hidden="1">
      <c r="B222" s="106"/>
      <c r="C222" s="106"/>
      <c r="D222" s="1291"/>
      <c r="E222" s="106"/>
      <c r="F222" s="106"/>
      <c r="I222" s="1292"/>
    </row>
    <row r="223" spans="2:9" ht="15" hidden="1">
      <c r="B223" s="106"/>
      <c r="C223" s="106"/>
      <c r="D223" s="106"/>
      <c r="E223" s="106"/>
      <c r="F223" s="106"/>
      <c r="I223" s="1292"/>
    </row>
    <row r="224" spans="1:9" ht="15" hidden="1">
      <c r="A224" s="13">
        <v>40</v>
      </c>
      <c r="B224" s="1798" t="s">
        <v>569</v>
      </c>
      <c r="C224" s="1798"/>
      <c r="D224" s="1798"/>
      <c r="E224" s="73"/>
      <c r="F224" s="166"/>
      <c r="G224" s="166"/>
      <c r="H224" s="166"/>
      <c r="I224" s="1251"/>
    </row>
    <row r="225" spans="4:9" ht="9" customHeight="1" hidden="1">
      <c r="D225" s="132"/>
      <c r="E225" s="132"/>
      <c r="F225" s="166"/>
      <c r="G225" s="166"/>
      <c r="H225" s="166"/>
      <c r="I225" s="1251"/>
    </row>
    <row r="226" spans="2:9" ht="46.5" customHeight="1" hidden="1">
      <c r="B226" s="1800" t="s">
        <v>148</v>
      </c>
      <c r="C226" s="1800"/>
      <c r="D226" s="1800"/>
      <c r="E226" s="1800"/>
      <c r="F226" s="1800"/>
      <c r="G226" s="1800"/>
      <c r="H226" s="1800"/>
      <c r="I226" s="1800"/>
    </row>
    <row r="227" spans="2:9" ht="14.25" customHeight="1" hidden="1">
      <c r="B227" s="98"/>
      <c r="C227" s="98"/>
      <c r="D227" s="98"/>
      <c r="E227" s="98"/>
      <c r="F227" s="98"/>
      <c r="G227" s="98"/>
      <c r="H227" s="98"/>
      <c r="I227" s="98"/>
    </row>
    <row r="228" spans="2:9" s="13" customFormat="1" ht="44.25" customHeight="1" hidden="1">
      <c r="B228" s="1568" t="s">
        <v>811</v>
      </c>
      <c r="C228" s="137"/>
      <c r="D228" s="1568" t="s">
        <v>812</v>
      </c>
      <c r="E228" s="137"/>
      <c r="F228" s="1568" t="s">
        <v>813</v>
      </c>
      <c r="G228" s="137"/>
      <c r="H228" s="137"/>
      <c r="I228" s="1568" t="s">
        <v>814</v>
      </c>
    </row>
    <row r="229" spans="2:9" ht="18.75" customHeight="1" hidden="1">
      <c r="B229" s="137"/>
      <c r="C229" s="98"/>
      <c r="D229" s="98"/>
      <c r="E229" s="98"/>
      <c r="F229" s="98"/>
      <c r="G229" s="98"/>
      <c r="H229" s="98"/>
      <c r="I229" s="98"/>
    </row>
    <row r="230" spans="2:9" ht="35.25" customHeight="1" hidden="1">
      <c r="B230" s="1293" t="s">
        <v>815</v>
      </c>
      <c r="C230" s="98"/>
      <c r="D230" s="1569">
        <v>319</v>
      </c>
      <c r="E230" s="98"/>
      <c r="F230" s="1569">
        <v>17224960317</v>
      </c>
      <c r="G230" s="1291"/>
      <c r="H230" s="1291"/>
      <c r="I230" s="1569">
        <v>17653624652</v>
      </c>
    </row>
    <row r="231" spans="2:9" ht="18.75" customHeight="1" hidden="1">
      <c r="B231" s="98" t="s">
        <v>149</v>
      </c>
      <c r="C231" s="98"/>
      <c r="D231" s="98">
        <v>339</v>
      </c>
      <c r="E231" s="98"/>
      <c r="F231" s="1291">
        <v>428664335</v>
      </c>
      <c r="G231" s="1291"/>
      <c r="H231" s="1291"/>
      <c r="I231" s="1291"/>
    </row>
    <row r="232" spans="2:9" ht="18.75" customHeight="1" hidden="1">
      <c r="B232" s="98" t="s">
        <v>816</v>
      </c>
      <c r="C232" s="98"/>
      <c r="D232" s="98">
        <v>431</v>
      </c>
      <c r="E232" s="98"/>
      <c r="F232" s="1291"/>
      <c r="G232" s="1291"/>
      <c r="H232" s="1291"/>
      <c r="I232" s="1291">
        <v>29069225844</v>
      </c>
    </row>
    <row r="233" spans="2:9" ht="18.75" customHeight="1" hidden="1">
      <c r="B233" s="98" t="s">
        <v>150</v>
      </c>
      <c r="C233" s="98"/>
      <c r="D233" s="98">
        <v>419</v>
      </c>
      <c r="E233" s="98"/>
      <c r="F233" s="1291"/>
      <c r="G233" s="1291"/>
      <c r="H233" s="1291"/>
      <c r="I233" s="1291">
        <v>200000000</v>
      </c>
    </row>
    <row r="234" spans="2:9" ht="18.75" customHeight="1" hidden="1">
      <c r="B234" s="98" t="s">
        <v>816</v>
      </c>
      <c r="C234" s="98"/>
      <c r="D234" s="98">
        <v>323</v>
      </c>
      <c r="E234" s="98"/>
      <c r="F234" s="1291">
        <f>I233+I232</f>
        <v>29269225844</v>
      </c>
      <c r="G234" s="1291"/>
      <c r="H234" s="1291"/>
      <c r="I234" s="1291"/>
    </row>
    <row r="235" spans="2:9" ht="18.75" customHeight="1" hidden="1">
      <c r="B235" s="98"/>
      <c r="C235" s="98"/>
      <c r="D235" s="98"/>
      <c r="E235" s="98"/>
      <c r="F235" s="98"/>
      <c r="G235" s="98"/>
      <c r="H235" s="98"/>
      <c r="I235" s="98"/>
    </row>
    <row r="236" spans="2:9" ht="3.75" customHeight="1" hidden="1">
      <c r="B236" s="174"/>
      <c r="C236" s="174"/>
      <c r="D236" s="174"/>
      <c r="E236" s="174"/>
      <c r="F236" s="166"/>
      <c r="G236" s="166"/>
      <c r="H236" s="166"/>
      <c r="I236" s="1251"/>
    </row>
    <row r="237" spans="2:9" ht="14.25" customHeight="1" hidden="1">
      <c r="B237" s="1873"/>
      <c r="C237" s="53"/>
      <c r="D237" s="53"/>
      <c r="E237" s="1811" t="str">
        <f>'[10]Mục lục'!A6</f>
        <v>Lập, ngày 10 tháng 8 năm 2010</v>
      </c>
      <c r="F237" s="1811"/>
      <c r="G237" s="1811"/>
      <c r="H237" s="1811"/>
      <c r="I237" s="1811"/>
    </row>
    <row r="238" spans="2:9" ht="12.75" customHeight="1" hidden="1">
      <c r="B238" s="1873"/>
      <c r="C238" s="53"/>
      <c r="D238" s="53"/>
      <c r="E238" s="53"/>
      <c r="F238" s="178"/>
      <c r="G238" s="178"/>
      <c r="H238" s="178"/>
      <c r="I238" s="1251"/>
    </row>
    <row r="239" spans="2:9" ht="14.25" customHeight="1" hidden="1">
      <c r="B239" s="99" t="s">
        <v>817</v>
      </c>
      <c r="C239" s="99"/>
      <c r="D239" s="1873" t="s">
        <v>1879</v>
      </c>
      <c r="E239" s="1873"/>
      <c r="F239" s="1873" t="s">
        <v>151</v>
      </c>
      <c r="G239" s="1873"/>
      <c r="H239" s="1873"/>
      <c r="I239" s="1873"/>
    </row>
    <row r="240" spans="2:9" ht="15" hidden="1">
      <c r="B240" s="1933"/>
      <c r="C240" s="54"/>
      <c r="D240" s="1933"/>
      <c r="E240" s="1933"/>
      <c r="F240" s="1933"/>
      <c r="G240" s="1933"/>
      <c r="H240" s="54"/>
      <c r="I240" s="1251"/>
    </row>
    <row r="241" spans="2:9" ht="15" hidden="1">
      <c r="B241" s="1933"/>
      <c r="C241" s="54"/>
      <c r="D241" s="1933"/>
      <c r="E241" s="1933"/>
      <c r="F241" s="1933"/>
      <c r="G241" s="1933"/>
      <c r="H241" s="54"/>
      <c r="I241" s="1251"/>
    </row>
    <row r="242" spans="2:9" ht="15" hidden="1">
      <c r="B242" s="1933"/>
      <c r="C242" s="54"/>
      <c r="D242" s="1933"/>
      <c r="E242" s="1933"/>
      <c r="F242" s="1933"/>
      <c r="G242" s="1933"/>
      <c r="H242" s="54"/>
      <c r="I242" s="1251"/>
    </row>
    <row r="243" spans="2:9" ht="15" hidden="1">
      <c r="B243" s="1933"/>
      <c r="C243" s="54"/>
      <c r="D243" s="1933"/>
      <c r="E243" s="1933"/>
      <c r="F243" s="1933"/>
      <c r="G243" s="1933"/>
      <c r="H243" s="54"/>
      <c r="I243" s="1251"/>
    </row>
    <row r="244" spans="2:9" ht="15" hidden="1">
      <c r="B244" s="1933"/>
      <c r="C244" s="54"/>
      <c r="D244" s="1933"/>
      <c r="E244" s="1933"/>
      <c r="F244" s="1933"/>
      <c r="G244" s="1933"/>
      <c r="H244" s="54"/>
      <c r="I244" s="1251"/>
    </row>
    <row r="245" spans="2:9" ht="15" hidden="1">
      <c r="B245" s="1933"/>
      <c r="C245" s="54"/>
      <c r="D245" s="1933"/>
      <c r="E245" s="1933"/>
      <c r="F245" s="1933"/>
      <c r="G245" s="1933"/>
      <c r="H245" s="54"/>
      <c r="I245" s="1251"/>
    </row>
    <row r="246" spans="1:12" s="1298" customFormat="1" ht="18" customHeight="1" hidden="1">
      <c r="A246" s="1295"/>
      <c r="B246" s="1296" t="s">
        <v>10</v>
      </c>
      <c r="C246" s="1297"/>
      <c r="D246" s="1838" t="s">
        <v>152</v>
      </c>
      <c r="E246" s="1838"/>
      <c r="F246" s="1838" t="s">
        <v>818</v>
      </c>
      <c r="G246" s="1838"/>
      <c r="H246" s="1838"/>
      <c r="I246" s="1838"/>
      <c r="J246" s="1297"/>
      <c r="K246" s="1297"/>
      <c r="L246" s="1297"/>
    </row>
    <row r="247" spans="2:9" ht="15" hidden="1">
      <c r="B247" s="136"/>
      <c r="C247" s="136"/>
      <c r="D247" s="136"/>
      <c r="E247" s="136"/>
      <c r="F247" s="166"/>
      <c r="G247" s="166"/>
      <c r="H247" s="166"/>
      <c r="I247" s="1251"/>
    </row>
    <row r="248" ht="12.75" hidden="1"/>
    <row r="249" ht="12.75" hidden="1"/>
    <row r="250" ht="12.75" hidden="1"/>
    <row r="254" spans="2:8" ht="15">
      <c r="B254" s="103"/>
      <c r="C254" s="103"/>
      <c r="D254" s="209"/>
      <c r="E254" s="209"/>
      <c r="F254" s="209"/>
      <c r="G254" s="209"/>
      <c r="H254" s="209"/>
    </row>
  </sheetData>
  <sheetProtection/>
  <mergeCells count="56">
    <mergeCell ref="B8:D8"/>
    <mergeCell ref="B11:I11"/>
    <mergeCell ref="E2:I2"/>
    <mergeCell ref="B5:F5"/>
    <mergeCell ref="B6:B7"/>
    <mergeCell ref="G6:G7"/>
    <mergeCell ref="B48:I48"/>
    <mergeCell ref="B12:I12"/>
    <mergeCell ref="B14:F14"/>
    <mergeCell ref="B15:B16"/>
    <mergeCell ref="G15:G16"/>
    <mergeCell ref="B35:I35"/>
    <mergeCell ref="B36:B37"/>
    <mergeCell ref="G36:G37"/>
    <mergeCell ref="G26:G27"/>
    <mergeCell ref="B26:B27"/>
    <mergeCell ref="B17:D17"/>
    <mergeCell ref="B18:D18"/>
    <mergeCell ref="B45:D45"/>
    <mergeCell ref="B19:D19"/>
    <mergeCell ref="B20:D20"/>
    <mergeCell ref="B21:D21"/>
    <mergeCell ref="B25:D25"/>
    <mergeCell ref="B38:D38"/>
    <mergeCell ref="B129:D129"/>
    <mergeCell ref="B131:I131"/>
    <mergeCell ref="B41:D41"/>
    <mergeCell ref="B42:D42"/>
    <mergeCell ref="B43:D43"/>
    <mergeCell ref="B44:D44"/>
    <mergeCell ref="B49:G49"/>
    <mergeCell ref="B39:D39"/>
    <mergeCell ref="B40:D40"/>
    <mergeCell ref="F112:G112"/>
    <mergeCell ref="F113:G113"/>
    <mergeCell ref="F114:G114"/>
    <mergeCell ref="D242:E242"/>
    <mergeCell ref="B132:I132"/>
    <mergeCell ref="B191:I191"/>
    <mergeCell ref="B210:I210"/>
    <mergeCell ref="B224:D224"/>
    <mergeCell ref="B226:I226"/>
    <mergeCell ref="B237:B238"/>
    <mergeCell ref="E237:I237"/>
    <mergeCell ref="B240:B245"/>
    <mergeCell ref="D245:E245"/>
    <mergeCell ref="G240:G245"/>
    <mergeCell ref="D241:E241"/>
    <mergeCell ref="D243:E243"/>
    <mergeCell ref="D244:E244"/>
    <mergeCell ref="D246:E246"/>
    <mergeCell ref="F246:I246"/>
    <mergeCell ref="D239:E239"/>
    <mergeCell ref="F239:I239"/>
    <mergeCell ref="D240:E240"/>
    <mergeCell ref="F240:F245"/>
  </mergeCells>
  <printOptions/>
  <pageMargins left="0.7" right="0.41"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R168"/>
  <sheetViews>
    <sheetView zoomScalePageLayoutView="0" workbookViewId="0" topLeftCell="A1">
      <selection activeCell="J131" sqref="J131"/>
    </sheetView>
  </sheetViews>
  <sheetFormatPr defaultColWidth="9.00390625" defaultRowHeight="12.75"/>
  <cols>
    <col min="1" max="1" width="3.00390625" style="13" customWidth="1"/>
    <col min="2" max="2" width="32.125" style="0" customWidth="1"/>
    <col min="3" max="3" width="2.25390625" style="0" customWidth="1"/>
    <col min="4" max="4" width="19.25390625" style="0" customWidth="1"/>
    <col min="5" max="5" width="1.12109375" style="0" customWidth="1"/>
    <col min="6" max="6" width="14.75390625" style="0" customWidth="1"/>
    <col min="7" max="7" width="1.37890625" style="0" hidden="1" customWidth="1"/>
    <col min="8" max="8" width="14.75390625" style="571" customWidth="1"/>
    <col min="10" max="10" width="14.375" style="0" customWidth="1"/>
    <col min="17" max="17" width="20.25390625" style="0" customWidth="1"/>
    <col min="18" max="18" width="56.75390625" style="0" customWidth="1"/>
  </cols>
  <sheetData>
    <row r="1" spans="1:16" s="562" customFormat="1" ht="20.25" customHeight="1">
      <c r="A1" s="1244" t="s">
        <v>217</v>
      </c>
      <c r="B1" s="116"/>
      <c r="C1" s="116"/>
      <c r="D1" s="116"/>
      <c r="E1" s="116"/>
      <c r="F1" s="213"/>
      <c r="G1" s="447"/>
      <c r="H1" s="1504" t="s">
        <v>1324</v>
      </c>
      <c r="I1" s="73"/>
      <c r="J1" s="73"/>
      <c r="K1" s="73"/>
      <c r="L1" s="213"/>
      <c r="M1" s="1433"/>
      <c r="N1" s="1631"/>
      <c r="O1" s="1631"/>
      <c r="P1" s="1631"/>
    </row>
    <row r="2" spans="1:16" s="562" customFormat="1" ht="14.25" customHeight="1">
      <c r="A2" s="1244" t="s">
        <v>856</v>
      </c>
      <c r="B2" s="116"/>
      <c r="C2" s="116"/>
      <c r="E2" s="213"/>
      <c r="F2" s="213"/>
      <c r="G2" s="213"/>
      <c r="H2" s="213" t="s">
        <v>1192</v>
      </c>
      <c r="I2" s="1632"/>
      <c r="J2" s="1632"/>
      <c r="K2" s="1632"/>
      <c r="L2" s="351"/>
      <c r="M2" s="351"/>
      <c r="N2" s="351"/>
      <c r="O2" s="351"/>
      <c r="P2" s="351"/>
    </row>
    <row r="3" spans="1:16" ht="6" customHeight="1">
      <c r="A3" s="349"/>
      <c r="B3" s="334"/>
      <c r="C3" s="334"/>
      <c r="D3" s="351"/>
      <c r="E3" s="351"/>
      <c r="F3" s="351"/>
      <c r="G3" s="351"/>
      <c r="H3" s="1248"/>
      <c r="I3" s="353"/>
      <c r="J3" s="353"/>
      <c r="K3" s="353"/>
      <c r="L3" s="353"/>
      <c r="M3" s="353"/>
      <c r="N3" s="353"/>
      <c r="O3" s="353"/>
      <c r="P3" s="353"/>
    </row>
    <row r="4" spans="1:16" ht="9.75" customHeight="1" hidden="1">
      <c r="A4" s="259"/>
      <c r="B4" s="1249"/>
      <c r="C4" s="1249"/>
      <c r="D4" s="261"/>
      <c r="E4" s="261"/>
      <c r="F4" s="261"/>
      <c r="G4" s="261"/>
      <c r="H4" s="1250"/>
      <c r="I4" s="261"/>
      <c r="J4" s="261"/>
      <c r="K4" s="261"/>
      <c r="L4" s="261"/>
      <c r="M4" s="261"/>
      <c r="N4" s="261"/>
      <c r="O4" s="261"/>
      <c r="P4" s="261"/>
    </row>
    <row r="5" spans="1:8" ht="14.25" hidden="1">
      <c r="A5" s="13" t="s">
        <v>1374</v>
      </c>
      <c r="B5" s="1926" t="s">
        <v>1373</v>
      </c>
      <c r="C5" s="1926"/>
      <c r="D5" s="1926"/>
      <c r="E5" s="1926"/>
      <c r="F5" s="1926"/>
      <c r="G5" s="166"/>
      <c r="H5" s="1251"/>
    </row>
    <row r="6" spans="2:8" ht="15.75" customHeight="1" hidden="1">
      <c r="B6" s="1927"/>
      <c r="C6" s="1252"/>
      <c r="D6" s="1252"/>
      <c r="E6" s="1252"/>
      <c r="F6" s="141" t="s">
        <v>1437</v>
      </c>
      <c r="G6" s="1878"/>
      <c r="H6" s="253" t="s">
        <v>603</v>
      </c>
    </row>
    <row r="7" spans="2:8" ht="15" hidden="1">
      <c r="B7" s="1927"/>
      <c r="C7" s="1252"/>
      <c r="D7" s="1252"/>
      <c r="E7" s="1252"/>
      <c r="F7" s="560" t="s">
        <v>1814</v>
      </c>
      <c r="G7" s="1878"/>
      <c r="H7" s="1253" t="s">
        <v>1814</v>
      </c>
    </row>
    <row r="8" spans="2:8" ht="32.25" customHeight="1" hidden="1">
      <c r="B8" s="1928" t="s">
        <v>549</v>
      </c>
      <c r="C8" s="1928"/>
      <c r="D8" s="1928"/>
      <c r="E8" s="1254"/>
      <c r="F8" s="1255">
        <v>9912753212</v>
      </c>
      <c r="G8" s="141"/>
      <c r="H8" s="253"/>
    </row>
    <row r="9" spans="2:8" ht="15" hidden="1" thickBot="1">
      <c r="B9" s="1252" t="s">
        <v>1817</v>
      </c>
      <c r="C9" s="1252"/>
      <c r="D9" s="1252"/>
      <c r="E9" s="1252"/>
      <c r="F9" s="1256">
        <v>9912753212</v>
      </c>
      <c r="G9" s="194"/>
      <c r="H9" s="262">
        <v>0</v>
      </c>
    </row>
    <row r="10" spans="2:8" ht="4.5" customHeight="1" hidden="1">
      <c r="B10" s="124"/>
      <c r="C10" s="124"/>
      <c r="D10" s="124"/>
      <c r="E10" s="124"/>
      <c r="F10" s="473"/>
      <c r="G10" s="194"/>
      <c r="H10" s="473"/>
    </row>
    <row r="11" spans="2:8" ht="62.25" customHeight="1" hidden="1">
      <c r="B11" s="1929" t="s">
        <v>550</v>
      </c>
      <c r="C11" s="1929"/>
      <c r="D11" s="1929"/>
      <c r="E11" s="1929"/>
      <c r="F11" s="1929"/>
      <c r="G11" s="1929"/>
      <c r="H11" s="1929"/>
    </row>
    <row r="12" spans="2:8" ht="45.75" customHeight="1" hidden="1">
      <c r="B12" s="1929" t="s">
        <v>551</v>
      </c>
      <c r="C12" s="1929"/>
      <c r="D12" s="1929"/>
      <c r="E12" s="1929"/>
      <c r="F12" s="1929"/>
      <c r="G12" s="1929"/>
      <c r="H12" s="1929"/>
    </row>
    <row r="13" spans="2:8" ht="18" customHeight="1" hidden="1">
      <c r="B13" s="275"/>
      <c r="C13" s="275"/>
      <c r="D13" s="275"/>
      <c r="E13" s="275"/>
      <c r="F13" s="275"/>
      <c r="G13" s="275"/>
      <c r="H13" s="275"/>
    </row>
    <row r="14" spans="1:8" ht="18" customHeight="1" hidden="1">
      <c r="A14" s="13" t="s">
        <v>1376</v>
      </c>
      <c r="B14" s="1798" t="s">
        <v>1375</v>
      </c>
      <c r="C14" s="1798"/>
      <c r="D14" s="1798"/>
      <c r="E14" s="1798"/>
      <c r="F14" s="1798"/>
      <c r="G14" s="166"/>
      <c r="H14" s="1251"/>
    </row>
    <row r="15" spans="2:8" ht="18" customHeight="1" hidden="1">
      <c r="B15" s="1799"/>
      <c r="C15" s="124"/>
      <c r="D15" s="124"/>
      <c r="E15" s="124"/>
      <c r="F15" s="141" t="s">
        <v>1827</v>
      </c>
      <c r="G15" s="1878"/>
      <c r="H15" s="253" t="s">
        <v>1828</v>
      </c>
    </row>
    <row r="16" spans="2:8" ht="18" customHeight="1" hidden="1">
      <c r="B16" s="1799"/>
      <c r="C16" s="124"/>
      <c r="D16" s="124"/>
      <c r="E16" s="124"/>
      <c r="F16" s="141" t="s">
        <v>1814</v>
      </c>
      <c r="G16" s="1878"/>
      <c r="H16" s="253" t="s">
        <v>1814</v>
      </c>
    </row>
    <row r="17" spans="2:8" ht="18" customHeight="1" hidden="1">
      <c r="B17" s="1881" t="s">
        <v>1677</v>
      </c>
      <c r="C17" s="1881"/>
      <c r="D17" s="1881"/>
      <c r="E17" s="134"/>
      <c r="F17" s="141"/>
      <c r="G17" s="141"/>
      <c r="H17" s="253"/>
    </row>
    <row r="18" spans="2:8" ht="18" customHeight="1" hidden="1">
      <c r="B18" s="1881" t="s">
        <v>1678</v>
      </c>
      <c r="C18" s="1881"/>
      <c r="D18" s="1881"/>
      <c r="E18" s="134"/>
      <c r="F18" s="141"/>
      <c r="G18" s="141"/>
      <c r="H18" s="253"/>
    </row>
    <row r="19" spans="2:8" ht="18" customHeight="1" hidden="1">
      <c r="B19" s="1881" t="s">
        <v>1679</v>
      </c>
      <c r="C19" s="1881"/>
      <c r="D19" s="1881"/>
      <c r="E19" s="134"/>
      <c r="F19" s="141"/>
      <c r="G19" s="141"/>
      <c r="H19" s="253"/>
    </row>
    <row r="20" spans="2:8" ht="18" customHeight="1" hidden="1">
      <c r="B20" s="1881" t="s">
        <v>1413</v>
      </c>
      <c r="C20" s="1881"/>
      <c r="D20" s="1881"/>
      <c r="E20" s="134"/>
      <c r="F20" s="141"/>
      <c r="G20" s="141"/>
      <c r="H20" s="253"/>
    </row>
    <row r="21" spans="2:8" ht="18" customHeight="1" hidden="1">
      <c r="B21" s="1881" t="s">
        <v>1414</v>
      </c>
      <c r="C21" s="1881"/>
      <c r="D21" s="1881"/>
      <c r="E21" s="134"/>
      <c r="F21" s="161"/>
      <c r="G21" s="141"/>
      <c r="H21" s="1240"/>
    </row>
    <row r="22" spans="2:8" ht="18" customHeight="1" hidden="1">
      <c r="B22" s="124" t="s">
        <v>1817</v>
      </c>
      <c r="C22" s="124"/>
      <c r="D22" s="124"/>
      <c r="E22" s="124"/>
      <c r="F22" s="212" t="e">
        <v>#REF!</v>
      </c>
      <c r="G22" s="158"/>
      <c r="H22" s="212" t="e">
        <v>#REF!</v>
      </c>
    </row>
    <row r="23" spans="2:8" ht="18" customHeight="1" hidden="1">
      <c r="B23" s="166"/>
      <c r="C23" s="166"/>
      <c r="D23" s="166"/>
      <c r="E23" s="166"/>
      <c r="F23" s="166"/>
      <c r="G23" s="166"/>
      <c r="H23" s="1251"/>
    </row>
    <row r="24" spans="1:8" s="562" customFormat="1" ht="18" customHeight="1" hidden="1">
      <c r="A24" s="1257"/>
      <c r="B24" s="275"/>
      <c r="C24" s="275"/>
      <c r="D24" s="275"/>
      <c r="E24" s="275"/>
      <c r="F24" s="275"/>
      <c r="G24" s="275"/>
      <c r="H24" s="1258"/>
    </row>
    <row r="25" spans="1:8" ht="18" customHeight="1" hidden="1">
      <c r="A25" s="13" t="s">
        <v>1379</v>
      </c>
      <c r="B25" s="1798" t="s">
        <v>1377</v>
      </c>
      <c r="C25" s="1798"/>
      <c r="D25" s="1798"/>
      <c r="E25" s="138"/>
      <c r="F25" s="166"/>
      <c r="G25" s="166"/>
      <c r="H25" s="1251"/>
    </row>
    <row r="26" spans="2:17" ht="18" customHeight="1" hidden="1">
      <c r="B26" s="1799"/>
      <c r="C26" s="124"/>
      <c r="D26" s="124"/>
      <c r="E26" s="124"/>
      <c r="F26" s="141" t="s">
        <v>1437</v>
      </c>
      <c r="G26" s="1878"/>
      <c r="H26" s="253" t="s">
        <v>603</v>
      </c>
      <c r="Q26" s="1259"/>
    </row>
    <row r="27" spans="2:8" ht="18" customHeight="1" hidden="1">
      <c r="B27" s="1799"/>
      <c r="C27" s="124"/>
      <c r="D27" s="124"/>
      <c r="E27" s="124"/>
      <c r="F27" s="560" t="s">
        <v>1814</v>
      </c>
      <c r="G27" s="1878"/>
      <c r="H27" s="1253" t="s">
        <v>1814</v>
      </c>
    </row>
    <row r="28" spans="2:17" ht="18" customHeight="1" hidden="1">
      <c r="B28" s="134" t="s">
        <v>1415</v>
      </c>
      <c r="C28" s="134"/>
      <c r="D28" s="134"/>
      <c r="E28" s="134"/>
      <c r="F28" s="1260"/>
      <c r="G28" s="141"/>
      <c r="H28" s="253"/>
      <c r="Q28" s="1261"/>
    </row>
    <row r="29" spans="2:17" ht="18" customHeight="1" hidden="1">
      <c r="B29" s="134" t="s">
        <v>1416</v>
      </c>
      <c r="C29" s="134"/>
      <c r="D29" s="134"/>
      <c r="E29" s="134"/>
      <c r="F29" s="1260"/>
      <c r="G29" s="141"/>
      <c r="H29" s="253"/>
      <c r="Q29" s="1261"/>
    </row>
    <row r="30" spans="2:18" ht="18" customHeight="1" hidden="1">
      <c r="B30" s="134" t="s">
        <v>1417</v>
      </c>
      <c r="C30" s="134"/>
      <c r="D30" s="134"/>
      <c r="E30" s="134"/>
      <c r="F30" s="1260"/>
      <c r="G30" s="141"/>
      <c r="H30" s="253"/>
      <c r="Q30" s="1261"/>
      <c r="R30" s="1262"/>
    </row>
    <row r="31" spans="2:18" ht="18" customHeight="1" hidden="1">
      <c r="B31" s="134" t="s">
        <v>1418</v>
      </c>
      <c r="C31" s="134"/>
      <c r="D31" s="134"/>
      <c r="E31" s="134"/>
      <c r="F31" s="1260"/>
      <c r="G31" s="141"/>
      <c r="H31" s="253"/>
      <c r="Q31" s="1261"/>
      <c r="R31" s="1263"/>
    </row>
    <row r="32" spans="2:17" ht="18" customHeight="1" hidden="1">
      <c r="B32" s="134" t="s">
        <v>482</v>
      </c>
      <c r="C32" s="134"/>
      <c r="D32" s="134"/>
      <c r="E32" s="134"/>
      <c r="F32" s="1260"/>
      <c r="G32" s="141"/>
      <c r="H32" s="253"/>
      <c r="Q32" s="1261"/>
    </row>
    <row r="33" spans="2:18" ht="18" customHeight="1" hidden="1">
      <c r="B33" s="139" t="s">
        <v>1817</v>
      </c>
      <c r="C33" s="139"/>
      <c r="D33" s="139"/>
      <c r="E33" s="139"/>
      <c r="F33" s="1264">
        <v>0</v>
      </c>
      <c r="G33" s="158"/>
      <c r="H33" s="170">
        <v>0</v>
      </c>
      <c r="Q33" s="1265"/>
      <c r="R33" s="571"/>
    </row>
    <row r="34" spans="2:18" ht="18" customHeight="1" hidden="1">
      <c r="B34" s="166"/>
      <c r="C34" s="166"/>
      <c r="D34" s="166"/>
      <c r="E34" s="166"/>
      <c r="F34" s="1266"/>
      <c r="G34" s="166"/>
      <c r="H34" s="1251"/>
      <c r="Q34" s="4"/>
      <c r="R34" s="4"/>
    </row>
    <row r="35" spans="1:8" s="10" customFormat="1" ht="18" customHeight="1" hidden="1">
      <c r="A35" s="175" t="s">
        <v>1379</v>
      </c>
      <c r="B35" s="1809" t="s">
        <v>1378</v>
      </c>
      <c r="C35" s="1809"/>
      <c r="D35" s="1809"/>
      <c r="E35" s="1809"/>
      <c r="F35" s="1809"/>
      <c r="G35" s="1809"/>
      <c r="H35" s="1809"/>
    </row>
    <row r="36" spans="2:8" ht="18" customHeight="1" hidden="1">
      <c r="B36" s="1799"/>
      <c r="C36" s="124"/>
      <c r="D36" s="124"/>
      <c r="E36" s="124"/>
      <c r="F36" s="173" t="s">
        <v>1827</v>
      </c>
      <c r="G36" s="1932"/>
      <c r="H36" s="1267" t="s">
        <v>1828</v>
      </c>
    </row>
    <row r="37" spans="2:8" ht="18" customHeight="1" hidden="1">
      <c r="B37" s="1799"/>
      <c r="C37" s="124"/>
      <c r="D37" s="124"/>
      <c r="E37" s="124"/>
      <c r="F37" s="173" t="s">
        <v>1814</v>
      </c>
      <c r="G37" s="1932"/>
      <c r="H37" s="1267" t="s">
        <v>1814</v>
      </c>
    </row>
    <row r="38" spans="2:8" ht="18" customHeight="1" hidden="1">
      <c r="B38" s="1881" t="s">
        <v>604</v>
      </c>
      <c r="C38" s="1881"/>
      <c r="D38" s="1881"/>
      <c r="E38" s="134"/>
      <c r="F38" s="134"/>
      <c r="G38" s="134"/>
      <c r="H38" s="1268"/>
    </row>
    <row r="39" spans="1:8" s="1270" customFormat="1" ht="18" customHeight="1" hidden="1">
      <c r="A39" s="176"/>
      <c r="B39" s="1931" t="s">
        <v>371</v>
      </c>
      <c r="C39" s="1931"/>
      <c r="D39" s="1931"/>
      <c r="E39" s="135"/>
      <c r="F39" s="135"/>
      <c r="G39" s="135"/>
      <c r="H39" s="1269"/>
    </row>
    <row r="40" spans="1:8" s="1270" customFormat="1" ht="18" customHeight="1" hidden="1">
      <c r="A40" s="176"/>
      <c r="B40" s="1931" t="s">
        <v>372</v>
      </c>
      <c r="C40" s="1931"/>
      <c r="D40" s="1931"/>
      <c r="E40" s="135"/>
      <c r="F40" s="135"/>
      <c r="G40" s="135"/>
      <c r="H40" s="1269"/>
    </row>
    <row r="41" spans="2:8" ht="18" customHeight="1" hidden="1">
      <c r="B41" s="1881" t="s">
        <v>1567</v>
      </c>
      <c r="C41" s="1881"/>
      <c r="D41" s="1881"/>
      <c r="E41" s="134"/>
      <c r="F41" s="134"/>
      <c r="G41" s="134"/>
      <c r="H41" s="1268"/>
    </row>
    <row r="42" spans="1:8" s="1270" customFormat="1" ht="18" customHeight="1" hidden="1">
      <c r="A42" s="176"/>
      <c r="B42" s="1931" t="s">
        <v>581</v>
      </c>
      <c r="C42" s="1931"/>
      <c r="D42" s="1931"/>
      <c r="E42" s="135"/>
      <c r="F42" s="135"/>
      <c r="G42" s="135"/>
      <c r="H42" s="1269"/>
    </row>
    <row r="43" spans="1:8" s="1270" customFormat="1" ht="18" customHeight="1" hidden="1">
      <c r="A43" s="176"/>
      <c r="B43" s="1931" t="s">
        <v>582</v>
      </c>
      <c r="C43" s="1931"/>
      <c r="D43" s="1931"/>
      <c r="E43" s="135"/>
      <c r="F43" s="135"/>
      <c r="G43" s="135"/>
      <c r="H43" s="1269"/>
    </row>
    <row r="44" spans="1:8" s="1270" customFormat="1" ht="18" customHeight="1" hidden="1">
      <c r="A44" s="176"/>
      <c r="B44" s="1931" t="s">
        <v>583</v>
      </c>
      <c r="C44" s="1931"/>
      <c r="D44" s="1931"/>
      <c r="E44" s="135"/>
      <c r="F44" s="135"/>
      <c r="G44" s="135"/>
      <c r="H44" s="1269"/>
    </row>
    <row r="45" spans="1:8" s="1270" customFormat="1" ht="18" customHeight="1" hidden="1">
      <c r="A45" s="176"/>
      <c r="B45" s="1931" t="s">
        <v>1812</v>
      </c>
      <c r="C45" s="1931"/>
      <c r="D45" s="1931"/>
      <c r="E45" s="135"/>
      <c r="F45" s="135"/>
      <c r="G45" s="135"/>
      <c r="H45" s="1269"/>
    </row>
    <row r="46" spans="2:8" ht="18" customHeight="1" hidden="1">
      <c r="B46" s="135"/>
      <c r="C46" s="135"/>
      <c r="D46" s="135"/>
      <c r="E46" s="135"/>
      <c r="F46" s="135"/>
      <c r="G46" s="135"/>
      <c r="H46" s="1269"/>
    </row>
    <row r="47" spans="2:8" ht="18" customHeight="1" hidden="1">
      <c r="B47" s="174"/>
      <c r="C47" s="174"/>
      <c r="D47" s="174"/>
      <c r="E47" s="174"/>
      <c r="F47" s="166"/>
      <c r="G47" s="166"/>
      <c r="H47" s="1251"/>
    </row>
    <row r="48" spans="2:8" ht="18" customHeight="1" hidden="1">
      <c r="B48" s="1801" t="s">
        <v>1788</v>
      </c>
      <c r="C48" s="1801"/>
      <c r="D48" s="1801"/>
      <c r="E48" s="1801"/>
      <c r="F48" s="1801"/>
      <c r="G48" s="1801"/>
      <c r="H48" s="1801"/>
    </row>
    <row r="49" spans="1:8" ht="18" customHeight="1" hidden="1">
      <c r="A49" s="1257">
        <v>37</v>
      </c>
      <c r="B49" s="1809" t="s">
        <v>552</v>
      </c>
      <c r="C49" s="1809"/>
      <c r="D49" s="1809"/>
      <c r="E49" s="1809"/>
      <c r="F49" s="1809"/>
      <c r="G49" s="1809"/>
      <c r="H49" s="1271"/>
    </row>
    <row r="50" spans="1:8" ht="18" customHeight="1" hidden="1">
      <c r="A50" s="1257"/>
      <c r="B50" s="121" t="s">
        <v>553</v>
      </c>
      <c r="C50" s="121"/>
      <c r="D50" s="73"/>
      <c r="E50" s="494"/>
      <c r="F50" s="73"/>
      <c r="G50" s="73"/>
      <c r="H50" s="1271"/>
    </row>
    <row r="51" spans="1:8" ht="17.25" customHeight="1" hidden="1">
      <c r="A51" s="1257"/>
      <c r="B51" s="1239" t="s">
        <v>554</v>
      </c>
      <c r="C51" s="1239"/>
      <c r="D51" s="1239"/>
      <c r="F51" s="1272" t="s">
        <v>555</v>
      </c>
      <c r="G51" s="301"/>
      <c r="H51" s="1273" t="s">
        <v>556</v>
      </c>
    </row>
    <row r="52" spans="1:8" s="176" customFormat="1" ht="18" customHeight="1" hidden="1">
      <c r="A52" s="1274"/>
      <c r="B52" s="1275" t="s">
        <v>557</v>
      </c>
      <c r="C52" s="1275"/>
      <c r="D52" s="1275"/>
      <c r="F52" s="1276">
        <v>1089375</v>
      </c>
      <c r="G52" s="1275"/>
      <c r="H52" s="1277">
        <v>0</v>
      </c>
    </row>
    <row r="53" spans="1:8" ht="13.5" customHeight="1" hidden="1">
      <c r="A53" s="1257"/>
      <c r="B53" s="73" t="s">
        <v>558</v>
      </c>
      <c r="C53" s="73"/>
      <c r="D53" s="73"/>
      <c r="F53" s="494">
        <v>1088824</v>
      </c>
      <c r="G53" s="73"/>
      <c r="H53" s="480"/>
    </row>
    <row r="54" spans="1:8" ht="12" customHeight="1" hidden="1">
      <c r="A54" s="1257"/>
      <c r="B54" s="73" t="s">
        <v>559</v>
      </c>
      <c r="C54" s="73"/>
      <c r="D54" s="73"/>
      <c r="F54" s="1278">
        <v>551</v>
      </c>
      <c r="G54" s="73"/>
      <c r="H54" s="480"/>
    </row>
    <row r="55" spans="1:17" s="176" customFormat="1" ht="12" customHeight="1" hidden="1">
      <c r="A55" s="1274"/>
      <c r="B55" s="1275" t="s">
        <v>560</v>
      </c>
      <c r="C55" s="1275"/>
      <c r="D55" s="1275"/>
      <c r="F55" s="1276">
        <v>396275.023</v>
      </c>
      <c r="G55" s="1275"/>
      <c r="H55" s="1277"/>
      <c r="Q55" s="1279"/>
    </row>
    <row r="56" spans="1:17" ht="18" customHeight="1" hidden="1">
      <c r="A56" s="1257"/>
      <c r="B56" s="73" t="s">
        <v>559</v>
      </c>
      <c r="C56" s="73"/>
      <c r="D56" s="73"/>
      <c r="F56" s="1278">
        <v>396275.023</v>
      </c>
      <c r="G56" s="73"/>
      <c r="H56" s="480">
        <v>208732605213</v>
      </c>
      <c r="Q56" s="4"/>
    </row>
    <row r="57" spans="1:8" ht="18" customHeight="1" hidden="1">
      <c r="A57" s="1257"/>
      <c r="B57" s="73"/>
      <c r="C57" s="73"/>
      <c r="D57" s="73"/>
      <c r="E57" s="494"/>
      <c r="F57" s="73"/>
      <c r="G57" s="73"/>
      <c r="H57" s="1271"/>
    </row>
    <row r="58" spans="1:8" ht="18" customHeight="1" hidden="1">
      <c r="A58" s="1257"/>
      <c r="B58" s="121" t="s">
        <v>743</v>
      </c>
      <c r="C58" s="121"/>
      <c r="D58" s="73"/>
      <c r="E58" s="494"/>
      <c r="F58" s="100" t="s">
        <v>744</v>
      </c>
      <c r="G58" s="100"/>
      <c r="H58" s="1280" t="s">
        <v>745</v>
      </c>
    </row>
    <row r="59" spans="1:8" ht="18" customHeight="1" hidden="1">
      <c r="A59" s="1257"/>
      <c r="B59" s="1281" t="s">
        <v>746</v>
      </c>
      <c r="C59" s="1281"/>
      <c r="D59" s="73"/>
      <c r="E59" s="562"/>
      <c r="F59" s="1282"/>
      <c r="G59" s="1282">
        <v>80098258751</v>
      </c>
      <c r="H59" s="1283">
        <v>0</v>
      </c>
    </row>
    <row r="60" spans="1:8" ht="18" customHeight="1" hidden="1">
      <c r="A60" s="1284">
        <v>1</v>
      </c>
      <c r="B60" s="73" t="s">
        <v>747</v>
      </c>
      <c r="C60" s="73"/>
      <c r="D60" s="73"/>
      <c r="E60" s="562"/>
      <c r="F60" s="480"/>
      <c r="G60" s="494">
        <v>39743258067</v>
      </c>
      <c r="H60" s="1271"/>
    </row>
    <row r="61" spans="1:8" ht="4.5" customHeight="1" hidden="1">
      <c r="A61" s="1284">
        <v>2</v>
      </c>
      <c r="B61" s="73" t="s">
        <v>748</v>
      </c>
      <c r="C61" s="73"/>
      <c r="D61" s="73"/>
      <c r="E61" s="562"/>
      <c r="F61" s="480"/>
      <c r="G61" s="494">
        <v>2994445268</v>
      </c>
      <c r="H61" s="1271"/>
    </row>
    <row r="62" spans="1:8" ht="18" customHeight="1" hidden="1">
      <c r="A62" s="1284">
        <v>4</v>
      </c>
      <c r="B62" s="73" t="s">
        <v>749</v>
      </c>
      <c r="C62" s="73"/>
      <c r="D62" s="73"/>
      <c r="E62" s="562"/>
      <c r="F62" s="480"/>
      <c r="G62" s="494">
        <v>8519010570</v>
      </c>
      <c r="H62" s="1271"/>
    </row>
    <row r="63" spans="1:8" ht="18" customHeight="1" hidden="1">
      <c r="A63" s="1284">
        <v>5</v>
      </c>
      <c r="B63" s="73" t="s">
        <v>750</v>
      </c>
      <c r="C63" s="73"/>
      <c r="D63" s="73"/>
      <c r="E63" s="562"/>
      <c r="F63" s="480"/>
      <c r="G63" s="494"/>
      <c r="H63" s="1271"/>
    </row>
    <row r="64" spans="1:8" ht="18" customHeight="1" hidden="1">
      <c r="A64" s="1284">
        <v>6</v>
      </c>
      <c r="B64" s="73" t="s">
        <v>751</v>
      </c>
      <c r="C64" s="73"/>
      <c r="D64" s="73"/>
      <c r="E64" s="562"/>
      <c r="F64" s="571"/>
      <c r="G64" s="494">
        <v>3359939659</v>
      </c>
      <c r="H64" s="1271"/>
    </row>
    <row r="65" spans="1:8" ht="18" customHeight="1" hidden="1">
      <c r="A65" s="1284">
        <v>7</v>
      </c>
      <c r="B65" s="73" t="s">
        <v>752</v>
      </c>
      <c r="C65" s="73"/>
      <c r="D65" s="73"/>
      <c r="E65" s="562"/>
      <c r="F65" s="480"/>
      <c r="G65" s="494">
        <v>22652739720</v>
      </c>
      <c r="H65" s="1271"/>
    </row>
    <row r="66" spans="1:8" ht="18" customHeight="1" hidden="1">
      <c r="A66" s="1284">
        <v>8</v>
      </c>
      <c r="B66" s="73" t="s">
        <v>753</v>
      </c>
      <c r="C66" s="73"/>
      <c r="D66" s="73"/>
      <c r="E66" s="562"/>
      <c r="F66" s="480"/>
      <c r="G66" s="494"/>
      <c r="H66" s="1271"/>
    </row>
    <row r="67" spans="1:8" ht="9" customHeight="1" hidden="1">
      <c r="A67" s="1284">
        <v>9</v>
      </c>
      <c r="B67" s="73" t="s">
        <v>754</v>
      </c>
      <c r="C67" s="73"/>
      <c r="D67" s="73"/>
      <c r="E67" s="562"/>
      <c r="F67" s="480"/>
      <c r="G67" s="494"/>
      <c r="H67" s="1271"/>
    </row>
    <row r="68" spans="1:8" ht="17.25" customHeight="1" hidden="1">
      <c r="A68" s="1284">
        <v>10</v>
      </c>
      <c r="B68" s="73" t="s">
        <v>755</v>
      </c>
      <c r="C68" s="73"/>
      <c r="D68" s="73"/>
      <c r="E68" s="562"/>
      <c r="F68" s="480"/>
      <c r="G68" s="494"/>
      <c r="H68" s="1271"/>
    </row>
    <row r="69" spans="1:8" ht="7.5" customHeight="1" hidden="1">
      <c r="A69" s="1284">
        <v>14</v>
      </c>
      <c r="B69" s="73" t="s">
        <v>756</v>
      </c>
      <c r="C69" s="73"/>
      <c r="D69" s="73"/>
      <c r="E69" s="562"/>
      <c r="F69" s="480"/>
      <c r="G69" s="494">
        <v>1658338489</v>
      </c>
      <c r="H69" s="1271"/>
    </row>
    <row r="70" spans="1:8" ht="18" customHeight="1" hidden="1">
      <c r="A70" s="1284"/>
      <c r="B70" s="73" t="s">
        <v>757</v>
      </c>
      <c r="C70" s="73"/>
      <c r="D70" s="73"/>
      <c r="E70" s="562"/>
      <c r="F70" s="480"/>
      <c r="G70" s="494"/>
      <c r="H70" s="1271"/>
    </row>
    <row r="71" spans="1:8" ht="18" customHeight="1" hidden="1">
      <c r="A71" s="1284">
        <v>15</v>
      </c>
      <c r="B71" s="73" t="s">
        <v>758</v>
      </c>
      <c r="C71" s="73"/>
      <c r="D71" s="73"/>
      <c r="E71" s="562"/>
      <c r="F71" s="480"/>
      <c r="G71" s="494">
        <v>103484429</v>
      </c>
      <c r="H71" s="1271"/>
    </row>
    <row r="72" spans="1:8" ht="18" customHeight="1" hidden="1">
      <c r="A72" s="1284">
        <v>17</v>
      </c>
      <c r="B72" s="73" t="s">
        <v>759</v>
      </c>
      <c r="C72" s="73"/>
      <c r="D72" s="73"/>
      <c r="E72" s="562"/>
      <c r="F72" s="480"/>
      <c r="G72" s="494">
        <v>783012197</v>
      </c>
      <c r="H72" s="1271"/>
    </row>
    <row r="73" spans="1:8" ht="18" customHeight="1" hidden="1">
      <c r="A73" s="1284">
        <v>19</v>
      </c>
      <c r="B73" s="73" t="s">
        <v>760</v>
      </c>
      <c r="C73" s="73"/>
      <c r="D73" s="73"/>
      <c r="E73" s="562"/>
      <c r="F73" s="480"/>
      <c r="G73" s="494">
        <v>8033000</v>
      </c>
      <c r="H73" s="1271"/>
    </row>
    <row r="74" spans="1:8" ht="18" customHeight="1" hidden="1">
      <c r="A74" s="1284">
        <v>20</v>
      </c>
      <c r="B74" s="73" t="s">
        <v>761</v>
      </c>
      <c r="C74" s="73"/>
      <c r="D74" s="73"/>
      <c r="E74" s="562"/>
      <c r="F74" s="480"/>
      <c r="G74" s="494"/>
      <c r="H74" s="1271"/>
    </row>
    <row r="75" spans="1:8" ht="18" customHeight="1" hidden="1">
      <c r="A75" s="1284">
        <v>21</v>
      </c>
      <c r="B75" s="73" t="s">
        <v>762</v>
      </c>
      <c r="C75" s="73"/>
      <c r="D75" s="73"/>
      <c r="E75" s="562"/>
      <c r="F75" s="480">
        <v>650051361</v>
      </c>
      <c r="G75" s="494"/>
      <c r="H75" s="1271"/>
    </row>
    <row r="76" spans="1:8" ht="18" customHeight="1" hidden="1">
      <c r="A76" s="1284">
        <v>22</v>
      </c>
      <c r="B76" s="73" t="s">
        <v>763</v>
      </c>
      <c r="C76" s="73"/>
      <c r="D76" s="73"/>
      <c r="E76" s="562"/>
      <c r="F76" s="480"/>
      <c r="G76" s="494">
        <v>275997352</v>
      </c>
      <c r="H76" s="1271"/>
    </row>
    <row r="77" spans="1:8" ht="18" customHeight="1" hidden="1">
      <c r="A77" s="1284"/>
      <c r="B77" s="73" t="s">
        <v>764</v>
      </c>
      <c r="C77" s="73"/>
      <c r="D77" s="73"/>
      <c r="E77" s="562"/>
      <c r="F77" s="480"/>
      <c r="G77" s="494"/>
      <c r="H77" s="1271"/>
    </row>
    <row r="78" spans="1:8" ht="18" customHeight="1" hidden="1">
      <c r="A78" s="1284"/>
      <c r="B78" s="73" t="s">
        <v>765</v>
      </c>
      <c r="C78" s="73"/>
      <c r="D78" s="73"/>
      <c r="E78" s="562"/>
      <c r="F78" s="480"/>
      <c r="G78" s="494"/>
      <c r="H78" s="1271"/>
    </row>
    <row r="79" spans="1:8" ht="18" customHeight="1" hidden="1">
      <c r="A79" s="1284"/>
      <c r="B79" s="73" t="s">
        <v>766</v>
      </c>
      <c r="C79" s="73"/>
      <c r="D79" s="73"/>
      <c r="E79" s="562"/>
      <c r="F79" s="480"/>
      <c r="G79" s="494"/>
      <c r="H79" s="1271"/>
    </row>
    <row r="80" spans="1:8" ht="15.75" customHeight="1" hidden="1">
      <c r="A80" s="1284"/>
      <c r="B80" s="73" t="s">
        <v>767</v>
      </c>
      <c r="C80" s="73"/>
      <c r="D80" s="73"/>
      <c r="E80" s="562"/>
      <c r="F80" s="480"/>
      <c r="G80" s="494"/>
      <c r="H80" s="1271"/>
    </row>
    <row r="81" spans="1:8" ht="18" customHeight="1" hidden="1">
      <c r="A81" s="1284"/>
      <c r="B81" s="73" t="s">
        <v>768</v>
      </c>
      <c r="C81" s="73"/>
      <c r="D81" s="73"/>
      <c r="E81" s="562"/>
      <c r="F81" s="480"/>
      <c r="G81" s="494"/>
      <c r="H81" s="1271"/>
    </row>
    <row r="82" spans="1:8" ht="18" customHeight="1" hidden="1">
      <c r="A82" s="1284"/>
      <c r="B82" s="73" t="s">
        <v>769</v>
      </c>
      <c r="C82" s="73"/>
      <c r="D82" s="73"/>
      <c r="E82" s="562"/>
      <c r="F82" s="480"/>
      <c r="G82" s="494"/>
      <c r="H82" s="1271"/>
    </row>
    <row r="83" spans="1:8" ht="18" customHeight="1" hidden="1">
      <c r="A83" s="1284"/>
      <c r="B83" s="73" t="s">
        <v>770</v>
      </c>
      <c r="C83" s="73"/>
      <c r="D83" s="73"/>
      <c r="E83" s="562"/>
      <c r="F83" s="480"/>
      <c r="G83" s="494"/>
      <c r="H83" s="1271"/>
    </row>
    <row r="84" spans="1:8" ht="18" customHeight="1" hidden="1">
      <c r="A84" s="1284"/>
      <c r="B84" s="73" t="s">
        <v>771</v>
      </c>
      <c r="C84" s="73"/>
      <c r="D84" s="73"/>
      <c r="E84" s="562"/>
      <c r="F84" s="480"/>
      <c r="G84" s="494"/>
      <c r="H84" s="1271"/>
    </row>
    <row r="85" spans="1:8" ht="18" customHeight="1" hidden="1">
      <c r="A85" s="1284"/>
      <c r="B85" s="73" t="s">
        <v>772</v>
      </c>
      <c r="C85" s="73"/>
      <c r="D85" s="73"/>
      <c r="E85" s="562"/>
      <c r="F85" s="480"/>
      <c r="G85" s="494"/>
      <c r="H85" s="1271"/>
    </row>
    <row r="86" spans="1:8" ht="18" customHeight="1" hidden="1">
      <c r="A86" s="1284"/>
      <c r="B86" s="73" t="s">
        <v>773</v>
      </c>
      <c r="C86" s="73"/>
      <c r="D86" s="73"/>
      <c r="E86" s="562"/>
      <c r="F86" s="480"/>
      <c r="G86" s="494"/>
      <c r="H86" s="1271"/>
    </row>
    <row r="87" spans="1:8" ht="17.25" customHeight="1" hidden="1">
      <c r="A87" s="1284"/>
      <c r="B87" s="73" t="s">
        <v>774</v>
      </c>
      <c r="C87" s="73"/>
      <c r="D87" s="73"/>
      <c r="E87" s="562"/>
      <c r="F87" s="480"/>
      <c r="G87" s="494"/>
      <c r="H87" s="1271"/>
    </row>
    <row r="88" spans="1:8" ht="21" customHeight="1" hidden="1">
      <c r="A88" s="1284"/>
      <c r="B88" s="73" t="s">
        <v>775</v>
      </c>
      <c r="C88" s="73"/>
      <c r="D88" s="73"/>
      <c r="E88" s="562"/>
      <c r="F88" s="480"/>
      <c r="G88" s="494"/>
      <c r="H88" s="1271"/>
    </row>
    <row r="89" spans="1:8" ht="18" customHeight="1" hidden="1">
      <c r="A89" s="1284"/>
      <c r="B89" s="73" t="s">
        <v>776</v>
      </c>
      <c r="C89" s="73"/>
      <c r="D89" s="73"/>
      <c r="E89" s="562"/>
      <c r="F89" s="480"/>
      <c r="G89" s="494"/>
      <c r="H89" s="1271"/>
    </row>
    <row r="90" spans="1:8" ht="18" customHeight="1" hidden="1">
      <c r="A90" s="1284"/>
      <c r="B90" s="73" t="s">
        <v>777</v>
      </c>
      <c r="C90" s="73"/>
      <c r="D90" s="73"/>
      <c r="E90" s="562"/>
      <c r="F90" s="480"/>
      <c r="G90" s="494"/>
      <c r="H90" s="1271"/>
    </row>
    <row r="91" spans="1:8" ht="18" customHeight="1" hidden="1">
      <c r="A91" s="1284"/>
      <c r="B91" s="73" t="s">
        <v>778</v>
      </c>
      <c r="C91" s="73"/>
      <c r="D91" s="73"/>
      <c r="E91" s="562"/>
      <c r="F91" s="480"/>
      <c r="G91" s="494"/>
      <c r="H91" s="1271"/>
    </row>
    <row r="92" spans="1:8" ht="18" customHeight="1" hidden="1">
      <c r="A92" s="1284"/>
      <c r="B92" s="73" t="s">
        <v>779</v>
      </c>
      <c r="C92" s="73"/>
      <c r="D92" s="73"/>
      <c r="E92" s="562"/>
      <c r="F92" s="480"/>
      <c r="G92" s="494"/>
      <c r="H92" s="1271"/>
    </row>
    <row r="93" spans="1:8" ht="18" customHeight="1" hidden="1">
      <c r="A93" s="1284"/>
      <c r="B93" s="73" t="s">
        <v>780</v>
      </c>
      <c r="C93" s="73"/>
      <c r="D93" s="73"/>
      <c r="E93" s="562"/>
      <c r="F93" s="480"/>
      <c r="G93" s="494"/>
      <c r="H93" s="1271"/>
    </row>
    <row r="94" spans="1:8" ht="18" customHeight="1" hidden="1">
      <c r="A94" s="1284"/>
      <c r="B94" s="73" t="s">
        <v>781</v>
      </c>
      <c r="C94" s="73"/>
      <c r="D94" s="73"/>
      <c r="E94" s="562"/>
      <c r="F94" s="480"/>
      <c r="G94" s="494"/>
      <c r="H94" s="1271"/>
    </row>
    <row r="95" spans="1:8" ht="6" customHeight="1" hidden="1">
      <c r="A95" s="1284"/>
      <c r="B95" s="73" t="s">
        <v>782</v>
      </c>
      <c r="C95" s="73"/>
      <c r="D95" s="73"/>
      <c r="E95" s="562"/>
      <c r="F95" s="480"/>
      <c r="G95" s="494"/>
      <c r="H95" s="1271"/>
    </row>
    <row r="96" spans="1:8" ht="18" customHeight="1" hidden="1">
      <c r="A96" s="1284"/>
      <c r="B96" s="73" t="s">
        <v>783</v>
      </c>
      <c r="C96" s="73"/>
      <c r="D96" s="73"/>
      <c r="E96" s="562"/>
      <c r="F96" s="480"/>
      <c r="G96" s="494"/>
      <c r="H96" s="1271"/>
    </row>
    <row r="97" spans="1:8" ht="18" customHeight="1" hidden="1">
      <c r="A97" s="1284"/>
      <c r="B97" s="73" t="s">
        <v>784</v>
      </c>
      <c r="C97" s="73"/>
      <c r="D97" s="73"/>
      <c r="E97" s="562"/>
      <c r="F97" s="480"/>
      <c r="G97" s="494"/>
      <c r="H97" s="1271"/>
    </row>
    <row r="98" spans="1:8" ht="18" customHeight="1" hidden="1">
      <c r="A98" s="1284"/>
      <c r="B98" s="73" t="s">
        <v>785</v>
      </c>
      <c r="C98" s="73"/>
      <c r="D98" s="73"/>
      <c r="E98" s="562"/>
      <c r="F98" s="480"/>
      <c r="G98" s="494"/>
      <c r="H98" s="1271"/>
    </row>
    <row r="99" spans="1:8" ht="18" customHeight="1" hidden="1">
      <c r="A99" s="1284"/>
      <c r="B99" s="73" t="s">
        <v>786</v>
      </c>
      <c r="C99" s="73"/>
      <c r="D99" s="73"/>
      <c r="E99" s="562"/>
      <c r="F99" s="480"/>
      <c r="G99" s="494"/>
      <c r="H99" s="1271"/>
    </row>
    <row r="100" spans="1:8" ht="18" customHeight="1" hidden="1">
      <c r="A100" s="1284"/>
      <c r="B100" s="73" t="s">
        <v>787</v>
      </c>
      <c r="C100" s="73"/>
      <c r="D100" s="73"/>
      <c r="E100" s="562"/>
      <c r="F100" s="480"/>
      <c r="G100" s="494"/>
      <c r="H100" s="1271"/>
    </row>
    <row r="101" spans="1:8" ht="18" customHeight="1" hidden="1">
      <c r="A101" s="1284"/>
      <c r="B101" s="73"/>
      <c r="C101" s="73"/>
      <c r="D101" s="73"/>
      <c r="E101" s="562"/>
      <c r="F101" s="480"/>
      <c r="G101" s="494"/>
      <c r="H101" s="1271"/>
    </row>
    <row r="102" spans="1:8" ht="18" customHeight="1" hidden="1">
      <c r="A102" s="1284"/>
      <c r="B102" s="1285" t="s">
        <v>788</v>
      </c>
      <c r="C102" s="1285"/>
      <c r="D102" s="73"/>
      <c r="E102" s="562"/>
      <c r="F102" s="1277">
        <v>51998200478</v>
      </c>
      <c r="G102" s="1277">
        <v>159350507687</v>
      </c>
      <c r="H102" s="1277"/>
    </row>
    <row r="103" spans="1:8" ht="18" customHeight="1" hidden="1">
      <c r="A103" s="1284">
        <v>1</v>
      </c>
      <c r="B103" s="73" t="s">
        <v>789</v>
      </c>
      <c r="C103" s="73"/>
      <c r="D103" s="73"/>
      <c r="E103" s="562"/>
      <c r="F103" s="480">
        <v>39553749421</v>
      </c>
      <c r="G103" s="494">
        <v>18460434851</v>
      </c>
      <c r="H103" s="1271"/>
    </row>
    <row r="104" spans="1:8" ht="6.75" customHeight="1" hidden="1">
      <c r="A104" s="1284">
        <v>2</v>
      </c>
      <c r="B104" s="73" t="s">
        <v>790</v>
      </c>
      <c r="C104" s="73"/>
      <c r="D104" s="73"/>
      <c r="E104" s="562"/>
      <c r="F104" s="480">
        <v>12387131812</v>
      </c>
      <c r="G104" s="494">
        <v>140890072836</v>
      </c>
      <c r="H104" s="1271"/>
    </row>
    <row r="105" spans="1:8" ht="18" customHeight="1" hidden="1">
      <c r="A105" s="1284">
        <v>3</v>
      </c>
      <c r="B105" s="73" t="s">
        <v>791</v>
      </c>
      <c r="C105" s="73"/>
      <c r="D105" s="73"/>
      <c r="E105" s="562"/>
      <c r="F105" s="480">
        <v>57319245</v>
      </c>
      <c r="G105" s="494"/>
      <c r="H105" s="1271"/>
    </row>
    <row r="106" spans="1:8" ht="18" customHeight="1" hidden="1">
      <c r="A106" s="1284">
        <v>4</v>
      </c>
      <c r="B106" s="73" t="s">
        <v>792</v>
      </c>
      <c r="C106" s="73"/>
      <c r="D106" s="73"/>
      <c r="E106" s="562"/>
      <c r="G106" s="494"/>
      <c r="H106" s="480"/>
    </row>
    <row r="107" spans="1:8" ht="18" customHeight="1" hidden="1">
      <c r="A107" s="1284"/>
      <c r="B107" s="73"/>
      <c r="C107" s="73"/>
      <c r="D107" s="73"/>
      <c r="E107" s="562"/>
      <c r="G107" s="494"/>
      <c r="H107" s="480"/>
    </row>
    <row r="108" spans="1:8" ht="18" customHeight="1" hidden="1">
      <c r="A108" s="1284"/>
      <c r="B108" s="1285" t="s">
        <v>793</v>
      </c>
      <c r="C108" s="1285"/>
      <c r="D108" s="73"/>
      <c r="E108" s="562"/>
      <c r="F108" s="1277"/>
      <c r="G108" s="1282">
        <v>18654491167</v>
      </c>
      <c r="H108" s="1283"/>
    </row>
    <row r="109" spans="1:8" ht="5.25" customHeight="1" hidden="1">
      <c r="A109" s="1284">
        <v>1</v>
      </c>
      <c r="B109" s="73" t="s">
        <v>750</v>
      </c>
      <c r="C109" s="73"/>
      <c r="D109" s="73"/>
      <c r="E109" s="562"/>
      <c r="F109" s="1286"/>
      <c r="G109" s="494">
        <v>18654491167</v>
      </c>
      <c r="H109" s="1271"/>
    </row>
    <row r="110" spans="1:8" ht="18" customHeight="1" hidden="1">
      <c r="A110" s="1284"/>
      <c r="B110" s="73"/>
      <c r="C110" s="73"/>
      <c r="D110" s="73"/>
      <c r="E110" s="562"/>
      <c r="F110" s="1286"/>
      <c r="G110" s="494"/>
      <c r="H110" s="1271"/>
    </row>
    <row r="111" spans="1:8" ht="18" customHeight="1" hidden="1">
      <c r="A111" s="1284"/>
      <c r="B111" s="1285" t="s">
        <v>794</v>
      </c>
      <c r="C111" s="1285"/>
      <c r="D111" s="73"/>
      <c r="E111" s="562"/>
      <c r="F111" s="1277">
        <v>7279707000</v>
      </c>
      <c r="G111" s="1282">
        <v>0</v>
      </c>
      <c r="H111" s="1271"/>
    </row>
    <row r="112" spans="1:8" ht="18" customHeight="1" hidden="1">
      <c r="A112" s="1284">
        <v>1</v>
      </c>
      <c r="B112" s="73" t="s">
        <v>748</v>
      </c>
      <c r="C112" s="73"/>
      <c r="D112" s="73"/>
      <c r="E112" s="562"/>
      <c r="F112" s="1874">
        <v>252000000</v>
      </c>
      <c r="G112" s="1874"/>
      <c r="H112" s="1271"/>
    </row>
    <row r="113" spans="1:8" ht="18" customHeight="1" hidden="1">
      <c r="A113" s="1284">
        <v>2</v>
      </c>
      <c r="B113" s="73" t="s">
        <v>795</v>
      </c>
      <c r="C113" s="73"/>
      <c r="D113" s="73"/>
      <c r="E113" s="562"/>
      <c r="F113" s="1874">
        <v>6727707000</v>
      </c>
      <c r="G113" s="1874"/>
      <c r="H113" s="1271"/>
    </row>
    <row r="114" spans="1:8" ht="18" customHeight="1" hidden="1">
      <c r="A114" s="1284">
        <v>3</v>
      </c>
      <c r="B114" s="73" t="s">
        <v>796</v>
      </c>
      <c r="C114" s="73"/>
      <c r="D114" s="73"/>
      <c r="E114" s="562"/>
      <c r="F114" s="1874">
        <v>300000000</v>
      </c>
      <c r="G114" s="1874"/>
      <c r="H114" s="1271"/>
    </row>
    <row r="115" spans="1:8" ht="18" customHeight="1" hidden="1">
      <c r="A115" s="1284"/>
      <c r="B115" s="73"/>
      <c r="C115" s="73"/>
      <c r="D115" s="73"/>
      <c r="E115" s="562"/>
      <c r="F115" s="296"/>
      <c r="G115" s="296"/>
      <c r="H115" s="1271"/>
    </row>
    <row r="116" spans="1:8" ht="18" customHeight="1" hidden="1">
      <c r="A116" s="1284"/>
      <c r="B116" s="1285" t="s">
        <v>797</v>
      </c>
      <c r="C116" s="1285"/>
      <c r="D116" s="73"/>
      <c r="E116" s="562"/>
      <c r="F116" s="296"/>
      <c r="G116" s="296"/>
      <c r="H116" s="1283"/>
    </row>
    <row r="117" spans="1:8" ht="18" customHeight="1" hidden="1">
      <c r="A117" s="1284">
        <v>1</v>
      </c>
      <c r="B117" s="73" t="s">
        <v>750</v>
      </c>
      <c r="C117" s="73"/>
      <c r="D117" s="73"/>
      <c r="E117" s="562"/>
      <c r="F117" s="296"/>
      <c r="G117" s="296"/>
      <c r="H117" s="459"/>
    </row>
    <row r="118" spans="1:8" ht="18" customHeight="1" hidden="1">
      <c r="A118" s="1284">
        <v>2</v>
      </c>
      <c r="B118" s="73" t="s">
        <v>798</v>
      </c>
      <c r="C118" s="73"/>
      <c r="D118" s="73"/>
      <c r="E118" s="562"/>
      <c r="F118" s="296"/>
      <c r="G118" s="296"/>
      <c r="H118" s="1287"/>
    </row>
    <row r="119" spans="1:8" ht="18" customHeight="1" hidden="1">
      <c r="A119" s="1284"/>
      <c r="B119" s="73"/>
      <c r="C119" s="73"/>
      <c r="D119" s="73"/>
      <c r="E119" s="562"/>
      <c r="F119" s="296"/>
      <c r="G119" s="296"/>
      <c r="H119" s="1271"/>
    </row>
    <row r="120" spans="1:8" ht="18" customHeight="1" hidden="1">
      <c r="A120" s="1284"/>
      <c r="B120" s="1285" t="s">
        <v>797</v>
      </c>
      <c r="C120" s="1285"/>
      <c r="D120" s="73"/>
      <c r="E120" s="562"/>
      <c r="F120" s="1277"/>
      <c r="G120" s="1282">
        <v>100035076894</v>
      </c>
      <c r="H120" s="1283"/>
    </row>
    <row r="121" spans="1:8" ht="18" customHeight="1" hidden="1">
      <c r="A121" s="1284">
        <v>1</v>
      </c>
      <c r="B121" s="73" t="s">
        <v>750</v>
      </c>
      <c r="C121" s="73"/>
      <c r="D121" s="73"/>
      <c r="E121" s="562"/>
      <c r="F121" s="480"/>
      <c r="G121" s="494">
        <v>100035076894</v>
      </c>
      <c r="H121" s="459"/>
    </row>
    <row r="122" spans="1:8" ht="18" customHeight="1" hidden="1">
      <c r="A122" s="1284">
        <v>2</v>
      </c>
      <c r="B122" s="73" t="s">
        <v>798</v>
      </c>
      <c r="C122" s="73"/>
      <c r="D122" s="73"/>
      <c r="E122" s="562"/>
      <c r="F122" s="480"/>
      <c r="G122" s="494"/>
      <c r="H122" s="1287"/>
    </row>
    <row r="123" spans="1:8" ht="18" customHeight="1" hidden="1">
      <c r="A123" s="1284"/>
      <c r="B123" s="73"/>
      <c r="C123" s="73"/>
      <c r="D123" s="73"/>
      <c r="E123" s="562"/>
      <c r="F123" s="480"/>
      <c r="G123" s="494"/>
      <c r="H123" s="1271"/>
    </row>
    <row r="124" spans="2:8" ht="16.5" customHeight="1" hidden="1">
      <c r="B124" s="123"/>
      <c r="C124" s="123"/>
      <c r="D124" s="123"/>
      <c r="E124" s="123"/>
      <c r="F124" s="1251"/>
      <c r="G124" s="166"/>
      <c r="H124" s="1251"/>
    </row>
    <row r="125" spans="2:8" ht="16.5" customHeight="1" hidden="1">
      <c r="B125" s="123"/>
      <c r="C125" s="123"/>
      <c r="D125" s="123"/>
      <c r="E125" s="123"/>
      <c r="F125" s="1251"/>
      <c r="G125" s="166"/>
      <c r="H125" s="1251"/>
    </row>
    <row r="126" spans="2:8" ht="16.5" customHeight="1" hidden="1">
      <c r="B126" s="123"/>
      <c r="C126" s="123"/>
      <c r="D126" s="123"/>
      <c r="E126" s="123"/>
      <c r="F126" s="1251"/>
      <c r="G126" s="166"/>
      <c r="H126" s="1251"/>
    </row>
    <row r="127" spans="2:8" ht="16.5" customHeight="1" hidden="1">
      <c r="B127" s="123"/>
      <c r="C127" s="123"/>
      <c r="D127" s="123"/>
      <c r="E127" s="123"/>
      <c r="F127" s="1251"/>
      <c r="G127" s="166"/>
      <c r="H127" s="1251"/>
    </row>
    <row r="128" spans="2:8" ht="6" customHeight="1">
      <c r="B128" s="106"/>
      <c r="C128" s="106"/>
      <c r="D128" s="106"/>
      <c r="E128" s="106"/>
      <c r="F128" s="106"/>
      <c r="H128" s="1292"/>
    </row>
    <row r="129" spans="1:8" ht="15">
      <c r="A129" s="13">
        <v>40</v>
      </c>
      <c r="B129" s="1798" t="s">
        <v>569</v>
      </c>
      <c r="C129" s="1798"/>
      <c r="D129" s="1798"/>
      <c r="E129" s="73"/>
      <c r="F129" s="166"/>
      <c r="G129" s="166"/>
      <c r="H129" s="1251"/>
    </row>
    <row r="130" spans="4:8" ht="9" customHeight="1">
      <c r="D130" s="132"/>
      <c r="E130" s="132"/>
      <c r="F130" s="166"/>
      <c r="G130" s="166"/>
      <c r="H130" s="1251"/>
    </row>
    <row r="131" spans="2:10" ht="84" customHeight="1">
      <c r="B131" s="1888" t="s">
        <v>1783</v>
      </c>
      <c r="C131" s="1888"/>
      <c r="D131" s="1888"/>
      <c r="E131" s="1888"/>
      <c r="F131" s="1888"/>
      <c r="G131" s="1888"/>
      <c r="H131" s="1888"/>
      <c r="J131" s="562"/>
    </row>
    <row r="132" spans="1:8" ht="22.5" customHeight="1" hidden="1">
      <c r="A132" s="13" t="s">
        <v>877</v>
      </c>
      <c r="B132" s="435" t="s">
        <v>811</v>
      </c>
      <c r="C132" s="1293"/>
      <c r="D132" s="1293"/>
      <c r="E132" s="1293"/>
      <c r="F132" s="1293"/>
      <c r="G132" s="1293"/>
      <c r="H132" s="1293"/>
    </row>
    <row r="133" spans="2:8" ht="17.25" customHeight="1" hidden="1">
      <c r="B133" s="435" t="s">
        <v>871</v>
      </c>
      <c r="C133" s="98"/>
      <c r="D133" s="98"/>
      <c r="E133" s="98"/>
      <c r="F133" s="98"/>
      <c r="G133" s="98"/>
      <c r="H133" s="98"/>
    </row>
    <row r="134" spans="2:8" s="13" customFormat="1" ht="33" customHeight="1" hidden="1">
      <c r="B134" s="1402" t="s">
        <v>689</v>
      </c>
      <c r="C134" s="211"/>
      <c r="D134" s="1402" t="s">
        <v>812</v>
      </c>
      <c r="E134" s="211"/>
      <c r="F134" s="1402" t="s">
        <v>813</v>
      </c>
      <c r="G134" s="211"/>
      <c r="H134" s="1402" t="s">
        <v>814</v>
      </c>
    </row>
    <row r="135" spans="2:8" ht="11.25" customHeight="1" hidden="1">
      <c r="B135" s="137"/>
      <c r="C135" s="98"/>
      <c r="D135" s="98"/>
      <c r="E135" s="98"/>
      <c r="F135" s="98"/>
      <c r="G135" s="98"/>
      <c r="H135" s="98"/>
    </row>
    <row r="136" spans="2:8" ht="6.75" customHeight="1" hidden="1">
      <c r="B136" s="1293"/>
      <c r="C136" s="98"/>
      <c r="D136" s="1294"/>
      <c r="E136" s="98"/>
      <c r="F136" s="1383"/>
      <c r="G136" s="1384"/>
      <c r="H136" s="1383"/>
    </row>
    <row r="137" spans="2:8" ht="18.75" customHeight="1" hidden="1">
      <c r="B137" s="98" t="s">
        <v>1602</v>
      </c>
      <c r="C137" s="98"/>
      <c r="D137" s="1294">
        <v>338</v>
      </c>
      <c r="E137" s="98"/>
      <c r="F137" s="1384">
        <v>27033764571</v>
      </c>
      <c r="G137" s="1384"/>
      <c r="H137" s="1384"/>
    </row>
    <row r="138" spans="2:8" ht="18.75" customHeight="1" hidden="1">
      <c r="B138" s="98" t="s">
        <v>816</v>
      </c>
      <c r="C138" s="98"/>
      <c r="D138" s="1294">
        <v>431</v>
      </c>
      <c r="E138" s="98"/>
      <c r="F138" s="1384"/>
      <c r="G138" s="1384"/>
      <c r="H138" s="1384">
        <v>4181603798</v>
      </c>
    </row>
    <row r="139" spans="2:8" ht="18.75" customHeight="1" hidden="1">
      <c r="B139" s="98" t="s">
        <v>816</v>
      </c>
      <c r="C139" s="98"/>
      <c r="D139" s="1294">
        <v>323</v>
      </c>
      <c r="E139" s="98"/>
      <c r="F139" s="1384">
        <v>4181603798</v>
      </c>
      <c r="G139" s="1384"/>
      <c r="H139" s="1384"/>
    </row>
    <row r="140" spans="2:8" ht="7.5" customHeight="1" hidden="1">
      <c r="B140" s="98"/>
      <c r="C140" s="98"/>
      <c r="D140" s="1294"/>
      <c r="E140" s="98"/>
      <c r="F140" s="1384"/>
      <c r="G140" s="1384"/>
      <c r="H140" s="1384"/>
    </row>
    <row r="141" spans="2:8" ht="43.5" customHeight="1" hidden="1">
      <c r="B141" s="1809" t="s">
        <v>872</v>
      </c>
      <c r="C141" s="1809"/>
      <c r="D141" s="1809"/>
      <c r="E141" s="1809"/>
      <c r="F141" s="1809"/>
      <c r="G141" s="1809"/>
      <c r="H141" s="1809"/>
    </row>
    <row r="142" spans="2:8" ht="30" customHeight="1" hidden="1">
      <c r="B142" s="139" t="s">
        <v>689</v>
      </c>
      <c r="C142" s="98"/>
      <c r="D142" s="1402" t="s">
        <v>812</v>
      </c>
      <c r="E142" s="1403"/>
      <c r="F142" s="1402" t="s">
        <v>873</v>
      </c>
      <c r="G142" s="1403"/>
      <c r="H142" s="1402" t="s">
        <v>814</v>
      </c>
    </row>
    <row r="143" spans="2:8" ht="18.75" customHeight="1" hidden="1">
      <c r="B143" s="98" t="s">
        <v>199</v>
      </c>
      <c r="C143" s="98"/>
      <c r="D143" s="1294">
        <v>420</v>
      </c>
      <c r="E143" s="98"/>
      <c r="F143" s="1291">
        <v>40286766654.7887</v>
      </c>
      <c r="G143" s="1291"/>
      <c r="H143" s="493">
        <v>41742527765.7887</v>
      </c>
    </row>
    <row r="144" spans="2:8" ht="18.75" customHeight="1" hidden="1">
      <c r="B144" s="98" t="s">
        <v>874</v>
      </c>
      <c r="C144" s="98"/>
      <c r="D144" s="1294">
        <v>314</v>
      </c>
      <c r="E144" s="98"/>
      <c r="F144" s="1291">
        <v>18140694905</v>
      </c>
      <c r="G144" s="1291"/>
      <c r="H144" s="493">
        <v>16684933794</v>
      </c>
    </row>
    <row r="145" spans="1:8" ht="18.75" customHeight="1" hidden="1">
      <c r="A145" s="13" t="s">
        <v>875</v>
      </c>
      <c r="B145" s="1934" t="s">
        <v>479</v>
      </c>
      <c r="C145" s="1934"/>
      <c r="D145" s="1934"/>
      <c r="E145" s="1934"/>
      <c r="F145" s="1934"/>
      <c r="G145" s="1291"/>
      <c r="H145" s="493"/>
    </row>
    <row r="146" spans="2:8" ht="30" customHeight="1" hidden="1">
      <c r="B146" s="137" t="s">
        <v>689</v>
      </c>
      <c r="C146" s="98"/>
      <c r="D146" s="1402" t="s">
        <v>812</v>
      </c>
      <c r="E146" s="1403"/>
      <c r="F146" s="1402" t="s">
        <v>873</v>
      </c>
      <c r="G146" s="1403"/>
      <c r="H146" s="211" t="s">
        <v>814</v>
      </c>
    </row>
    <row r="147" spans="2:8" ht="18.75" customHeight="1" hidden="1">
      <c r="B147" s="98" t="s">
        <v>876</v>
      </c>
      <c r="C147" s="98"/>
      <c r="D147" s="1294">
        <v>51</v>
      </c>
      <c r="E147" s="98"/>
      <c r="F147" s="1291">
        <v>14145984379</v>
      </c>
      <c r="G147" s="1291"/>
      <c r="H147" s="493">
        <v>12690223268</v>
      </c>
    </row>
    <row r="148" spans="2:8" ht="18.75" customHeight="1" hidden="1">
      <c r="B148" s="98"/>
      <c r="C148" s="98"/>
      <c r="D148" s="1294"/>
      <c r="E148" s="98"/>
      <c r="F148" s="1384"/>
      <c r="G148" s="1384"/>
      <c r="H148" s="1384"/>
    </row>
    <row r="149" spans="2:8" ht="18.75" customHeight="1">
      <c r="B149" s="98"/>
      <c r="C149" s="98"/>
      <c r="D149" s="98"/>
      <c r="E149" s="98"/>
      <c r="F149" s="98"/>
      <c r="G149" s="98"/>
      <c r="H149" s="98"/>
    </row>
    <row r="150" spans="2:8" ht="3.75" customHeight="1">
      <c r="B150" s="174"/>
      <c r="C150" s="174"/>
      <c r="D150" s="174"/>
      <c r="E150" s="174"/>
      <c r="F150" s="166"/>
      <c r="G150" s="166"/>
      <c r="H150" s="1251"/>
    </row>
    <row r="151" spans="2:8" ht="14.25" customHeight="1">
      <c r="B151" s="1873"/>
      <c r="C151" s="53"/>
      <c r="D151" s="53"/>
      <c r="E151" s="1811" t="s">
        <v>1129</v>
      </c>
      <c r="F151" s="1811"/>
      <c r="G151" s="1811"/>
      <c r="H151" s="1811"/>
    </row>
    <row r="152" spans="2:8" ht="12.75" customHeight="1">
      <c r="B152" s="1873"/>
      <c r="C152" s="53"/>
      <c r="D152" s="53"/>
      <c r="E152" s="53"/>
      <c r="F152" s="178"/>
      <c r="G152" s="178"/>
      <c r="H152" s="1251"/>
    </row>
    <row r="153" spans="2:8" ht="14.25" customHeight="1">
      <c r="B153" s="99" t="s">
        <v>817</v>
      </c>
      <c r="C153" s="99"/>
      <c r="D153" s="1873" t="s">
        <v>1879</v>
      </c>
      <c r="E153" s="1873"/>
      <c r="F153" s="1873" t="s">
        <v>608</v>
      </c>
      <c r="G153" s="1873"/>
      <c r="H153" s="1873"/>
    </row>
    <row r="154" spans="2:8" ht="15">
      <c r="B154" s="1933"/>
      <c r="C154" s="54"/>
      <c r="D154" s="1933"/>
      <c r="E154" s="1933"/>
      <c r="F154" s="1933"/>
      <c r="G154" s="1933"/>
      <c r="H154" s="1251"/>
    </row>
    <row r="155" spans="2:8" ht="15">
      <c r="B155" s="1933"/>
      <c r="C155" s="54"/>
      <c r="D155" s="1933"/>
      <c r="E155" s="1933"/>
      <c r="F155" s="1933"/>
      <c r="G155" s="1933"/>
      <c r="H155" s="1251"/>
    </row>
    <row r="156" spans="2:8" ht="15" customHeight="1">
      <c r="B156" s="1933"/>
      <c r="C156" s="54"/>
      <c r="D156" s="1933"/>
      <c r="E156" s="1933"/>
      <c r="F156" s="1933"/>
      <c r="G156" s="1933"/>
      <c r="H156" s="1251"/>
    </row>
    <row r="157" spans="2:8" ht="21" customHeight="1">
      <c r="B157" s="1933"/>
      <c r="C157" s="54"/>
      <c r="D157" s="1933"/>
      <c r="E157" s="1933"/>
      <c r="F157" s="1933"/>
      <c r="G157" s="1933"/>
      <c r="H157" s="1251"/>
    </row>
    <row r="158" spans="2:8" ht="15">
      <c r="B158" s="1933"/>
      <c r="C158" s="54"/>
      <c r="D158" s="1933"/>
      <c r="E158" s="1933"/>
      <c r="F158" s="1933"/>
      <c r="G158" s="1933"/>
      <c r="H158" s="1251"/>
    </row>
    <row r="159" spans="2:8" ht="15">
      <c r="B159" s="1933"/>
      <c r="C159" s="54"/>
      <c r="D159" s="1933"/>
      <c r="E159" s="1933"/>
      <c r="F159" s="1933"/>
      <c r="G159" s="1933"/>
      <c r="H159" s="1251"/>
    </row>
    <row r="160" spans="1:11" s="1298" customFormat="1" ht="18" customHeight="1">
      <c r="A160" s="1295"/>
      <c r="B160" s="1296" t="s">
        <v>386</v>
      </c>
      <c r="C160" s="1297"/>
      <c r="D160" s="1838" t="s">
        <v>10</v>
      </c>
      <c r="E160" s="1838"/>
      <c r="F160" s="1838" t="s">
        <v>818</v>
      </c>
      <c r="G160" s="1838"/>
      <c r="H160" s="1838"/>
      <c r="I160" s="1297"/>
      <c r="J160" s="1297"/>
      <c r="K160" s="1297"/>
    </row>
    <row r="161" spans="2:8" ht="15">
      <c r="B161" s="136"/>
      <c r="C161" s="136"/>
      <c r="D161" s="136"/>
      <c r="E161" s="136"/>
      <c r="F161" s="166"/>
      <c r="G161" s="166"/>
      <c r="H161" s="1251"/>
    </row>
    <row r="168" spans="2:7" ht="15">
      <c r="B168" s="103"/>
      <c r="C168" s="103"/>
      <c r="D168" s="209"/>
      <c r="E168" s="209"/>
      <c r="F168" s="209"/>
      <c r="G168" s="209"/>
    </row>
  </sheetData>
  <sheetProtection/>
  <mergeCells count="52">
    <mergeCell ref="D160:E160"/>
    <mergeCell ref="F160:H160"/>
    <mergeCell ref="B141:H141"/>
    <mergeCell ref="B129:D129"/>
    <mergeCell ref="E151:H151"/>
    <mergeCell ref="D153:E153"/>
    <mergeCell ref="F153:H153"/>
    <mergeCell ref="B154:B159"/>
    <mergeCell ref="D159:E159"/>
    <mergeCell ref="D158:E158"/>
    <mergeCell ref="D154:E154"/>
    <mergeCell ref="B20:D20"/>
    <mergeCell ref="F154:F159"/>
    <mergeCell ref="G154:G159"/>
    <mergeCell ref="B49:G49"/>
    <mergeCell ref="F112:G112"/>
    <mergeCell ref="D155:E155"/>
    <mergeCell ref="D156:E156"/>
    <mergeCell ref="D157:E157"/>
    <mergeCell ref="B145:F145"/>
    <mergeCell ref="B151:B152"/>
    <mergeCell ref="B21:D21"/>
    <mergeCell ref="B41:D41"/>
    <mergeCell ref="B42:D42"/>
    <mergeCell ref="B39:D39"/>
    <mergeCell ref="B40:D40"/>
    <mergeCell ref="B131:H131"/>
    <mergeCell ref="B48:H48"/>
    <mergeCell ref="B45:D45"/>
    <mergeCell ref="B44:D44"/>
    <mergeCell ref="B18:D18"/>
    <mergeCell ref="B19:D19"/>
    <mergeCell ref="B11:H11"/>
    <mergeCell ref="B12:H12"/>
    <mergeCell ref="B14:F14"/>
    <mergeCell ref="B15:B16"/>
    <mergeCell ref="G15:G16"/>
    <mergeCell ref="B17:D17"/>
    <mergeCell ref="B5:F5"/>
    <mergeCell ref="B6:B7"/>
    <mergeCell ref="G6:G7"/>
    <mergeCell ref="B8:D8"/>
    <mergeCell ref="B26:B27"/>
    <mergeCell ref="B25:D25"/>
    <mergeCell ref="F113:G113"/>
    <mergeCell ref="F114:G114"/>
    <mergeCell ref="G26:G27"/>
    <mergeCell ref="B35:H35"/>
    <mergeCell ref="B43:D43"/>
    <mergeCell ref="B36:B37"/>
    <mergeCell ref="G36:G37"/>
    <mergeCell ref="B38:D38"/>
  </mergeCells>
  <printOptions/>
  <pageMargins left="0.708661417322835" right="0.590551181102362" top="0.748031496062992" bottom="0.748031496062992" header="0.31496062992126" footer="0.31496062992126"/>
  <pageSetup firstPageNumber="27"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I123"/>
  <sheetViews>
    <sheetView zoomScale="120" zoomScaleNormal="120" zoomScalePageLayoutView="0" workbookViewId="0" topLeftCell="A1">
      <selection activeCell="I13" sqref="I13"/>
    </sheetView>
  </sheetViews>
  <sheetFormatPr defaultColWidth="41.375" defaultRowHeight="12.75"/>
  <cols>
    <col min="1" max="1" width="30.375" style="831" customWidth="1"/>
    <col min="2" max="2" width="10.625" style="833" customWidth="1"/>
    <col min="3" max="3" width="11.75390625" style="919" customWidth="1"/>
    <col min="4" max="4" width="10.25390625" style="919" customWidth="1"/>
    <col min="5" max="5" width="10.00390625" style="919" customWidth="1"/>
    <col min="6" max="6" width="10.625" style="919" customWidth="1"/>
    <col min="7" max="7" width="10.25390625" style="920" customWidth="1"/>
    <col min="8" max="8" width="9.75390625" style="920" customWidth="1"/>
    <col min="9" max="9" width="19.00390625" style="832" customWidth="1"/>
    <col min="10" max="16384" width="41.375" style="832" customWidth="1"/>
  </cols>
  <sheetData>
    <row r="1" spans="1:8" ht="18" customHeight="1">
      <c r="A1" s="1718" t="s">
        <v>728</v>
      </c>
      <c r="B1" s="1718"/>
      <c r="C1" s="1718"/>
      <c r="D1" s="1718"/>
      <c r="E1" s="1718"/>
      <c r="F1" s="1718"/>
      <c r="G1" s="1718"/>
      <c r="H1" s="876"/>
    </row>
    <row r="2" spans="1:8" ht="12" customHeight="1">
      <c r="A2" s="877" t="s">
        <v>729</v>
      </c>
      <c r="B2" s="878"/>
      <c r="C2" s="879"/>
      <c r="D2" s="879"/>
      <c r="E2" s="879"/>
      <c r="F2" s="879"/>
      <c r="G2" s="879"/>
      <c r="H2" s="876"/>
    </row>
    <row r="3" spans="1:8" s="882" customFormat="1" ht="30.75" customHeight="1">
      <c r="A3" s="880" t="s">
        <v>444</v>
      </c>
      <c r="B3" s="881" t="s">
        <v>1490</v>
      </c>
      <c r="C3" s="880" t="s">
        <v>730</v>
      </c>
      <c r="D3" s="880" t="s">
        <v>634</v>
      </c>
      <c r="E3" s="880" t="s">
        <v>635</v>
      </c>
      <c r="F3" s="880" t="s">
        <v>636</v>
      </c>
      <c r="G3" s="880" t="s">
        <v>637</v>
      </c>
      <c r="H3" s="880" t="s">
        <v>731</v>
      </c>
    </row>
    <row r="4" spans="1:8" s="885" customFormat="1" ht="10.5">
      <c r="A4" s="883" t="s">
        <v>732</v>
      </c>
      <c r="B4" s="884">
        <f aca="true" t="shared" si="0" ref="B4:H4">B17</f>
        <v>14101372503.315</v>
      </c>
      <c r="C4" s="884">
        <f t="shared" si="0"/>
        <v>12822749541</v>
      </c>
      <c r="D4" s="884">
        <f t="shared" si="0"/>
        <v>1049675171.25</v>
      </c>
      <c r="E4" s="884">
        <f t="shared" si="0"/>
        <v>0</v>
      </c>
      <c r="F4" s="884">
        <f t="shared" si="0"/>
        <v>228947791.06499997</v>
      </c>
      <c r="G4" s="884">
        <f t="shared" si="0"/>
        <v>0</v>
      </c>
      <c r="H4" s="884">
        <f t="shared" si="0"/>
        <v>0</v>
      </c>
    </row>
    <row r="5" spans="1:8" s="885" customFormat="1" ht="14.25" customHeight="1">
      <c r="A5" s="886" t="s">
        <v>733</v>
      </c>
      <c r="B5" s="887">
        <f aca="true" t="shared" si="1" ref="B5:H5">B6+B10</f>
        <v>85605676585</v>
      </c>
      <c r="C5" s="887">
        <f t="shared" si="1"/>
        <v>75771329416</v>
      </c>
      <c r="D5" s="887">
        <f t="shared" si="1"/>
        <v>4198700685</v>
      </c>
      <c r="E5" s="887">
        <f t="shared" si="1"/>
        <v>1274736178</v>
      </c>
      <c r="F5" s="887">
        <f t="shared" si="1"/>
        <v>4360910306</v>
      </c>
      <c r="G5" s="887">
        <f t="shared" si="1"/>
        <v>0</v>
      </c>
      <c r="H5" s="887">
        <f t="shared" si="1"/>
        <v>0</v>
      </c>
    </row>
    <row r="6" spans="1:8" s="885" customFormat="1" ht="14.25" customHeight="1">
      <c r="A6" s="886" t="s">
        <v>734</v>
      </c>
      <c r="B6" s="887">
        <f aca="true" t="shared" si="2" ref="B6:H6">SUM(B7:B8)</f>
        <v>2468655029</v>
      </c>
      <c r="C6" s="887">
        <f t="shared" si="2"/>
        <v>2468655029</v>
      </c>
      <c r="D6" s="887">
        <f t="shared" si="2"/>
        <v>0</v>
      </c>
      <c r="E6" s="887">
        <f t="shared" si="2"/>
        <v>0</v>
      </c>
      <c r="F6" s="887">
        <f t="shared" si="2"/>
        <v>0</v>
      </c>
      <c r="G6" s="887">
        <f t="shared" si="2"/>
        <v>0</v>
      </c>
      <c r="H6" s="887">
        <f t="shared" si="2"/>
        <v>0</v>
      </c>
    </row>
    <row r="7" spans="1:8" s="890" customFormat="1" ht="22.5">
      <c r="A7" s="888" t="s">
        <v>735</v>
      </c>
      <c r="B7" s="889">
        <f>C7+D7+E7+F7+G7+H7</f>
        <v>2468655029</v>
      </c>
      <c r="C7" s="889">
        <f>2468655029-'LN duoc chia'!E13</f>
        <v>2468655029</v>
      </c>
      <c r="D7" s="731"/>
      <c r="E7" s="731"/>
      <c r="F7" s="731"/>
      <c r="G7" s="731"/>
      <c r="H7" s="731">
        <f>'Cac BT HN lien quan den von'!M31</f>
        <v>0</v>
      </c>
    </row>
    <row r="8" spans="1:8" s="890" customFormat="1" ht="12.75" customHeight="1">
      <c r="A8" s="891" t="s">
        <v>736</v>
      </c>
      <c r="B8" s="889">
        <f>C8+D8+E8+F8</f>
        <v>0</v>
      </c>
      <c r="C8" s="892"/>
      <c r="D8" s="731"/>
      <c r="E8" s="731"/>
      <c r="F8" s="731"/>
      <c r="G8" s="893"/>
      <c r="H8" s="893"/>
    </row>
    <row r="9" spans="1:8" s="890" customFormat="1" ht="14.25" customHeight="1">
      <c r="A9" s="894" t="s">
        <v>737</v>
      </c>
      <c r="B9" s="889"/>
      <c r="C9" s="892"/>
      <c r="D9" s="731"/>
      <c r="E9" s="731"/>
      <c r="F9" s="731"/>
      <c r="G9" s="893"/>
      <c r="H9" s="893"/>
    </row>
    <row r="10" spans="1:8" s="885" customFormat="1" ht="15" customHeight="1">
      <c r="A10" s="886" t="s">
        <v>738</v>
      </c>
      <c r="B10" s="887">
        <f aca="true" t="shared" si="3" ref="B10:H10">B11+B12</f>
        <v>83137021556</v>
      </c>
      <c r="C10" s="887">
        <f t="shared" si="3"/>
        <v>73302674387</v>
      </c>
      <c r="D10" s="887">
        <f t="shared" si="3"/>
        <v>4198700685</v>
      </c>
      <c r="E10" s="887">
        <f t="shared" si="3"/>
        <v>1274736178</v>
      </c>
      <c r="F10" s="887">
        <f t="shared" si="3"/>
        <v>4360910306</v>
      </c>
      <c r="G10" s="887">
        <f t="shared" si="3"/>
        <v>0</v>
      </c>
      <c r="H10" s="887">
        <f t="shared" si="3"/>
        <v>0</v>
      </c>
    </row>
    <row r="11" spans="1:8" s="890" customFormat="1" ht="11.25">
      <c r="A11" s="888" t="s">
        <v>739</v>
      </c>
      <c r="B11" s="889">
        <f>C11+D11+E11+F11</f>
        <v>13282458475</v>
      </c>
      <c r="C11" s="892">
        <v>13282458475</v>
      </c>
      <c r="D11" s="731"/>
      <c r="E11" s="731"/>
      <c r="F11" s="731"/>
      <c r="G11" s="893"/>
      <c r="H11" s="893"/>
    </row>
    <row r="12" spans="1:8" s="890" customFormat="1" ht="13.5" customHeight="1">
      <c r="A12" s="888" t="s">
        <v>740</v>
      </c>
      <c r="B12" s="892">
        <f>C12+D12+E12+F12+G12</f>
        <v>69854563081</v>
      </c>
      <c r="C12" s="892">
        <v>60020215912</v>
      </c>
      <c r="D12" s="731">
        <v>4198700685</v>
      </c>
      <c r="E12" s="731">
        <v>1274736178</v>
      </c>
      <c r="F12" s="731">
        <v>4360910306</v>
      </c>
      <c r="G12" s="731"/>
      <c r="H12" s="731"/>
    </row>
    <row r="13" spans="1:8" s="890" customFormat="1" ht="13.5" customHeight="1">
      <c r="A13" s="891" t="s">
        <v>741</v>
      </c>
      <c r="B13" s="892">
        <f>C13+D13+E13+F13+G13</f>
        <v>59133716046</v>
      </c>
      <c r="C13" s="892">
        <v>53498069562</v>
      </c>
      <c r="D13" s="731"/>
      <c r="E13" s="731">
        <v>1274736178</v>
      </c>
      <c r="F13" s="731">
        <v>4360910306</v>
      </c>
      <c r="G13" s="731"/>
      <c r="H13" s="731"/>
    </row>
    <row r="14" spans="1:8" s="890" customFormat="1" ht="13.5" customHeight="1">
      <c r="A14" s="891" t="s">
        <v>742</v>
      </c>
      <c r="B14" s="892">
        <f>C14+D14+E14+F14+G14</f>
        <v>10720847035</v>
      </c>
      <c r="C14" s="892">
        <f>C12-C13</f>
        <v>6522146350</v>
      </c>
      <c r="D14" s="731">
        <v>4198700685</v>
      </c>
      <c r="E14" s="731"/>
      <c r="F14" s="731"/>
      <c r="G14" s="731"/>
      <c r="H14" s="731"/>
    </row>
    <row r="15" spans="1:8" s="890" customFormat="1" ht="18" customHeight="1">
      <c r="A15" s="894" t="s">
        <v>897</v>
      </c>
      <c r="B15" s="887">
        <f>C15+E15+F15+D15</f>
        <v>0</v>
      </c>
      <c r="C15" s="887"/>
      <c r="D15" s="731"/>
      <c r="E15" s="731"/>
      <c r="F15" s="731"/>
      <c r="G15" s="893"/>
      <c r="H15" s="893"/>
    </row>
    <row r="16" spans="1:8" s="885" customFormat="1" ht="18" customHeight="1">
      <c r="A16" s="894" t="s">
        <v>898</v>
      </c>
      <c r="B16" s="887">
        <f>C16+E16+F16+D16</f>
        <v>4490838487</v>
      </c>
      <c r="C16" s="887">
        <v>4490838487</v>
      </c>
      <c r="D16" s="895"/>
      <c r="E16" s="895"/>
      <c r="F16" s="895"/>
      <c r="G16" s="896"/>
      <c r="H16" s="896"/>
    </row>
    <row r="17" spans="1:9" s="885" customFormat="1" ht="21">
      <c r="A17" s="886" t="s">
        <v>899</v>
      </c>
      <c r="B17" s="897">
        <f>SUM(B18:B23)</f>
        <v>14101372503.315</v>
      </c>
      <c r="C17" s="897">
        <f>SUM(C18:C23)</f>
        <v>12822749541</v>
      </c>
      <c r="D17" s="897">
        <f>SUM(D18:D22)</f>
        <v>1049675171.25</v>
      </c>
      <c r="E17" s="897">
        <f>SUM(E18:E22)</f>
        <v>0</v>
      </c>
      <c r="F17" s="897">
        <f>SUM(F18:F22)</f>
        <v>228947791.06499997</v>
      </c>
      <c r="G17" s="897">
        <f>SUM(G18:G22)</f>
        <v>0</v>
      </c>
      <c r="H17" s="897">
        <f>SUM(H18:H22)</f>
        <v>0</v>
      </c>
      <c r="I17" s="898">
        <f>B17-C17-D17-E17-F17-G17</f>
        <v>5.662441253662109E-07</v>
      </c>
    </row>
    <row r="18" spans="1:8" s="890" customFormat="1" ht="22.5">
      <c r="A18" s="899" t="s">
        <v>900</v>
      </c>
      <c r="B18" s="889">
        <f>C18+D18+E18+F18</f>
        <v>3320614619</v>
      </c>
      <c r="C18" s="889">
        <v>3320614619</v>
      </c>
      <c r="D18" s="731"/>
      <c r="E18" s="731"/>
      <c r="F18" s="731"/>
      <c r="G18" s="731"/>
      <c r="H18" s="731"/>
    </row>
    <row r="19" spans="1:8" s="890" customFormat="1" ht="22.5">
      <c r="A19" s="899" t="s">
        <v>901</v>
      </c>
      <c r="B19" s="889">
        <f>C19+D19+E19+F19+G19</f>
        <v>6687258695</v>
      </c>
      <c r="C19" s="889">
        <v>6687258695</v>
      </c>
      <c r="D19" s="731"/>
      <c r="E19" s="731"/>
      <c r="F19" s="731"/>
      <c r="G19" s="731">
        <f>0.14*G12</f>
        <v>0</v>
      </c>
      <c r="H19" s="731"/>
    </row>
    <row r="20" spans="1:8" s="890" customFormat="1" ht="22.5">
      <c r="A20" s="899" t="s">
        <v>902</v>
      </c>
      <c r="B20" s="889">
        <f>C20+D20+E20+F20</f>
        <v>2680211758.25</v>
      </c>
      <c r="C20" s="892">
        <f>1630536588-1</f>
        <v>1630536587</v>
      </c>
      <c r="D20" s="731">
        <f>0.25*D5</f>
        <v>1049675171.25</v>
      </c>
      <c r="E20" s="731"/>
      <c r="F20" s="731"/>
      <c r="G20" s="893"/>
      <c r="H20" s="900"/>
    </row>
    <row r="21" spans="1:8" s="890" customFormat="1" ht="22.5">
      <c r="A21" s="899" t="s">
        <v>301</v>
      </c>
      <c r="B21" s="889">
        <f>C21+D21+E21+F21</f>
        <v>228947791.06499997</v>
      </c>
      <c r="C21" s="892"/>
      <c r="D21" s="731"/>
      <c r="E21" s="731"/>
      <c r="F21" s="731">
        <f>F5*0.5*0.15*0.7</f>
        <v>228947791.06499997</v>
      </c>
      <c r="G21" s="893"/>
      <c r="H21" s="893"/>
    </row>
    <row r="22" spans="1:8" s="890" customFormat="1" ht="23.25" customHeight="1">
      <c r="A22" s="901" t="s">
        <v>903</v>
      </c>
      <c r="B22" s="902">
        <f>C22+D22+E22+F22</f>
        <v>1184339640</v>
      </c>
      <c r="C22" s="902">
        <v>1184339640</v>
      </c>
      <c r="D22" s="903"/>
      <c r="E22" s="903"/>
      <c r="F22" s="903"/>
      <c r="G22" s="904"/>
      <c r="H22" s="893"/>
    </row>
    <row r="23" spans="1:8" s="890" customFormat="1" ht="23.25" customHeight="1">
      <c r="A23" s="905" t="s">
        <v>904</v>
      </c>
      <c r="B23" s="906">
        <f>C23+D23+E23+F23</f>
        <v>0</v>
      </c>
      <c r="C23" s="906"/>
      <c r="D23" s="733"/>
      <c r="E23" s="733"/>
      <c r="F23" s="733"/>
      <c r="G23" s="907"/>
      <c r="H23" s="907"/>
    </row>
    <row r="24" spans="1:8" s="890" customFormat="1" ht="12.75">
      <c r="A24" s="908" t="s">
        <v>905</v>
      </c>
      <c r="B24" s="717"/>
      <c r="C24" s="717"/>
      <c r="D24" s="717"/>
      <c r="E24" s="717"/>
      <c r="F24" s="717"/>
      <c r="G24" s="909"/>
      <c r="H24" s="909"/>
    </row>
    <row r="25" spans="1:8" s="890" customFormat="1" ht="21">
      <c r="A25" s="880" t="s">
        <v>444</v>
      </c>
      <c r="B25" s="881" t="s">
        <v>1490</v>
      </c>
      <c r="C25" s="880" t="s">
        <v>730</v>
      </c>
      <c r="D25" s="880" t="s">
        <v>634</v>
      </c>
      <c r="E25" s="880" t="s">
        <v>635</v>
      </c>
      <c r="F25" s="880" t="s">
        <v>636</v>
      </c>
      <c r="G25" s="880" t="s">
        <v>637</v>
      </c>
      <c r="H25" s="880" t="s">
        <v>731</v>
      </c>
    </row>
    <row r="26" spans="1:8" s="912" customFormat="1" ht="11.25">
      <c r="A26" s="910" t="s">
        <v>732</v>
      </c>
      <c r="B26" s="911">
        <f aca="true" t="shared" si="4" ref="B26:H26">B41</f>
        <v>12902176253</v>
      </c>
      <c r="C26" s="911">
        <f t="shared" si="4"/>
        <v>11788958872</v>
      </c>
      <c r="D26" s="911">
        <f t="shared" si="4"/>
        <v>914112002</v>
      </c>
      <c r="E26" s="911">
        <f t="shared" si="4"/>
        <v>0</v>
      </c>
      <c r="F26" s="911">
        <f t="shared" si="4"/>
        <v>199105379</v>
      </c>
      <c r="G26" s="911">
        <f t="shared" si="4"/>
        <v>0</v>
      </c>
      <c r="H26" s="911">
        <f t="shared" si="4"/>
        <v>0</v>
      </c>
    </row>
    <row r="27" spans="1:8" s="890" customFormat="1" ht="11.25">
      <c r="A27" s="886" t="s">
        <v>733</v>
      </c>
      <c r="B27" s="895">
        <f>B28+B33+B34</f>
        <v>67586003794</v>
      </c>
      <c r="C27" s="895">
        <f>C28+C34</f>
        <v>59163026987</v>
      </c>
      <c r="D27" s="895">
        <f>D28+D34</f>
        <v>3264685720</v>
      </c>
      <c r="E27" s="895">
        <f>E28+E34</f>
        <v>1916740605</v>
      </c>
      <c r="F27" s="895">
        <f>F28+F34+F33</f>
        <v>2623407819</v>
      </c>
      <c r="G27" s="895">
        <f>G28+G34+G33</f>
        <v>618142663</v>
      </c>
      <c r="H27" s="895">
        <f>H28+H34+H33</f>
        <v>0</v>
      </c>
    </row>
    <row r="28" spans="1:8" s="890" customFormat="1" ht="11.25">
      <c r="A28" s="886" t="s">
        <v>734</v>
      </c>
      <c r="B28" s="895">
        <f aca="true" t="shared" si="5" ref="B28:H28">SUM(B29:B32)</f>
        <v>213671646</v>
      </c>
      <c r="C28" s="895">
        <f t="shared" si="5"/>
        <v>213671646</v>
      </c>
      <c r="D28" s="895">
        <f t="shared" si="5"/>
        <v>0</v>
      </c>
      <c r="E28" s="895">
        <f t="shared" si="5"/>
        <v>0</v>
      </c>
      <c r="F28" s="895">
        <f t="shared" si="5"/>
        <v>0</v>
      </c>
      <c r="G28" s="895">
        <f t="shared" si="5"/>
        <v>0</v>
      </c>
      <c r="H28" s="895">
        <f t="shared" si="5"/>
        <v>0</v>
      </c>
    </row>
    <row r="29" spans="1:8" s="890" customFormat="1" ht="13.5" customHeight="1">
      <c r="A29" s="888" t="s">
        <v>906</v>
      </c>
      <c r="B29" s="731">
        <f>C29+D29+E29+F29+G29+H29</f>
        <v>196671646</v>
      </c>
      <c r="C29" s="731">
        <v>196671646</v>
      </c>
      <c r="D29" s="731"/>
      <c r="E29" s="731"/>
      <c r="F29" s="731"/>
      <c r="G29" s="731"/>
      <c r="H29" s="731"/>
    </row>
    <row r="30" spans="1:8" s="890" customFormat="1" ht="11.25">
      <c r="A30" s="891" t="s">
        <v>907</v>
      </c>
      <c r="B30" s="731">
        <f>C30+D30+E30+F30</f>
        <v>0</v>
      </c>
      <c r="C30" s="731"/>
      <c r="D30" s="731"/>
      <c r="E30" s="731"/>
      <c r="F30" s="731"/>
      <c r="G30" s="893"/>
      <c r="H30" s="893"/>
    </row>
    <row r="31" spans="1:8" s="890" customFormat="1" ht="11.25">
      <c r="A31" s="891" t="s">
        <v>908</v>
      </c>
      <c r="B31" s="731">
        <f>C31+D31+E31+F31</f>
        <v>0</v>
      </c>
      <c r="C31" s="731"/>
      <c r="D31" s="731"/>
      <c r="E31" s="731"/>
      <c r="F31" s="731"/>
      <c r="G31" s="893"/>
      <c r="H31" s="893"/>
    </row>
    <row r="32" spans="1:8" s="890" customFormat="1" ht="11.25">
      <c r="A32" s="891" t="s">
        <v>736</v>
      </c>
      <c r="B32" s="731">
        <f>C32+D32+E32+F32</f>
        <v>17000000</v>
      </c>
      <c r="C32" s="731">
        <v>17000000</v>
      </c>
      <c r="D32" s="731"/>
      <c r="E32" s="731"/>
      <c r="F32" s="731"/>
      <c r="G32" s="893"/>
      <c r="H32" s="893"/>
    </row>
    <row r="33" spans="1:8" s="890" customFormat="1" ht="11.25">
      <c r="A33" s="894" t="s">
        <v>737</v>
      </c>
      <c r="B33" s="895">
        <f>C33+D33+E33+F33</f>
        <v>0</v>
      </c>
      <c r="C33" s="731"/>
      <c r="D33" s="731"/>
      <c r="E33" s="731"/>
      <c r="F33" s="895"/>
      <c r="G33" s="893"/>
      <c r="H33" s="893"/>
    </row>
    <row r="34" spans="1:8" s="890" customFormat="1" ht="11.25">
      <c r="A34" s="886" t="s">
        <v>738</v>
      </c>
      <c r="B34" s="895">
        <f aca="true" t="shared" si="6" ref="B34:H34">SUM(B35:B36)</f>
        <v>67372332148</v>
      </c>
      <c r="C34" s="895">
        <f t="shared" si="6"/>
        <v>58949355341</v>
      </c>
      <c r="D34" s="895">
        <f t="shared" si="6"/>
        <v>3264685720</v>
      </c>
      <c r="E34" s="895">
        <f t="shared" si="6"/>
        <v>1916740605</v>
      </c>
      <c r="F34" s="895">
        <f t="shared" si="6"/>
        <v>2623407819</v>
      </c>
      <c r="G34" s="895">
        <f t="shared" si="6"/>
        <v>618142663</v>
      </c>
      <c r="H34" s="895">
        <f t="shared" si="6"/>
        <v>0</v>
      </c>
    </row>
    <row r="35" spans="1:8" s="890" customFormat="1" ht="11.25">
      <c r="A35" s="888" t="s">
        <v>909</v>
      </c>
      <c r="B35" s="731">
        <f>C35+D35+E35+F35</f>
        <v>7512636363</v>
      </c>
      <c r="C35" s="731">
        <v>7512636363</v>
      </c>
      <c r="D35" s="731"/>
      <c r="E35" s="731"/>
      <c r="F35" s="731"/>
      <c r="G35" s="893"/>
      <c r="H35" s="893"/>
    </row>
    <row r="36" spans="1:8" s="890" customFormat="1" ht="11.25">
      <c r="A36" s="888" t="s">
        <v>740</v>
      </c>
      <c r="B36" s="731">
        <f>C36+D36+E36+F36+G36</f>
        <v>59859695785</v>
      </c>
      <c r="C36" s="731">
        <v>51436718978</v>
      </c>
      <c r="D36" s="731">
        <v>3264685720</v>
      </c>
      <c r="E36" s="731">
        <v>1916740605</v>
      </c>
      <c r="F36" s="731">
        <v>2623407819</v>
      </c>
      <c r="G36" s="731">
        <v>618142663</v>
      </c>
      <c r="H36" s="913"/>
    </row>
    <row r="37" spans="1:8" s="890" customFormat="1" ht="11.25">
      <c r="A37" s="891" t="s">
        <v>741</v>
      </c>
      <c r="B37" s="731">
        <f>C37+D37+E37+F37+G37</f>
        <v>4540148424</v>
      </c>
      <c r="C37" s="731"/>
      <c r="D37" s="731"/>
      <c r="E37" s="731">
        <f>E36</f>
        <v>1916740605</v>
      </c>
      <c r="F37" s="731">
        <f>F36</f>
        <v>2623407819</v>
      </c>
      <c r="G37" s="731"/>
      <c r="H37" s="731"/>
    </row>
    <row r="38" spans="1:8" s="890" customFormat="1" ht="11.25">
      <c r="A38" s="891" t="s">
        <v>742</v>
      </c>
      <c r="B38" s="731">
        <f>C38+D38+E38+F38+G38</f>
        <v>3882828383</v>
      </c>
      <c r="C38" s="731"/>
      <c r="D38" s="731">
        <f>D36</f>
        <v>3264685720</v>
      </c>
      <c r="E38" s="731"/>
      <c r="F38" s="731"/>
      <c r="G38" s="731">
        <f>G36</f>
        <v>618142663</v>
      </c>
      <c r="H38" s="731"/>
    </row>
    <row r="39" spans="1:8" s="890" customFormat="1" ht="11.25">
      <c r="A39" s="894" t="s">
        <v>897</v>
      </c>
      <c r="B39" s="731">
        <f>C39+D39+E39+F39</f>
        <v>1474503570</v>
      </c>
      <c r="C39" s="895">
        <v>1443173000</v>
      </c>
      <c r="D39" s="895"/>
      <c r="E39" s="895"/>
      <c r="F39" s="895">
        <v>31330570</v>
      </c>
      <c r="G39" s="893"/>
      <c r="H39" s="893"/>
    </row>
    <row r="40" spans="1:8" s="890" customFormat="1" ht="11.25">
      <c r="A40" s="894" t="s">
        <v>898</v>
      </c>
      <c r="B40" s="731">
        <f>C40+D40+E40+F40</f>
        <v>9244081807</v>
      </c>
      <c r="C40" s="895">
        <v>9244081807</v>
      </c>
      <c r="D40" s="895"/>
      <c r="E40" s="895"/>
      <c r="F40" s="895"/>
      <c r="G40" s="893"/>
      <c r="H40" s="893"/>
    </row>
    <row r="41" spans="1:9" s="890" customFormat="1" ht="21">
      <c r="A41" s="886" t="s">
        <v>899</v>
      </c>
      <c r="B41" s="914">
        <f>SUM(B42:B47)</f>
        <v>12902176253</v>
      </c>
      <c r="C41" s="914">
        <f>SUM(C42:C47)</f>
        <v>11788958872</v>
      </c>
      <c r="D41" s="914">
        <f>SUM(D42:D46)</f>
        <v>914112002</v>
      </c>
      <c r="E41" s="914">
        <f>SUM(E42:E46)</f>
        <v>0</v>
      </c>
      <c r="F41" s="914">
        <f>SUM(F42:F46)</f>
        <v>199105379</v>
      </c>
      <c r="G41" s="893"/>
      <c r="H41" s="893"/>
      <c r="I41" s="915">
        <f>B41-3259400321</f>
        <v>9642775932</v>
      </c>
    </row>
    <row r="42" spans="1:9" s="890" customFormat="1" ht="22.5">
      <c r="A42" s="899" t="s">
        <v>910</v>
      </c>
      <c r="B42" s="731">
        <f aca="true" t="shared" si="7" ref="B42:B47">C42+D42+E42+F42</f>
        <v>2103538182</v>
      </c>
      <c r="C42" s="731">
        <v>2103538182</v>
      </c>
      <c r="D42" s="731"/>
      <c r="E42" s="731"/>
      <c r="F42" s="731"/>
      <c r="G42" s="893"/>
      <c r="H42" s="893"/>
      <c r="I42" s="915">
        <f>D41-114065655</f>
        <v>800046347</v>
      </c>
    </row>
    <row r="43" spans="1:8" s="890" customFormat="1" ht="22.5">
      <c r="A43" s="899" t="s">
        <v>911</v>
      </c>
      <c r="B43" s="731">
        <f t="shared" si="7"/>
        <v>7801506950</v>
      </c>
      <c r="C43" s="731">
        <v>7801506950</v>
      </c>
      <c r="D43" s="731"/>
      <c r="E43" s="731"/>
      <c r="F43" s="731"/>
      <c r="G43" s="893"/>
      <c r="H43" s="893"/>
    </row>
    <row r="44" spans="1:8" s="890" customFormat="1" ht="22.5">
      <c r="A44" s="899" t="s">
        <v>912</v>
      </c>
      <c r="B44" s="731">
        <f t="shared" si="7"/>
        <v>914112002</v>
      </c>
      <c r="C44" s="731"/>
      <c r="D44" s="731">
        <v>914112002</v>
      </c>
      <c r="E44" s="731"/>
      <c r="F44" s="731"/>
      <c r="G44" s="893"/>
      <c r="H44" s="893"/>
    </row>
    <row r="45" spans="1:8" s="890" customFormat="1" ht="22.5">
      <c r="A45" s="899" t="s">
        <v>302</v>
      </c>
      <c r="B45" s="731">
        <f t="shared" si="7"/>
        <v>199105379</v>
      </c>
      <c r="C45" s="731"/>
      <c r="D45" s="731"/>
      <c r="E45" s="731"/>
      <c r="F45" s="731">
        <v>199105379</v>
      </c>
      <c r="G45" s="893"/>
      <c r="H45" s="893"/>
    </row>
    <row r="46" spans="1:8" s="890" customFormat="1" ht="12" customHeight="1">
      <c r="A46" s="901" t="s">
        <v>913</v>
      </c>
      <c r="B46" s="903">
        <f t="shared" si="7"/>
        <v>988064360</v>
      </c>
      <c r="C46" s="903">
        <v>988064360</v>
      </c>
      <c r="D46" s="903"/>
      <c r="E46" s="903"/>
      <c r="F46" s="903"/>
      <c r="G46" s="904"/>
      <c r="H46" s="904"/>
    </row>
    <row r="47" spans="1:8" s="890" customFormat="1" ht="21">
      <c r="A47" s="905" t="s">
        <v>914</v>
      </c>
      <c r="B47" s="733">
        <f t="shared" si="7"/>
        <v>895849380</v>
      </c>
      <c r="C47" s="733">
        <v>895849380</v>
      </c>
      <c r="D47" s="916"/>
      <c r="E47" s="733"/>
      <c r="F47" s="733"/>
      <c r="G47" s="907"/>
      <c r="H47" s="907"/>
    </row>
    <row r="48" spans="1:8" s="890" customFormat="1" ht="11.25">
      <c r="A48" s="917"/>
      <c r="B48" s="717"/>
      <c r="C48" s="717"/>
      <c r="D48" s="717"/>
      <c r="E48" s="717"/>
      <c r="F48" s="717"/>
      <c r="G48" s="909"/>
      <c r="H48" s="909"/>
    </row>
    <row r="49" spans="1:8" s="890" customFormat="1" ht="11.25">
      <c r="A49" s="917"/>
      <c r="B49" s="717"/>
      <c r="C49" s="918"/>
      <c r="D49" s="717"/>
      <c r="E49" s="717"/>
      <c r="F49" s="717"/>
      <c r="G49" s="909"/>
      <c r="H49" s="909"/>
    </row>
    <row r="50" spans="1:8" s="890" customFormat="1" ht="11.25">
      <c r="A50" s="917"/>
      <c r="B50" s="717"/>
      <c r="C50" s="717"/>
      <c r="D50" s="717"/>
      <c r="E50" s="717"/>
      <c r="F50" s="717"/>
      <c r="G50" s="909"/>
      <c r="H50" s="909"/>
    </row>
    <row r="51" spans="1:8" s="890" customFormat="1" ht="11.25">
      <c r="A51" s="917"/>
      <c r="B51" s="717"/>
      <c r="C51" s="717"/>
      <c r="D51" s="717"/>
      <c r="E51" s="717"/>
      <c r="F51" s="717"/>
      <c r="G51" s="909"/>
      <c r="H51" s="909"/>
    </row>
    <row r="52" spans="1:8" s="890" customFormat="1" ht="11.25">
      <c r="A52" s="917"/>
      <c r="B52" s="717"/>
      <c r="C52" s="717"/>
      <c r="D52" s="717"/>
      <c r="E52" s="717"/>
      <c r="F52" s="717"/>
      <c r="G52" s="909"/>
      <c r="H52" s="909"/>
    </row>
    <row r="53" spans="1:8" s="890" customFormat="1" ht="11.25">
      <c r="A53" s="917"/>
      <c r="B53" s="717"/>
      <c r="C53" s="717"/>
      <c r="D53" s="717"/>
      <c r="E53" s="717"/>
      <c r="F53" s="717"/>
      <c r="G53" s="909"/>
      <c r="H53" s="909"/>
    </row>
    <row r="54" spans="1:6" s="890" customFormat="1" ht="11.25">
      <c r="A54" s="917"/>
      <c r="B54" s="915"/>
      <c r="C54" s="717"/>
      <c r="D54" s="717"/>
      <c r="E54" s="717"/>
      <c r="F54" s="717"/>
    </row>
    <row r="55" spans="1:6" s="890" customFormat="1" ht="11.25">
      <c r="A55" s="917"/>
      <c r="B55" s="915"/>
      <c r="C55" s="717"/>
      <c r="D55" s="717"/>
      <c r="E55" s="717"/>
      <c r="F55" s="717"/>
    </row>
    <row r="56" spans="1:6" s="890" customFormat="1" ht="11.25">
      <c r="A56" s="917"/>
      <c r="B56" s="915"/>
      <c r="C56" s="717"/>
      <c r="D56" s="717"/>
      <c r="E56" s="717"/>
      <c r="F56" s="717"/>
    </row>
    <row r="57" spans="1:6" s="890" customFormat="1" ht="11.25">
      <c r="A57" s="917"/>
      <c r="B57" s="915"/>
      <c r="C57" s="717"/>
      <c r="D57" s="717"/>
      <c r="E57" s="717"/>
      <c r="F57" s="717"/>
    </row>
    <row r="58" spans="1:6" s="890" customFormat="1" ht="11.25">
      <c r="A58" s="917"/>
      <c r="B58" s="915"/>
      <c r="C58" s="717"/>
      <c r="D58" s="717"/>
      <c r="E58" s="717"/>
      <c r="F58" s="717"/>
    </row>
    <row r="59" spans="1:6" s="890" customFormat="1" ht="11.25">
      <c r="A59" s="917"/>
      <c r="B59" s="915"/>
      <c r="C59" s="717"/>
      <c r="D59" s="717"/>
      <c r="E59" s="717"/>
      <c r="F59" s="717"/>
    </row>
    <row r="60" spans="1:6" s="890" customFormat="1" ht="11.25">
      <c r="A60" s="917"/>
      <c r="B60" s="915"/>
      <c r="C60" s="717"/>
      <c r="D60" s="717"/>
      <c r="E60" s="717"/>
      <c r="F60" s="717"/>
    </row>
    <row r="61" spans="1:6" s="890" customFormat="1" ht="11.25">
      <c r="A61" s="917"/>
      <c r="B61" s="915"/>
      <c r="C61" s="717"/>
      <c r="D61" s="717"/>
      <c r="E61" s="717"/>
      <c r="F61" s="717"/>
    </row>
    <row r="62" spans="1:6" s="890" customFormat="1" ht="11.25">
      <c r="A62" s="917"/>
      <c r="B62" s="915"/>
      <c r="C62" s="717"/>
      <c r="D62" s="717"/>
      <c r="E62" s="717"/>
      <c r="F62" s="717"/>
    </row>
    <row r="63" spans="1:6" s="890" customFormat="1" ht="11.25">
      <c r="A63" s="917"/>
      <c r="B63" s="915"/>
      <c r="C63" s="717"/>
      <c r="D63" s="717"/>
      <c r="E63" s="717"/>
      <c r="F63" s="717"/>
    </row>
    <row r="64" spans="1:6" s="890" customFormat="1" ht="11.25">
      <c r="A64" s="917"/>
      <c r="B64" s="915"/>
      <c r="C64" s="717"/>
      <c r="D64" s="717"/>
      <c r="E64" s="717"/>
      <c r="F64" s="717"/>
    </row>
    <row r="65" spans="1:6" s="890" customFormat="1" ht="11.25">
      <c r="A65" s="917"/>
      <c r="B65" s="915"/>
      <c r="C65" s="717"/>
      <c r="D65" s="717"/>
      <c r="E65" s="717"/>
      <c r="F65" s="717"/>
    </row>
    <row r="66" spans="1:6" s="890" customFormat="1" ht="11.25">
      <c r="A66" s="917"/>
      <c r="B66" s="915"/>
      <c r="C66" s="717"/>
      <c r="D66" s="717"/>
      <c r="E66" s="717"/>
      <c r="F66" s="717"/>
    </row>
    <row r="67" spans="1:6" s="890" customFormat="1" ht="11.25">
      <c r="A67" s="917"/>
      <c r="B67" s="915"/>
      <c r="C67" s="717"/>
      <c r="D67" s="717"/>
      <c r="E67" s="717"/>
      <c r="F67" s="717"/>
    </row>
    <row r="68" spans="1:6" s="890" customFormat="1" ht="11.25">
      <c r="A68" s="917"/>
      <c r="B68" s="915"/>
      <c r="C68" s="717"/>
      <c r="D68" s="717"/>
      <c r="E68" s="717"/>
      <c r="F68" s="717"/>
    </row>
    <row r="69" spans="1:6" s="890" customFormat="1" ht="11.25">
      <c r="A69" s="917"/>
      <c r="B69" s="915"/>
      <c r="C69" s="717"/>
      <c r="D69" s="717"/>
      <c r="E69" s="717"/>
      <c r="F69" s="717"/>
    </row>
    <row r="70" spans="1:6" s="890" customFormat="1" ht="11.25">
      <c r="A70" s="917"/>
      <c r="B70" s="915"/>
      <c r="C70" s="717"/>
      <c r="D70" s="717"/>
      <c r="E70" s="717"/>
      <c r="F70" s="717"/>
    </row>
    <row r="71" spans="1:6" s="890" customFormat="1" ht="11.25">
      <c r="A71" s="917"/>
      <c r="B71" s="915"/>
      <c r="C71" s="717"/>
      <c r="D71" s="717"/>
      <c r="E71" s="717"/>
      <c r="F71" s="717"/>
    </row>
    <row r="72" spans="1:6" s="890" customFormat="1" ht="11.25">
      <c r="A72" s="917"/>
      <c r="B72" s="915"/>
      <c r="C72" s="717"/>
      <c r="D72" s="717"/>
      <c r="E72" s="717"/>
      <c r="F72" s="717"/>
    </row>
    <row r="73" spans="1:6" s="890" customFormat="1" ht="11.25">
      <c r="A73" s="917"/>
      <c r="B73" s="915"/>
      <c r="C73" s="717"/>
      <c r="D73" s="717"/>
      <c r="E73" s="717"/>
      <c r="F73" s="717"/>
    </row>
    <row r="74" spans="1:6" s="890" customFormat="1" ht="11.25">
      <c r="A74" s="917"/>
      <c r="B74" s="915"/>
      <c r="C74" s="717"/>
      <c r="D74" s="717"/>
      <c r="E74" s="717"/>
      <c r="F74" s="717"/>
    </row>
    <row r="75" spans="1:6" s="890" customFormat="1" ht="11.25">
      <c r="A75" s="917"/>
      <c r="B75" s="915"/>
      <c r="C75" s="717"/>
      <c r="D75" s="717"/>
      <c r="E75" s="717"/>
      <c r="F75" s="717"/>
    </row>
    <row r="76" spans="1:6" s="890" customFormat="1" ht="11.25">
      <c r="A76" s="917"/>
      <c r="B76" s="915"/>
      <c r="C76" s="717"/>
      <c r="D76" s="717"/>
      <c r="E76" s="717"/>
      <c r="F76" s="717"/>
    </row>
    <row r="77" spans="1:6" s="890" customFormat="1" ht="11.25">
      <c r="A77" s="917"/>
      <c r="B77" s="915"/>
      <c r="C77" s="717"/>
      <c r="D77" s="717"/>
      <c r="E77" s="717"/>
      <c r="F77" s="717"/>
    </row>
    <row r="78" spans="1:6" s="890" customFormat="1" ht="11.25">
      <c r="A78" s="917"/>
      <c r="B78" s="915"/>
      <c r="C78" s="717"/>
      <c r="D78" s="717"/>
      <c r="E78" s="717"/>
      <c r="F78" s="717"/>
    </row>
    <row r="79" spans="1:6" s="890" customFormat="1" ht="11.25">
      <c r="A79" s="917"/>
      <c r="B79" s="915"/>
      <c r="C79" s="717"/>
      <c r="D79" s="717"/>
      <c r="E79" s="717"/>
      <c r="F79" s="717"/>
    </row>
    <row r="80" spans="1:6" s="890" customFormat="1" ht="11.25">
      <c r="A80" s="917"/>
      <c r="B80" s="915"/>
      <c r="C80" s="717"/>
      <c r="D80" s="717"/>
      <c r="E80" s="717"/>
      <c r="F80" s="717"/>
    </row>
    <row r="81" spans="1:6" s="890" customFormat="1" ht="11.25">
      <c r="A81" s="917"/>
      <c r="B81" s="915"/>
      <c r="C81" s="717"/>
      <c r="D81" s="717"/>
      <c r="E81" s="717"/>
      <c r="F81" s="717"/>
    </row>
    <row r="82" spans="1:6" s="890" customFormat="1" ht="11.25">
      <c r="A82" s="917"/>
      <c r="B82" s="915"/>
      <c r="C82" s="717"/>
      <c r="D82" s="717"/>
      <c r="E82" s="717"/>
      <c r="F82" s="717"/>
    </row>
    <row r="83" spans="1:6" s="890" customFormat="1" ht="11.25">
      <c r="A83" s="917"/>
      <c r="B83" s="915"/>
      <c r="C83" s="717"/>
      <c r="D83" s="717"/>
      <c r="E83" s="717"/>
      <c r="F83" s="717"/>
    </row>
    <row r="84" spans="1:6" s="890" customFormat="1" ht="11.25">
      <c r="A84" s="917"/>
      <c r="B84" s="915"/>
      <c r="C84" s="717"/>
      <c r="D84" s="717"/>
      <c r="E84" s="717"/>
      <c r="F84" s="717"/>
    </row>
    <row r="85" spans="1:6" s="890" customFormat="1" ht="11.25">
      <c r="A85" s="917"/>
      <c r="B85" s="915"/>
      <c r="C85" s="717"/>
      <c r="D85" s="717"/>
      <c r="E85" s="717"/>
      <c r="F85" s="717"/>
    </row>
    <row r="86" spans="1:6" s="890" customFormat="1" ht="11.25">
      <c r="A86" s="917"/>
      <c r="B86" s="915"/>
      <c r="C86" s="717"/>
      <c r="D86" s="717"/>
      <c r="E86" s="717"/>
      <c r="F86" s="717"/>
    </row>
    <row r="87" spans="1:6" s="890" customFormat="1" ht="11.25">
      <c r="A87" s="917"/>
      <c r="B87" s="915"/>
      <c r="C87" s="717"/>
      <c r="D87" s="717"/>
      <c r="E87" s="717"/>
      <c r="F87" s="717"/>
    </row>
    <row r="88" spans="1:6" s="890" customFormat="1" ht="11.25">
      <c r="A88" s="917"/>
      <c r="B88" s="915"/>
      <c r="C88" s="717"/>
      <c r="D88" s="717"/>
      <c r="E88" s="717"/>
      <c r="F88" s="717"/>
    </row>
    <row r="89" spans="1:6" s="890" customFormat="1" ht="11.25">
      <c r="A89" s="917"/>
      <c r="B89" s="915"/>
      <c r="C89" s="717"/>
      <c r="D89" s="717"/>
      <c r="E89" s="717"/>
      <c r="F89" s="717"/>
    </row>
    <row r="90" spans="1:6" s="890" customFormat="1" ht="11.25">
      <c r="A90" s="917"/>
      <c r="B90" s="915"/>
      <c r="C90" s="717"/>
      <c r="D90" s="717"/>
      <c r="E90" s="717"/>
      <c r="F90" s="717"/>
    </row>
    <row r="91" spans="1:6" s="890" customFormat="1" ht="11.25">
      <c r="A91" s="917"/>
      <c r="B91" s="915"/>
      <c r="C91" s="717"/>
      <c r="D91" s="717"/>
      <c r="E91" s="717"/>
      <c r="F91" s="717"/>
    </row>
    <row r="92" spans="1:6" s="890" customFormat="1" ht="11.25">
      <c r="A92" s="917"/>
      <c r="B92" s="915"/>
      <c r="C92" s="717"/>
      <c r="D92" s="717"/>
      <c r="E92" s="717"/>
      <c r="F92" s="717"/>
    </row>
    <row r="93" spans="1:6" s="890" customFormat="1" ht="11.25">
      <c r="A93" s="917"/>
      <c r="B93" s="915"/>
      <c r="C93" s="717"/>
      <c r="D93" s="717"/>
      <c r="E93" s="717"/>
      <c r="F93" s="717"/>
    </row>
    <row r="94" spans="1:6" s="890" customFormat="1" ht="11.25">
      <c r="A94" s="917"/>
      <c r="B94" s="915"/>
      <c r="C94" s="717"/>
      <c r="D94" s="717"/>
      <c r="E94" s="717"/>
      <c r="F94" s="717"/>
    </row>
    <row r="95" spans="1:6" s="890" customFormat="1" ht="11.25">
      <c r="A95" s="917"/>
      <c r="B95" s="915"/>
      <c r="C95" s="717"/>
      <c r="D95" s="717"/>
      <c r="E95" s="717"/>
      <c r="F95" s="717"/>
    </row>
    <row r="96" spans="1:6" s="890" customFormat="1" ht="11.25">
      <c r="A96" s="917"/>
      <c r="B96" s="915"/>
      <c r="C96" s="717"/>
      <c r="D96" s="717"/>
      <c r="E96" s="717"/>
      <c r="F96" s="717"/>
    </row>
    <row r="97" spans="1:6" s="890" customFormat="1" ht="11.25">
      <c r="A97" s="917"/>
      <c r="B97" s="915"/>
      <c r="C97" s="717"/>
      <c r="D97" s="717"/>
      <c r="E97" s="717"/>
      <c r="F97" s="717"/>
    </row>
    <row r="98" spans="1:6" s="890" customFormat="1" ht="11.25">
      <c r="A98" s="917"/>
      <c r="B98" s="915"/>
      <c r="C98" s="717"/>
      <c r="D98" s="717"/>
      <c r="E98" s="717"/>
      <c r="F98" s="717"/>
    </row>
    <row r="99" spans="1:6" s="890" customFormat="1" ht="11.25">
      <c r="A99" s="917"/>
      <c r="B99" s="915"/>
      <c r="C99" s="717"/>
      <c r="D99" s="717"/>
      <c r="E99" s="717"/>
      <c r="F99" s="717"/>
    </row>
    <row r="100" spans="1:6" s="890" customFormat="1" ht="11.25">
      <c r="A100" s="917"/>
      <c r="B100" s="915"/>
      <c r="C100" s="717"/>
      <c r="D100" s="717"/>
      <c r="E100" s="717"/>
      <c r="F100" s="717"/>
    </row>
    <row r="101" spans="1:6" s="890" customFormat="1" ht="11.25">
      <c r="A101" s="917"/>
      <c r="B101" s="915"/>
      <c r="C101" s="717"/>
      <c r="D101" s="717"/>
      <c r="E101" s="717"/>
      <c r="F101" s="717"/>
    </row>
    <row r="102" spans="1:6" s="890" customFormat="1" ht="11.25">
      <c r="A102" s="917"/>
      <c r="B102" s="915"/>
      <c r="C102" s="717"/>
      <c r="D102" s="717"/>
      <c r="E102" s="717"/>
      <c r="F102" s="717"/>
    </row>
    <row r="103" spans="1:6" s="890" customFormat="1" ht="11.25">
      <c r="A103" s="917"/>
      <c r="B103" s="915"/>
      <c r="C103" s="717"/>
      <c r="D103" s="717"/>
      <c r="E103" s="717"/>
      <c r="F103" s="717"/>
    </row>
    <row r="104" spans="1:6" s="890" customFormat="1" ht="11.25">
      <c r="A104" s="917"/>
      <c r="B104" s="915"/>
      <c r="C104" s="717"/>
      <c r="D104" s="717"/>
      <c r="E104" s="717"/>
      <c r="F104" s="717"/>
    </row>
    <row r="105" spans="1:6" s="890" customFormat="1" ht="11.25">
      <c r="A105" s="917"/>
      <c r="B105" s="915"/>
      <c r="C105" s="717"/>
      <c r="D105" s="717"/>
      <c r="E105" s="717"/>
      <c r="F105" s="717"/>
    </row>
    <row r="106" spans="1:6" s="890" customFormat="1" ht="11.25">
      <c r="A106" s="917"/>
      <c r="B106" s="915"/>
      <c r="C106" s="717"/>
      <c r="D106" s="717"/>
      <c r="E106" s="717"/>
      <c r="F106" s="717"/>
    </row>
    <row r="107" spans="1:6" s="890" customFormat="1" ht="11.25">
      <c r="A107" s="917"/>
      <c r="B107" s="915"/>
      <c r="C107" s="717"/>
      <c r="D107" s="717"/>
      <c r="E107" s="717"/>
      <c r="F107" s="717"/>
    </row>
    <row r="108" spans="1:6" s="890" customFormat="1" ht="11.25">
      <c r="A108" s="917"/>
      <c r="B108" s="915"/>
      <c r="C108" s="717"/>
      <c r="D108" s="717"/>
      <c r="E108" s="717"/>
      <c r="F108" s="717"/>
    </row>
    <row r="109" spans="1:6" s="890" customFormat="1" ht="11.25">
      <c r="A109" s="917"/>
      <c r="B109" s="915"/>
      <c r="C109" s="717"/>
      <c r="D109" s="717"/>
      <c r="E109" s="717"/>
      <c r="F109" s="717"/>
    </row>
    <row r="110" spans="1:6" s="890" customFormat="1" ht="11.25">
      <c r="A110" s="917"/>
      <c r="B110" s="915"/>
      <c r="C110" s="717"/>
      <c r="D110" s="717"/>
      <c r="E110" s="717"/>
      <c r="F110" s="717"/>
    </row>
    <row r="111" spans="1:6" s="890" customFormat="1" ht="11.25">
      <c r="A111" s="917"/>
      <c r="B111" s="915"/>
      <c r="C111" s="717"/>
      <c r="D111" s="717"/>
      <c r="E111" s="717"/>
      <c r="F111" s="717"/>
    </row>
    <row r="112" spans="1:6" s="890" customFormat="1" ht="11.25">
      <c r="A112" s="917"/>
      <c r="B112" s="915"/>
      <c r="C112" s="717"/>
      <c r="D112" s="717"/>
      <c r="E112" s="717"/>
      <c r="F112" s="717"/>
    </row>
    <row r="113" spans="1:6" s="890" customFormat="1" ht="11.25">
      <c r="A113" s="917"/>
      <c r="B113" s="915"/>
      <c r="C113" s="717"/>
      <c r="D113" s="717"/>
      <c r="E113" s="717"/>
      <c r="F113" s="717"/>
    </row>
    <row r="114" spans="1:6" s="890" customFormat="1" ht="11.25">
      <c r="A114" s="917"/>
      <c r="B114" s="915"/>
      <c r="C114" s="717"/>
      <c r="D114" s="717"/>
      <c r="E114" s="717"/>
      <c r="F114" s="717"/>
    </row>
    <row r="115" spans="1:6" s="890" customFormat="1" ht="11.25">
      <c r="A115" s="917"/>
      <c r="B115" s="915"/>
      <c r="C115" s="717"/>
      <c r="D115" s="717"/>
      <c r="E115" s="717"/>
      <c r="F115" s="717"/>
    </row>
    <row r="116" spans="1:6" s="890" customFormat="1" ht="11.25">
      <c r="A116" s="917"/>
      <c r="B116" s="915"/>
      <c r="C116" s="717"/>
      <c r="D116" s="717"/>
      <c r="E116" s="717"/>
      <c r="F116" s="717"/>
    </row>
    <row r="117" spans="1:6" s="890" customFormat="1" ht="11.25">
      <c r="A117" s="917"/>
      <c r="B117" s="915"/>
      <c r="C117" s="717"/>
      <c r="D117" s="717"/>
      <c r="E117" s="717"/>
      <c r="F117" s="717"/>
    </row>
    <row r="118" spans="1:2" s="890" customFormat="1" ht="11.25">
      <c r="A118" s="917"/>
      <c r="B118" s="915"/>
    </row>
    <row r="119" spans="1:2" s="890" customFormat="1" ht="11.25">
      <c r="A119" s="917"/>
      <c r="B119" s="915"/>
    </row>
    <row r="120" spans="1:2" s="890" customFormat="1" ht="11.25">
      <c r="A120" s="917"/>
      <c r="B120" s="915"/>
    </row>
    <row r="121" spans="1:2" s="890" customFormat="1" ht="11.25">
      <c r="A121" s="917"/>
      <c r="B121" s="915"/>
    </row>
    <row r="122" spans="1:2" s="890" customFormat="1" ht="11.25">
      <c r="A122" s="917"/>
      <c r="B122" s="915"/>
    </row>
    <row r="123" spans="1:2" s="890" customFormat="1" ht="11.25">
      <c r="A123" s="917"/>
      <c r="B123" s="915"/>
    </row>
  </sheetData>
  <sheetProtection/>
  <mergeCells count="1">
    <mergeCell ref="A1:G1"/>
  </mergeCells>
  <printOptions/>
  <pageMargins left="0.25" right="0.25" top="0.27" bottom="0.24" header="0.17"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P471"/>
  <sheetViews>
    <sheetView zoomScalePageLayoutView="0" workbookViewId="0" topLeftCell="A1">
      <pane ySplit="885" topLeftCell="BM364" activePane="bottomLeft" state="split"/>
      <selection pane="topLeft" activeCell="G16" sqref="G16"/>
      <selection pane="bottomLeft" activeCell="A375" sqref="A375"/>
    </sheetView>
  </sheetViews>
  <sheetFormatPr defaultColWidth="41.375" defaultRowHeight="12.75"/>
  <cols>
    <col min="1" max="1" width="39.625" style="831" customWidth="1"/>
    <col min="2" max="2" width="16.875" style="832" customWidth="1"/>
    <col min="3" max="3" width="20.00390625" style="833" customWidth="1"/>
    <col min="4" max="4" width="19.00390625" style="833" customWidth="1"/>
    <col min="5" max="5" width="15.875" style="832" customWidth="1"/>
    <col min="6" max="6" width="16.125" style="919" customWidth="1"/>
    <col min="7" max="7" width="16.25390625" style="919" customWidth="1"/>
    <col min="8" max="8" width="17.125" style="919" customWidth="1"/>
    <col min="9" max="9" width="19.125" style="919" customWidth="1"/>
    <col min="10" max="10" width="18.75390625" style="832" customWidth="1"/>
    <col min="11" max="11" width="23.625" style="920" customWidth="1"/>
    <col min="12" max="16384" width="41.375" style="832" customWidth="1"/>
  </cols>
  <sheetData>
    <row r="1" spans="2:11" ht="15.75">
      <c r="B1" s="1704" t="s">
        <v>915</v>
      </c>
      <c r="C1" s="1704"/>
      <c r="F1" s="922" t="s">
        <v>1491</v>
      </c>
      <c r="G1" s="922" t="s">
        <v>634</v>
      </c>
      <c r="H1" s="922" t="s">
        <v>916</v>
      </c>
      <c r="I1" s="922" t="s">
        <v>917</v>
      </c>
      <c r="J1" s="693" t="s">
        <v>918</v>
      </c>
      <c r="K1" s="923" t="s">
        <v>919</v>
      </c>
    </row>
    <row r="2" ht="15.75">
      <c r="A2" s="924" t="s">
        <v>920</v>
      </c>
    </row>
    <row r="3" spans="1:2" ht="15.75">
      <c r="A3" s="723" t="s">
        <v>921</v>
      </c>
      <c r="B3" s="724"/>
    </row>
    <row r="4" spans="1:3" ht="15.75">
      <c r="A4" s="1728" t="s">
        <v>922</v>
      </c>
      <c r="B4" s="1729"/>
      <c r="C4" s="1726"/>
    </row>
    <row r="5" spans="1:3" ht="15.75">
      <c r="A5" s="1728"/>
      <c r="B5" s="1729"/>
      <c r="C5" s="1726"/>
    </row>
    <row r="6" ht="15.75">
      <c r="A6" s="723"/>
    </row>
    <row r="7" ht="18.75" customHeight="1">
      <c r="A7" s="723"/>
    </row>
    <row r="8" spans="1:4" ht="26.25" customHeight="1">
      <c r="A8" s="1727" t="s">
        <v>1660</v>
      </c>
      <c r="B8" s="1727"/>
      <c r="C8" s="1727"/>
      <c r="D8" s="832"/>
    </row>
    <row r="9" spans="1:4" ht="18.75" customHeight="1">
      <c r="A9" s="1730" t="s">
        <v>303</v>
      </c>
      <c r="B9" s="1731"/>
      <c r="C9" s="1731"/>
      <c r="D9" s="832"/>
    </row>
    <row r="11" spans="1:2" ht="18" customHeight="1">
      <c r="A11" s="1745" t="s">
        <v>923</v>
      </c>
      <c r="B11" s="1745"/>
    </row>
    <row r="12" spans="1:5" ht="18" customHeight="1">
      <c r="A12" s="1720" t="s">
        <v>924</v>
      </c>
      <c r="B12" s="1720"/>
      <c r="C12" s="1720"/>
      <c r="D12" s="1720"/>
      <c r="E12" s="1720"/>
    </row>
    <row r="13" ht="18" customHeight="1">
      <c r="A13" s="831" t="s">
        <v>1680</v>
      </c>
    </row>
    <row r="14" spans="1:5" ht="18" customHeight="1">
      <c r="A14" s="1720" t="s">
        <v>1681</v>
      </c>
      <c r="B14" s="1720"/>
      <c r="C14" s="1720"/>
      <c r="D14" s="1720"/>
      <c r="E14" s="1720"/>
    </row>
    <row r="15" spans="1:5" ht="18" customHeight="1">
      <c r="A15" s="1720" t="s">
        <v>1682</v>
      </c>
      <c r="B15" s="1720"/>
      <c r="C15" s="1720"/>
      <c r="D15" s="1720"/>
      <c r="E15" s="1720"/>
    </row>
    <row r="16" spans="1:5" ht="18" customHeight="1">
      <c r="A16" s="925"/>
      <c r="B16" s="925"/>
      <c r="C16" s="925"/>
      <c r="D16" s="925"/>
      <c r="E16" s="925"/>
    </row>
    <row r="17" spans="1:2" ht="18" customHeight="1">
      <c r="A17" s="1745" t="s">
        <v>1683</v>
      </c>
      <c r="B17" s="1745"/>
    </row>
    <row r="18" spans="1:5" ht="18" customHeight="1">
      <c r="A18" s="1720" t="s">
        <v>1684</v>
      </c>
      <c r="B18" s="1720"/>
      <c r="C18" s="1720"/>
      <c r="D18" s="1720"/>
      <c r="E18" s="1720"/>
    </row>
    <row r="19" spans="1:2" ht="18" customHeight="1">
      <c r="A19" s="831" t="s">
        <v>1685</v>
      </c>
      <c r="B19" s="926" t="s">
        <v>1686</v>
      </c>
    </row>
    <row r="20" ht="17.25" customHeight="1"/>
    <row r="21" ht="18.75" customHeight="1">
      <c r="A21" s="723" t="s">
        <v>1687</v>
      </c>
    </row>
    <row r="22" ht="18.75" customHeight="1">
      <c r="A22" s="831" t="s">
        <v>1688</v>
      </c>
    </row>
    <row r="23" spans="1:2" ht="18.75" customHeight="1">
      <c r="A23" s="1720" t="s">
        <v>1689</v>
      </c>
      <c r="B23" s="1720"/>
    </row>
    <row r="24" spans="1:5" ht="18.75" customHeight="1">
      <c r="A24" s="1720" t="s">
        <v>1690</v>
      </c>
      <c r="B24" s="1720"/>
      <c r="C24" s="1720"/>
      <c r="D24" s="1720"/>
      <c r="E24" s="1720"/>
    </row>
    <row r="25" ht="18.75" customHeight="1">
      <c r="A25" s="723"/>
    </row>
    <row r="26" ht="18.75" customHeight="1">
      <c r="A26" s="723" t="s">
        <v>1691</v>
      </c>
    </row>
    <row r="27" spans="1:5" ht="18.75" customHeight="1">
      <c r="A27" s="1720" t="s">
        <v>1692</v>
      </c>
      <c r="B27" s="1720"/>
      <c r="C27" s="1720"/>
      <c r="D27" s="1720"/>
      <c r="E27" s="1720"/>
    </row>
    <row r="28" spans="1:5" ht="18.75" customHeight="1">
      <c r="A28" s="1720" t="s">
        <v>1693</v>
      </c>
      <c r="B28" s="1720"/>
      <c r="C28" s="1720"/>
      <c r="D28" s="1720"/>
      <c r="E28" s="1720"/>
    </row>
    <row r="29" spans="1:5" ht="18.75" customHeight="1">
      <c r="A29" s="1720" t="s">
        <v>1694</v>
      </c>
      <c r="B29" s="1720"/>
      <c r="C29" s="1720"/>
      <c r="D29" s="1720"/>
      <c r="E29" s="1720"/>
    </row>
    <row r="30" spans="1:2" ht="18.75" customHeight="1">
      <c r="A30" s="1720" t="s">
        <v>1695</v>
      </c>
      <c r="B30" s="1720"/>
    </row>
    <row r="31" spans="1:4" ht="18.75" customHeight="1">
      <c r="A31" s="1720" t="s">
        <v>1696</v>
      </c>
      <c r="B31" s="1720"/>
      <c r="C31" s="1720"/>
      <c r="D31" s="1720"/>
    </row>
    <row r="32" spans="1:5" ht="18.75" customHeight="1">
      <c r="A32" s="1720" t="s">
        <v>1697</v>
      </c>
      <c r="B32" s="1720"/>
      <c r="C32" s="1720"/>
      <c r="D32" s="1720"/>
      <c r="E32" s="1720"/>
    </row>
    <row r="33" spans="1:5" ht="18.75" customHeight="1">
      <c r="A33" s="1720" t="s">
        <v>1698</v>
      </c>
      <c r="B33" s="1720"/>
      <c r="C33" s="1720"/>
      <c r="D33" s="1720"/>
      <c r="E33" s="1720"/>
    </row>
    <row r="34" ht="18.75" customHeight="1">
      <c r="A34" s="831" t="s">
        <v>1699</v>
      </c>
    </row>
    <row r="35" spans="1:5" ht="18.75" customHeight="1">
      <c r="A35" s="1720" t="s">
        <v>1700</v>
      </c>
      <c r="B35" s="1720"/>
      <c r="C35" s="1720"/>
      <c r="D35" s="1720"/>
      <c r="E35" s="1720"/>
    </row>
    <row r="36" ht="18.75" customHeight="1">
      <c r="A36" s="927" t="s">
        <v>1701</v>
      </c>
    </row>
    <row r="37" ht="18.75" customHeight="1">
      <c r="A37" s="927" t="s">
        <v>1702</v>
      </c>
    </row>
    <row r="38" spans="1:5" ht="18.75" customHeight="1">
      <c r="A38" s="1720" t="s">
        <v>1703</v>
      </c>
      <c r="B38" s="1720"/>
      <c r="C38" s="1720"/>
      <c r="D38" s="1720"/>
      <c r="E38" s="1720"/>
    </row>
    <row r="39" spans="1:6" ht="18.75" customHeight="1">
      <c r="A39" s="1720" t="s">
        <v>1704</v>
      </c>
      <c r="B39" s="1720"/>
      <c r="C39" s="1720"/>
      <c r="D39" s="1720"/>
      <c r="E39" s="1720"/>
      <c r="F39" s="1720"/>
    </row>
    <row r="40" spans="1:6" ht="18.75" customHeight="1">
      <c r="A40" s="1720" t="s">
        <v>1705</v>
      </c>
      <c r="B40" s="1720"/>
      <c r="C40" s="1720"/>
      <c r="D40" s="1720"/>
      <c r="E40" s="1720"/>
      <c r="F40" s="1720"/>
    </row>
    <row r="41" ht="18.75" customHeight="1">
      <c r="A41" s="831" t="s">
        <v>1706</v>
      </c>
    </row>
    <row r="42" spans="1:5" ht="18.75" customHeight="1">
      <c r="A42" s="1720" t="s">
        <v>1707</v>
      </c>
      <c r="B42" s="1720"/>
      <c r="C42" s="1720"/>
      <c r="D42" s="1720"/>
      <c r="E42" s="1720"/>
    </row>
    <row r="43" spans="1:4" ht="18.75" customHeight="1">
      <c r="A43" s="1720" t="s">
        <v>1708</v>
      </c>
      <c r="B43" s="1720"/>
      <c r="C43" s="1720"/>
      <c r="D43" s="1720"/>
    </row>
    <row r="44" ht="18.75" customHeight="1">
      <c r="A44" s="831" t="s">
        <v>1709</v>
      </c>
    </row>
    <row r="45" spans="1:5" ht="18.75" customHeight="1">
      <c r="A45" s="1720" t="s">
        <v>1710</v>
      </c>
      <c r="B45" s="1720"/>
      <c r="C45" s="1720"/>
      <c r="D45" s="1720"/>
      <c r="E45" s="1720"/>
    </row>
    <row r="46" spans="1:6" ht="18.75" customHeight="1">
      <c r="A46" s="1720" t="s">
        <v>1711</v>
      </c>
      <c r="B46" s="1720"/>
      <c r="C46" s="1720"/>
      <c r="D46" s="1720"/>
      <c r="E46" s="1720"/>
      <c r="F46" s="1720"/>
    </row>
    <row r="47" spans="1:2" ht="18.75" customHeight="1">
      <c r="A47" s="1720" t="s">
        <v>1712</v>
      </c>
      <c r="B47" s="1720"/>
    </row>
    <row r="48" spans="1:2" ht="18.75" customHeight="1">
      <c r="A48" s="1720" t="s">
        <v>1713</v>
      </c>
      <c r="B48" s="1720"/>
    </row>
    <row r="49" spans="1:5" ht="18.75" customHeight="1">
      <c r="A49" s="1720" t="s">
        <v>1714</v>
      </c>
      <c r="B49" s="1720"/>
      <c r="C49" s="1720"/>
      <c r="D49" s="1720"/>
      <c r="E49" s="1720"/>
    </row>
    <row r="50" spans="1:4" ht="18.75" customHeight="1">
      <c r="A50" s="1720" t="s">
        <v>1715</v>
      </c>
      <c r="B50" s="1720"/>
      <c r="C50" s="1720"/>
      <c r="D50" s="1720"/>
    </row>
    <row r="51" spans="1:2" ht="18.75" customHeight="1">
      <c r="A51" s="1720" t="s">
        <v>1716</v>
      </c>
      <c r="B51" s="1720"/>
    </row>
    <row r="52" spans="1:5" ht="18.75" customHeight="1">
      <c r="A52" s="1720" t="s">
        <v>1717</v>
      </c>
      <c r="B52" s="1720"/>
      <c r="C52" s="1720"/>
      <c r="D52" s="1720"/>
      <c r="E52" s="1720"/>
    </row>
    <row r="53" spans="1:2" ht="18.75" customHeight="1">
      <c r="A53" s="1720" t="s">
        <v>1718</v>
      </c>
      <c r="B53" s="1720"/>
    </row>
    <row r="54" ht="18.75" customHeight="1">
      <c r="A54" s="927" t="s">
        <v>1719</v>
      </c>
    </row>
    <row r="55" ht="18.75" customHeight="1">
      <c r="A55" s="927" t="s">
        <v>1720</v>
      </c>
    </row>
    <row r="56" ht="18.75" customHeight="1">
      <c r="A56" s="831" t="s">
        <v>1721</v>
      </c>
    </row>
    <row r="57" spans="1:2" ht="18.75" customHeight="1">
      <c r="A57" s="1720" t="s">
        <v>1722</v>
      </c>
      <c r="B57" s="1720"/>
    </row>
    <row r="58" spans="1:4" ht="18.75" customHeight="1">
      <c r="A58" s="1720" t="s">
        <v>1723</v>
      </c>
      <c r="B58" s="1720"/>
      <c r="C58" s="1720"/>
      <c r="D58" s="1720"/>
    </row>
    <row r="59" ht="18.75" customHeight="1">
      <c r="A59" s="831" t="s">
        <v>1724</v>
      </c>
    </row>
    <row r="60" spans="1:5" ht="18.75" customHeight="1">
      <c r="A60" s="1720" t="s">
        <v>1725</v>
      </c>
      <c r="B60" s="1720"/>
      <c r="C60" s="1720"/>
      <c r="D60" s="1720"/>
      <c r="E60" s="1720"/>
    </row>
    <row r="61" spans="1:5" ht="18.75" customHeight="1">
      <c r="A61" s="1720" t="s">
        <v>1726</v>
      </c>
      <c r="B61" s="1720"/>
      <c r="C61" s="1720"/>
      <c r="D61" s="1720"/>
      <c r="E61" s="1720"/>
    </row>
    <row r="62" spans="1:6" ht="18.75" customHeight="1">
      <c r="A62" s="1720" t="s">
        <v>1727</v>
      </c>
      <c r="B62" s="1720"/>
      <c r="C62" s="1720"/>
      <c r="D62" s="1720"/>
      <c r="E62" s="1720"/>
      <c r="F62" s="1720"/>
    </row>
    <row r="63" spans="1:5" ht="18.75" customHeight="1">
      <c r="A63" s="1720" t="s">
        <v>1728</v>
      </c>
      <c r="B63" s="1720"/>
      <c r="C63" s="1720"/>
      <c r="D63" s="1720"/>
      <c r="E63" s="1720"/>
    </row>
    <row r="64" ht="18.75" customHeight="1">
      <c r="A64" s="831" t="s">
        <v>1729</v>
      </c>
    </row>
    <row r="65" spans="1:7" ht="36.75" customHeight="1">
      <c r="A65" s="1720" t="s">
        <v>1730</v>
      </c>
      <c r="B65" s="1720"/>
      <c r="C65" s="1720"/>
      <c r="D65" s="1720"/>
      <c r="E65" s="925"/>
      <c r="F65" s="928"/>
      <c r="G65" s="928"/>
    </row>
    <row r="66" spans="1:7" ht="18.75" customHeight="1">
      <c r="A66" s="1720" t="s">
        <v>1731</v>
      </c>
      <c r="B66" s="1720"/>
      <c r="C66" s="1720"/>
      <c r="D66" s="1720"/>
      <c r="E66" s="925"/>
      <c r="F66" s="928"/>
      <c r="G66" s="929"/>
    </row>
    <row r="67" spans="1:7" ht="36" customHeight="1">
      <c r="A67" s="1720" t="s">
        <v>1732</v>
      </c>
      <c r="B67" s="1720"/>
      <c r="C67" s="1720"/>
      <c r="D67" s="1720"/>
      <c r="E67" s="925"/>
      <c r="F67" s="928"/>
      <c r="G67" s="928"/>
    </row>
    <row r="68" spans="1:6" ht="18.75" customHeight="1">
      <c r="A68" s="1720" t="s">
        <v>1733</v>
      </c>
      <c r="B68" s="1720"/>
      <c r="C68" s="1720"/>
      <c r="D68" s="1720"/>
      <c r="E68" s="1720"/>
      <c r="F68" s="1720"/>
    </row>
    <row r="69" spans="1:2" ht="18.75" customHeight="1">
      <c r="A69" s="1720" t="s">
        <v>1734</v>
      </c>
      <c r="B69" s="1720"/>
    </row>
    <row r="70" spans="1:5" ht="18.75" customHeight="1">
      <c r="A70" s="1720" t="s">
        <v>1735</v>
      </c>
      <c r="B70" s="1720"/>
      <c r="C70" s="1720"/>
      <c r="D70" s="1720"/>
      <c r="E70" s="1720"/>
    </row>
    <row r="71" ht="18.75" customHeight="1">
      <c r="A71" s="831" t="s">
        <v>1736</v>
      </c>
    </row>
    <row r="72" spans="1:5" ht="18.75" customHeight="1">
      <c r="A72" s="1720" t="s">
        <v>1737</v>
      </c>
      <c r="B72" s="1720"/>
      <c r="C72" s="1720"/>
      <c r="D72" s="1720"/>
      <c r="E72" s="1720"/>
    </row>
    <row r="73" ht="18.75" customHeight="1">
      <c r="A73" s="831" t="s">
        <v>1738</v>
      </c>
    </row>
    <row r="74" spans="1:6" ht="18.75" customHeight="1">
      <c r="A74" s="1720" t="s">
        <v>1739</v>
      </c>
      <c r="B74" s="1720"/>
      <c r="C74" s="1720"/>
      <c r="D74" s="1720"/>
      <c r="E74" s="1720"/>
      <c r="F74" s="1720"/>
    </row>
    <row r="75" ht="18.75" customHeight="1">
      <c r="A75" s="831" t="s">
        <v>1740</v>
      </c>
    </row>
    <row r="76" spans="1:5" ht="18.75" customHeight="1">
      <c r="A76" s="1720" t="s">
        <v>1741</v>
      </c>
      <c r="B76" s="1720"/>
      <c r="C76" s="1720"/>
      <c r="D76" s="1720"/>
      <c r="E76" s="1720"/>
    </row>
    <row r="77" spans="1:5" ht="18.75" customHeight="1">
      <c r="A77" s="1720" t="s">
        <v>1742</v>
      </c>
      <c r="B77" s="1720"/>
      <c r="C77" s="1720"/>
      <c r="D77" s="1720"/>
      <c r="E77" s="1720"/>
    </row>
    <row r="78" spans="1:7" ht="18.75" customHeight="1">
      <c r="A78" s="1720" t="s">
        <v>1743</v>
      </c>
      <c r="B78" s="1720"/>
      <c r="C78" s="1720"/>
      <c r="D78" s="1720"/>
      <c r="E78" s="1720"/>
      <c r="F78" s="1720"/>
      <c r="G78" s="1720"/>
    </row>
    <row r="79" spans="1:5" ht="18.75" customHeight="1">
      <c r="A79" s="1720" t="s">
        <v>1744</v>
      </c>
      <c r="B79" s="1720"/>
      <c r="C79" s="1720"/>
      <c r="D79" s="1720"/>
      <c r="E79" s="1720"/>
    </row>
    <row r="80" spans="1:7" ht="18.75" customHeight="1">
      <c r="A80" s="1720" t="s">
        <v>1745</v>
      </c>
      <c r="B80" s="1720"/>
      <c r="C80" s="1720"/>
      <c r="D80" s="1720"/>
      <c r="E80" s="1720"/>
      <c r="F80" s="1720"/>
      <c r="G80" s="1720"/>
    </row>
    <row r="81" spans="1:6" ht="36.75" customHeight="1">
      <c r="A81" s="1745" t="s">
        <v>1746</v>
      </c>
      <c r="B81" s="1745"/>
      <c r="C81" s="1745"/>
      <c r="D81" s="1745"/>
      <c r="E81" s="835"/>
      <c r="F81" s="930"/>
    </row>
    <row r="82" spans="1:11" s="937" customFormat="1" ht="17.25" customHeight="1">
      <c r="A82" s="931" t="s">
        <v>1747</v>
      </c>
      <c r="B82" s="932"/>
      <c r="C82" s="846" t="s">
        <v>698</v>
      </c>
      <c r="D82" s="847" t="s">
        <v>699</v>
      </c>
      <c r="E82" s="933"/>
      <c r="F82" s="935"/>
      <c r="G82" s="935"/>
      <c r="H82" s="935"/>
      <c r="I82" s="935"/>
      <c r="J82" s="933"/>
      <c r="K82" s="936"/>
    </row>
    <row r="83" spans="1:11" s="945" customFormat="1" ht="15" customHeight="1">
      <c r="A83" s="938" t="s">
        <v>1748</v>
      </c>
      <c r="B83" s="939"/>
      <c r="C83" s="940">
        <f>F83+G83+H83+I83</f>
        <v>8984803364</v>
      </c>
      <c r="D83" s="941">
        <v>18849805489</v>
      </c>
      <c r="E83" s="942"/>
      <c r="F83" s="943">
        <v>6733373378</v>
      </c>
      <c r="G83" s="943">
        <v>137433950</v>
      </c>
      <c r="H83" s="943">
        <v>2036592967</v>
      </c>
      <c r="I83" s="943">
        <v>77403069</v>
      </c>
      <c r="J83" s="942"/>
      <c r="K83" s="944"/>
    </row>
    <row r="84" spans="1:11" s="945" customFormat="1" ht="15" customHeight="1">
      <c r="A84" s="938" t="s">
        <v>1749</v>
      </c>
      <c r="B84" s="939"/>
      <c r="C84" s="940">
        <f>F84+G84+H84+I84</f>
        <v>51767876330</v>
      </c>
      <c r="D84" s="941">
        <v>19557203019</v>
      </c>
      <c r="E84" s="942"/>
      <c r="F84" s="943">
        <v>49154208263</v>
      </c>
      <c r="G84" s="943">
        <v>795555595</v>
      </c>
      <c r="H84" s="943">
        <v>1042731907</v>
      </c>
      <c r="I84" s="943">
        <v>775380565</v>
      </c>
      <c r="J84" s="942"/>
      <c r="K84" s="944"/>
    </row>
    <row r="85" spans="1:11" s="945" customFormat="1" ht="15" customHeight="1">
      <c r="A85" s="938" t="s">
        <v>1750</v>
      </c>
      <c r="B85" s="939"/>
      <c r="C85" s="940"/>
      <c r="D85" s="941"/>
      <c r="E85" s="942"/>
      <c r="F85" s="943"/>
      <c r="G85" s="943"/>
      <c r="H85" s="943"/>
      <c r="I85" s="943"/>
      <c r="J85" s="942"/>
      <c r="K85" s="944"/>
    </row>
    <row r="86" spans="1:10" ht="15" customHeight="1">
      <c r="A86" s="938" t="s">
        <v>1751</v>
      </c>
      <c r="B86" s="946"/>
      <c r="C86" s="947"/>
      <c r="D86" s="948"/>
      <c r="E86" s="736"/>
      <c r="F86" s="834"/>
      <c r="G86" s="834"/>
      <c r="H86" s="834"/>
      <c r="I86" s="834"/>
      <c r="J86" s="736"/>
    </row>
    <row r="87" spans="1:10" ht="17.25" customHeight="1">
      <c r="A87" s="938" t="s">
        <v>304</v>
      </c>
      <c r="B87" s="947"/>
      <c r="C87" s="949">
        <f>C83+C84+C85+C86</f>
        <v>60752679694</v>
      </c>
      <c r="D87" s="949">
        <f>D83+D84+D85+D86</f>
        <v>38407008508</v>
      </c>
      <c r="E87" s="950"/>
      <c r="F87" s="951">
        <f>SUM(F83:F86)</f>
        <v>55887581641</v>
      </c>
      <c r="G87" s="951">
        <f>SUM(G83:G86)</f>
        <v>932989545</v>
      </c>
      <c r="H87" s="951">
        <f>SUM(H83:H86)</f>
        <v>3079324874</v>
      </c>
      <c r="I87" s="951">
        <f>SUM(I83:I86)</f>
        <v>852783634</v>
      </c>
      <c r="J87" s="950"/>
    </row>
    <row r="88" spans="1:11" s="953" customFormat="1" ht="17.25" customHeight="1">
      <c r="A88" s="1722" t="s">
        <v>1752</v>
      </c>
      <c r="B88" s="1722"/>
      <c r="C88" s="846" t="s">
        <v>698</v>
      </c>
      <c r="D88" s="847" t="s">
        <v>699</v>
      </c>
      <c r="E88" s="747"/>
      <c r="F88" s="819"/>
      <c r="G88" s="819"/>
      <c r="H88" s="819"/>
      <c r="I88" s="819"/>
      <c r="J88" s="747"/>
      <c r="K88" s="952"/>
    </row>
    <row r="89" spans="1:10" ht="17.25" customHeight="1">
      <c r="A89" s="1719" t="s">
        <v>1753</v>
      </c>
      <c r="B89" s="1719"/>
      <c r="C89" s="948"/>
      <c r="D89" s="948"/>
      <c r="E89" s="736"/>
      <c r="F89" s="834"/>
      <c r="G89" s="834"/>
      <c r="H89" s="834"/>
      <c r="I89" s="834"/>
      <c r="J89" s="736"/>
    </row>
    <row r="90" spans="1:10" ht="17.25" customHeight="1">
      <c r="A90" s="1719" t="s">
        <v>1754</v>
      </c>
      <c r="B90" s="1719"/>
      <c r="C90" s="948"/>
      <c r="D90" s="948"/>
      <c r="E90" s="736"/>
      <c r="F90" s="834"/>
      <c r="G90" s="834"/>
      <c r="H90" s="834"/>
      <c r="I90" s="834"/>
      <c r="J90" s="736"/>
    </row>
    <row r="91" spans="1:10" ht="17.25" customHeight="1">
      <c r="A91" s="1719" t="s">
        <v>1755</v>
      </c>
      <c r="B91" s="1719"/>
      <c r="C91" s="948"/>
      <c r="D91" s="948"/>
      <c r="E91" s="736"/>
      <c r="F91" s="834"/>
      <c r="G91" s="834"/>
      <c r="H91" s="834"/>
      <c r="I91" s="834"/>
      <c r="J91" s="736"/>
    </row>
    <row r="92" spans="1:10" ht="17.25" customHeight="1">
      <c r="A92" s="954" t="s">
        <v>1817</v>
      </c>
      <c r="B92" s="946"/>
      <c r="C92" s="947"/>
      <c r="D92" s="948"/>
      <c r="E92" s="736"/>
      <c r="F92" s="834"/>
      <c r="G92" s="834"/>
      <c r="H92" s="834"/>
      <c r="I92" s="834"/>
      <c r="J92" s="736"/>
    </row>
    <row r="93" spans="1:11" s="953" customFormat="1" ht="17.25" customHeight="1">
      <c r="A93" s="1722" t="s">
        <v>1756</v>
      </c>
      <c r="B93" s="1722"/>
      <c r="C93" s="846" t="s">
        <v>698</v>
      </c>
      <c r="D93" s="847" t="s">
        <v>699</v>
      </c>
      <c r="E93" s="747"/>
      <c r="F93" s="819"/>
      <c r="G93" s="819"/>
      <c r="H93" s="819"/>
      <c r="I93" s="819"/>
      <c r="J93" s="747"/>
      <c r="K93" s="952"/>
    </row>
    <row r="94" spans="1:10" ht="17.25" customHeight="1">
      <c r="A94" s="1719" t="s">
        <v>327</v>
      </c>
      <c r="B94" s="1719"/>
      <c r="C94" s="948">
        <f>F94+G94+H94+I94</f>
        <v>0</v>
      </c>
      <c r="D94" s="948"/>
      <c r="E94" s="736"/>
      <c r="F94" s="834"/>
      <c r="G94" s="834"/>
      <c r="H94" s="834"/>
      <c r="I94" s="834"/>
      <c r="J94" s="736"/>
    </row>
    <row r="95" spans="1:10" ht="17.25" customHeight="1">
      <c r="A95" s="1719" t="s">
        <v>328</v>
      </c>
      <c r="B95" s="1719"/>
      <c r="C95" s="948">
        <f>F95+G95+H95+I95-J95</f>
        <v>1537006904</v>
      </c>
      <c r="D95" s="948">
        <v>180450439</v>
      </c>
      <c r="E95" s="736"/>
      <c r="F95" s="834">
        <v>1981963906</v>
      </c>
      <c r="G95" s="834"/>
      <c r="H95" s="834"/>
      <c r="I95" s="834"/>
      <c r="J95" s="736">
        <f>'TH CN noi bo'!E28</f>
        <v>444957002</v>
      </c>
    </row>
    <row r="96" spans="1:10" ht="17.25" customHeight="1">
      <c r="A96" s="1719" t="s">
        <v>329</v>
      </c>
      <c r="B96" s="1719"/>
      <c r="C96" s="948">
        <f>F96+G96+H96+I96</f>
        <v>144017300</v>
      </c>
      <c r="D96" s="948">
        <v>146261800</v>
      </c>
      <c r="E96" s="736"/>
      <c r="F96" s="834">
        <v>144017300</v>
      </c>
      <c r="G96" s="834"/>
      <c r="H96" s="834"/>
      <c r="I96" s="834"/>
      <c r="J96" s="736"/>
    </row>
    <row r="97" spans="1:10" ht="17.25" customHeight="1">
      <c r="A97" s="1719" t="s">
        <v>330</v>
      </c>
      <c r="B97" s="1719"/>
      <c r="C97" s="948">
        <f>F97+G97+H97+I97-J97</f>
        <v>45882971617</v>
      </c>
      <c r="D97" s="948">
        <v>94740898718</v>
      </c>
      <c r="E97" s="736"/>
      <c r="F97" s="834">
        <f>53012382335</f>
        <v>53012382335</v>
      </c>
      <c r="G97" s="834"/>
      <c r="H97" s="834"/>
      <c r="I97" s="834">
        <v>80750629</v>
      </c>
      <c r="J97" s="736">
        <f>'TH CN noi bo'!D10-J95</f>
        <v>7210161347</v>
      </c>
    </row>
    <row r="98" spans="1:11" s="957" customFormat="1" ht="17.25" customHeight="1">
      <c r="A98" s="1732" t="s">
        <v>1817</v>
      </c>
      <c r="B98" s="1733"/>
      <c r="C98" s="955">
        <f>SUM(C94:C97)</f>
        <v>47563995821</v>
      </c>
      <c r="D98" s="949">
        <f>D94+D95+D96+D97</f>
        <v>95067610957</v>
      </c>
      <c r="E98" s="950"/>
      <c r="F98" s="951">
        <f>SUM(F94:F97)</f>
        <v>55138363541</v>
      </c>
      <c r="G98" s="951">
        <f>SUM(G94:G97)</f>
        <v>0</v>
      </c>
      <c r="H98" s="951">
        <f>SUM(H94:H97)</f>
        <v>0</v>
      </c>
      <c r="I98" s="951">
        <f>SUM(I94:I97)</f>
        <v>80750629</v>
      </c>
      <c r="J98" s="951">
        <f>SUM(J94:J97)</f>
        <v>7655118349</v>
      </c>
      <c r="K98" s="956"/>
    </row>
    <row r="99" spans="1:11" s="953" customFormat="1" ht="17.25" customHeight="1">
      <c r="A99" s="1722" t="s">
        <v>331</v>
      </c>
      <c r="B99" s="1722"/>
      <c r="C99" s="846" t="s">
        <v>698</v>
      </c>
      <c r="D99" s="847" t="s">
        <v>699</v>
      </c>
      <c r="E99" s="747"/>
      <c r="F99" s="819"/>
      <c r="G99" s="819"/>
      <c r="H99" s="819"/>
      <c r="I99" s="819"/>
      <c r="J99" s="747"/>
      <c r="K99" s="952"/>
    </row>
    <row r="100" spans="1:10" ht="15" customHeight="1">
      <c r="A100" s="1719" t="s">
        <v>332</v>
      </c>
      <c r="B100" s="1719"/>
      <c r="C100" s="948">
        <f>F100+G100+H100+I100</f>
        <v>0</v>
      </c>
      <c r="D100" s="948"/>
      <c r="E100" s="736"/>
      <c r="F100" s="834"/>
      <c r="G100" s="834"/>
      <c r="H100" s="834"/>
      <c r="I100" s="834"/>
      <c r="J100" s="736"/>
    </row>
    <row r="101" spans="1:10" ht="15" customHeight="1">
      <c r="A101" s="1719" t="s">
        <v>333</v>
      </c>
      <c r="B101" s="1719"/>
      <c r="C101" s="948">
        <f>C102+C103</f>
        <v>139805570657</v>
      </c>
      <c r="D101" s="948">
        <f>D102+D103</f>
        <v>196966890375</v>
      </c>
      <c r="E101" s="736"/>
      <c r="F101" s="834">
        <f>F102+F103</f>
        <v>135174772020</v>
      </c>
      <c r="G101" s="834">
        <v>294869510</v>
      </c>
      <c r="H101" s="834">
        <f>H102+H103</f>
        <v>3499894104</v>
      </c>
      <c r="I101" s="834">
        <f>I102+I103</f>
        <v>836035023</v>
      </c>
      <c r="J101" s="736"/>
    </row>
    <row r="102" spans="1:10" ht="15" customHeight="1">
      <c r="A102" s="958" t="s">
        <v>334</v>
      </c>
      <c r="B102" s="958"/>
      <c r="C102" s="948">
        <f aca="true" t="shared" si="0" ref="C102:C108">F102+G102+H102+I102</f>
        <v>136500117447</v>
      </c>
      <c r="D102" s="948">
        <v>104996435689</v>
      </c>
      <c r="E102" s="736"/>
      <c r="F102" s="834">
        <f>135174772020-F103</f>
        <v>131869318810</v>
      </c>
      <c r="G102" s="834">
        <f>G101</f>
        <v>294869510</v>
      </c>
      <c r="H102" s="834">
        <v>3499894104</v>
      </c>
      <c r="I102" s="834">
        <v>836035023</v>
      </c>
      <c r="J102" s="736"/>
    </row>
    <row r="103" spans="1:10" ht="15" customHeight="1">
      <c r="A103" s="958" t="s">
        <v>335</v>
      </c>
      <c r="B103" s="958"/>
      <c r="C103" s="948">
        <f t="shared" si="0"/>
        <v>3305453210</v>
      </c>
      <c r="D103" s="948">
        <v>91970454686</v>
      </c>
      <c r="E103" s="736"/>
      <c r="F103" s="834">
        <v>3305453210</v>
      </c>
      <c r="G103" s="834"/>
      <c r="H103" s="834"/>
      <c r="I103" s="834"/>
      <c r="J103" s="736"/>
    </row>
    <row r="104" spans="1:10" ht="15" customHeight="1">
      <c r="A104" s="1719" t="s">
        <v>336</v>
      </c>
      <c r="B104" s="1719"/>
      <c r="C104" s="948">
        <f t="shared" si="0"/>
        <v>814639876</v>
      </c>
      <c r="D104" s="948">
        <v>602576370</v>
      </c>
      <c r="E104" s="736"/>
      <c r="F104" s="834">
        <v>640749158</v>
      </c>
      <c r="G104" s="834">
        <v>41326206</v>
      </c>
      <c r="H104" s="834">
        <v>67788881</v>
      </c>
      <c r="I104" s="834">
        <v>64775631</v>
      </c>
      <c r="J104" s="736"/>
    </row>
    <row r="105" spans="1:10" ht="15" customHeight="1">
      <c r="A105" s="1719" t="s">
        <v>337</v>
      </c>
      <c r="B105" s="1719"/>
      <c r="C105" s="948">
        <f t="shared" si="0"/>
        <v>39379776978</v>
      </c>
      <c r="D105" s="948">
        <v>36910520537</v>
      </c>
      <c r="E105" s="736"/>
      <c r="F105" s="834">
        <v>37261733031</v>
      </c>
      <c r="G105" s="834"/>
      <c r="H105" s="834">
        <v>2085163015</v>
      </c>
      <c r="I105" s="834">
        <v>32880932</v>
      </c>
      <c r="J105" s="736"/>
    </row>
    <row r="106" spans="1:10" ht="15" customHeight="1">
      <c r="A106" s="1719" t="s">
        <v>338</v>
      </c>
      <c r="B106" s="1719"/>
      <c r="C106" s="948">
        <f t="shared" si="0"/>
        <v>2809129361</v>
      </c>
      <c r="D106" s="948">
        <v>4543997938</v>
      </c>
      <c r="E106" s="736"/>
      <c r="F106" s="834">
        <v>155432551</v>
      </c>
      <c r="G106" s="834">
        <v>770693937</v>
      </c>
      <c r="H106" s="834">
        <v>699488400</v>
      </c>
      <c r="I106" s="834">
        <v>1183514473</v>
      </c>
      <c r="J106" s="736"/>
    </row>
    <row r="107" spans="1:10" ht="15" customHeight="1">
      <c r="A107" s="1719" t="s">
        <v>339</v>
      </c>
      <c r="B107" s="1719"/>
      <c r="C107" s="948">
        <f t="shared" si="0"/>
        <v>143907395</v>
      </c>
      <c r="D107" s="948">
        <v>20193177</v>
      </c>
      <c r="E107" s="736"/>
      <c r="F107" s="834">
        <v>143907395</v>
      </c>
      <c r="G107" s="834"/>
      <c r="H107" s="834"/>
      <c r="I107" s="834"/>
      <c r="J107" s="736"/>
    </row>
    <row r="108" spans="1:10" ht="15" customHeight="1">
      <c r="A108" s="1719" t="s">
        <v>340</v>
      </c>
      <c r="B108" s="1719"/>
      <c r="C108" s="948">
        <f t="shared" si="0"/>
        <v>0</v>
      </c>
      <c r="D108" s="948"/>
      <c r="E108" s="736"/>
      <c r="F108" s="834"/>
      <c r="G108" s="834"/>
      <c r="H108" s="834"/>
      <c r="I108" s="834"/>
      <c r="J108" s="736"/>
    </row>
    <row r="109" spans="1:10" ht="18" customHeight="1">
      <c r="A109" s="1719" t="s">
        <v>305</v>
      </c>
      <c r="B109" s="1719"/>
      <c r="C109" s="949">
        <f>C100+C101+C104+C105+C106+C107+C108</f>
        <v>182953024267</v>
      </c>
      <c r="D109" s="949">
        <f>D100+D101+D104+D105+D106+D107+D108</f>
        <v>239044178397</v>
      </c>
      <c r="E109" s="950"/>
      <c r="F109" s="951">
        <f>F100+F101+F104+F105+F106+F107+F108</f>
        <v>173376594155</v>
      </c>
      <c r="G109" s="951">
        <f>G100+G101+G104+G105+G106+G107+G108</f>
        <v>1106889653</v>
      </c>
      <c r="H109" s="951">
        <f>H100+H101+H104+H105+H106+H107+H108</f>
        <v>6352334400</v>
      </c>
      <c r="I109" s="951">
        <f>I100+I101+I104+I105+I106+I107+I108</f>
        <v>2117206059</v>
      </c>
      <c r="J109" s="950"/>
    </row>
    <row r="110" spans="1:10" ht="33" customHeight="1">
      <c r="A110" s="925" t="s">
        <v>341</v>
      </c>
      <c r="B110" s="925"/>
      <c r="C110" s="925"/>
      <c r="D110" s="925"/>
      <c r="E110" s="696"/>
      <c r="F110" s="959"/>
      <c r="G110" s="834"/>
      <c r="H110" s="834"/>
      <c r="I110" s="834"/>
      <c r="J110" s="736"/>
    </row>
    <row r="111" spans="1:10" ht="30" customHeight="1">
      <c r="A111" s="925" t="s">
        <v>342</v>
      </c>
      <c r="B111" s="925"/>
      <c r="C111" s="925"/>
      <c r="D111" s="925"/>
      <c r="E111" s="696"/>
      <c r="F111" s="959"/>
      <c r="G111" s="834"/>
      <c r="H111" s="834"/>
      <c r="I111" s="834"/>
      <c r="J111" s="736"/>
    </row>
    <row r="112" spans="1:10" ht="30.75" customHeight="1">
      <c r="A112" s="925" t="s">
        <v>343</v>
      </c>
      <c r="B112" s="925"/>
      <c r="C112" s="925"/>
      <c r="D112" s="925"/>
      <c r="E112" s="696"/>
      <c r="F112" s="959"/>
      <c r="G112" s="834"/>
      <c r="H112" s="834"/>
      <c r="I112" s="834"/>
      <c r="J112" s="736"/>
    </row>
    <row r="113" spans="1:10" ht="18.75" customHeight="1">
      <c r="A113" s="1706" t="s">
        <v>344</v>
      </c>
      <c r="B113" s="1706"/>
      <c r="E113" s="736"/>
      <c r="F113" s="834"/>
      <c r="G113" s="834"/>
      <c r="H113" s="834"/>
      <c r="I113" s="834"/>
      <c r="J113" s="736"/>
    </row>
    <row r="114" spans="1:11" s="953" customFormat="1" ht="15.75">
      <c r="A114" s="931" t="s">
        <v>345</v>
      </c>
      <c r="B114" s="960"/>
      <c r="C114" s="846" t="s">
        <v>698</v>
      </c>
      <c r="D114" s="847" t="s">
        <v>699</v>
      </c>
      <c r="E114" s="747"/>
      <c r="F114" s="819"/>
      <c r="G114" s="819"/>
      <c r="H114" s="819"/>
      <c r="I114" s="819"/>
      <c r="J114" s="747"/>
      <c r="K114" s="952"/>
    </row>
    <row r="115" spans="1:10" ht="15.75">
      <c r="A115" s="938" t="s">
        <v>346</v>
      </c>
      <c r="B115" s="946"/>
      <c r="C115" s="948">
        <f>F115+G115+H115+I115</f>
        <v>0</v>
      </c>
      <c r="D115" s="948"/>
      <c r="E115" s="736"/>
      <c r="F115" s="834"/>
      <c r="G115" s="834"/>
      <c r="H115" s="834"/>
      <c r="I115" s="834"/>
      <c r="J115" s="736"/>
    </row>
    <row r="116" spans="1:10" ht="15.75">
      <c r="A116" s="938" t="s">
        <v>347</v>
      </c>
      <c r="B116" s="946"/>
      <c r="C116" s="948">
        <f>F116+G116+H116+I116</f>
        <v>0</v>
      </c>
      <c r="D116" s="948"/>
      <c r="E116" s="736"/>
      <c r="F116" s="834"/>
      <c r="G116" s="834"/>
      <c r="H116" s="834"/>
      <c r="I116" s="834"/>
      <c r="J116" s="736"/>
    </row>
    <row r="117" spans="1:10" ht="15.75">
      <c r="A117" s="938" t="s">
        <v>348</v>
      </c>
      <c r="B117" s="946"/>
      <c r="C117" s="948"/>
      <c r="D117" s="948"/>
      <c r="E117" s="736"/>
      <c r="F117" s="834"/>
      <c r="G117" s="834"/>
      <c r="H117" s="834"/>
      <c r="I117" s="834"/>
      <c r="J117" s="736"/>
    </row>
    <row r="118" spans="1:10" ht="17.25" customHeight="1">
      <c r="A118" s="938" t="s">
        <v>306</v>
      </c>
      <c r="B118" s="946"/>
      <c r="C118" s="961">
        <f>SUM(C115:C117)</f>
        <v>0</v>
      </c>
      <c r="D118" s="948"/>
      <c r="E118" s="736"/>
      <c r="F118" s="819">
        <f>SUM(F115:F117)</f>
        <v>0</v>
      </c>
      <c r="G118" s="819">
        <f>SUM(G115:G117)</f>
        <v>0</v>
      </c>
      <c r="H118" s="819">
        <f>SUM(H115:H117)</f>
        <v>0</v>
      </c>
      <c r="I118" s="819">
        <f>SUM(I115:I117)</f>
        <v>0</v>
      </c>
      <c r="J118" s="736"/>
    </row>
    <row r="119" spans="1:11" s="953" customFormat="1" ht="17.25" customHeight="1">
      <c r="A119" s="931" t="s">
        <v>349</v>
      </c>
      <c r="B119" s="960"/>
      <c r="C119" s="846" t="s">
        <v>698</v>
      </c>
      <c r="D119" s="847" t="s">
        <v>699</v>
      </c>
      <c r="E119" s="747"/>
      <c r="F119" s="819"/>
      <c r="G119" s="819"/>
      <c r="H119" s="819"/>
      <c r="I119" s="819"/>
      <c r="J119" s="747"/>
      <c r="K119" s="952"/>
    </row>
    <row r="120" spans="1:10" ht="17.25" customHeight="1">
      <c r="A120" s="938" t="s">
        <v>350</v>
      </c>
      <c r="B120" s="946"/>
      <c r="C120" s="948"/>
      <c r="D120" s="948"/>
      <c r="E120" s="736"/>
      <c r="F120" s="834"/>
      <c r="G120" s="834"/>
      <c r="H120" s="834"/>
      <c r="I120" s="834"/>
      <c r="J120" s="736"/>
    </row>
    <row r="121" spans="1:10" ht="17.25" customHeight="1">
      <c r="A121" s="938" t="s">
        <v>351</v>
      </c>
      <c r="B121" s="946"/>
      <c r="C121" s="948">
        <f>F121+G121+H121+I121</f>
        <v>0</v>
      </c>
      <c r="D121" s="948"/>
      <c r="E121" s="736"/>
      <c r="F121" s="834"/>
      <c r="G121" s="834"/>
      <c r="H121" s="834"/>
      <c r="I121" s="834"/>
      <c r="J121" s="736"/>
    </row>
    <row r="122" spans="1:11" s="953" customFormat="1" ht="17.25" customHeight="1">
      <c r="A122" s="931" t="s">
        <v>352</v>
      </c>
      <c r="B122" s="960"/>
      <c r="C122" s="949">
        <f>SUM(C123:C126)</f>
        <v>47787526</v>
      </c>
      <c r="D122" s="949">
        <f>SUM(D123:D126)</f>
        <v>53225973</v>
      </c>
      <c r="E122" s="747"/>
      <c r="F122" s="819">
        <f>SUM(F123:F126)</f>
        <v>0</v>
      </c>
      <c r="G122" s="819">
        <f>SUM(G123:G126)</f>
        <v>47787526</v>
      </c>
      <c r="H122" s="819">
        <f>SUM(H123:H126)</f>
        <v>0</v>
      </c>
      <c r="I122" s="819">
        <f>SUM(I123:I126)</f>
        <v>0</v>
      </c>
      <c r="J122" s="747"/>
      <c r="K122" s="952"/>
    </row>
    <row r="123" spans="1:10" ht="17.25" customHeight="1">
      <c r="A123" s="938" t="s">
        <v>353</v>
      </c>
      <c r="B123" s="946"/>
      <c r="C123" s="948">
        <f>F123+G123+H123+I123</f>
        <v>0</v>
      </c>
      <c r="D123" s="948"/>
      <c r="E123" s="736"/>
      <c r="F123" s="834"/>
      <c r="G123" s="834"/>
      <c r="H123" s="834"/>
      <c r="I123" s="834"/>
      <c r="J123" s="736"/>
    </row>
    <row r="124" spans="1:10" ht="17.25" customHeight="1">
      <c r="A124" s="938" t="s">
        <v>354</v>
      </c>
      <c r="B124" s="946"/>
      <c r="C124" s="948">
        <f>F124+G124+H124+I124</f>
        <v>0</v>
      </c>
      <c r="D124" s="948"/>
      <c r="E124" s="736"/>
      <c r="F124" s="834"/>
      <c r="G124" s="834"/>
      <c r="H124" s="834"/>
      <c r="I124" s="834"/>
      <c r="J124" s="736"/>
    </row>
    <row r="125" spans="1:10" ht="17.25" customHeight="1">
      <c r="A125" s="938" t="s">
        <v>355</v>
      </c>
      <c r="B125" s="946"/>
      <c r="C125" s="948">
        <f>F125+G125+H125+I125</f>
        <v>0</v>
      </c>
      <c r="D125" s="961"/>
      <c r="E125" s="736"/>
      <c r="F125" s="834"/>
      <c r="G125" s="834"/>
      <c r="H125" s="834"/>
      <c r="I125" s="834"/>
      <c r="J125" s="736"/>
    </row>
    <row r="126" spans="1:10" ht="17.25" customHeight="1">
      <c r="A126" s="938" t="s">
        <v>978</v>
      </c>
      <c r="B126" s="946"/>
      <c r="C126" s="948">
        <f>F126+G126+H126+I126</f>
        <v>47787526</v>
      </c>
      <c r="D126" s="948">
        <v>53225973</v>
      </c>
      <c r="E126" s="736"/>
      <c r="F126" s="834"/>
      <c r="G126" s="834">
        <v>47787526</v>
      </c>
      <c r="H126" s="834"/>
      <c r="I126" s="834"/>
      <c r="J126" s="736"/>
    </row>
    <row r="127" spans="1:10" ht="17.25" customHeight="1">
      <c r="A127" s="938"/>
      <c r="B127" s="946"/>
      <c r="C127" s="948"/>
      <c r="D127" s="948"/>
      <c r="E127" s="736"/>
      <c r="F127" s="834"/>
      <c r="G127" s="834"/>
      <c r="H127" s="834"/>
      <c r="I127" s="834"/>
      <c r="J127" s="736"/>
    </row>
    <row r="128" spans="1:11" s="953" customFormat="1" ht="18.75" customHeight="1">
      <c r="A128" s="931" t="s">
        <v>697</v>
      </c>
      <c r="B128" s="960"/>
      <c r="C128" s="846" t="s">
        <v>698</v>
      </c>
      <c r="D128" s="847" t="s">
        <v>699</v>
      </c>
      <c r="E128" s="747"/>
      <c r="F128" s="819"/>
      <c r="G128" s="819"/>
      <c r="H128" s="819"/>
      <c r="I128" s="819"/>
      <c r="J128" s="747"/>
      <c r="K128" s="952"/>
    </row>
    <row r="129" spans="1:10" ht="18.75" customHeight="1">
      <c r="A129" s="938" t="s">
        <v>979</v>
      </c>
      <c r="B129" s="946"/>
      <c r="C129" s="962">
        <f>C131+C132+C133+C138+C134+C135+C136+C137+C141+C139+C140</f>
        <v>52304429850</v>
      </c>
      <c r="D129" s="962">
        <f>D131+D132+D133+D138+D134+D135+D136</f>
        <v>152760515777</v>
      </c>
      <c r="E129" s="736"/>
      <c r="F129" s="963">
        <f>F131+F132+F133+F138+F134+F135+F136+F137</f>
        <v>0</v>
      </c>
      <c r="G129" s="963">
        <f>G131+G132+G133+G138+G141</f>
        <v>0</v>
      </c>
      <c r="H129" s="963">
        <f>H131+H132+H133+H138</f>
        <v>0</v>
      </c>
      <c r="I129" s="963">
        <f>I131+I132+I133+I138</f>
        <v>0</v>
      </c>
      <c r="J129" s="736"/>
    </row>
    <row r="130" spans="1:10" ht="18.75" customHeight="1">
      <c r="A130" s="938" t="s">
        <v>980</v>
      </c>
      <c r="B130" s="946"/>
      <c r="C130" s="964"/>
      <c r="D130" s="964"/>
      <c r="E130" s="736"/>
      <c r="F130" s="834"/>
      <c r="G130" s="834"/>
      <c r="H130" s="834"/>
      <c r="I130" s="834"/>
      <c r="J130" s="736"/>
    </row>
    <row r="131" spans="1:11" s="969" customFormat="1" ht="18.75" customHeight="1">
      <c r="A131" s="965" t="s">
        <v>981</v>
      </c>
      <c r="B131" s="966"/>
      <c r="C131" s="967">
        <f>'Thuyet minh phan XDCB dd'!C5</f>
        <v>135172268</v>
      </c>
      <c r="D131" s="967">
        <f>'Thuyet minh phan XDCB dd'!D5</f>
        <v>6523085161</v>
      </c>
      <c r="E131" s="736"/>
      <c r="F131" s="834"/>
      <c r="G131" s="834"/>
      <c r="H131" s="834"/>
      <c r="I131" s="834"/>
      <c r="J131" s="736"/>
      <c r="K131" s="968"/>
    </row>
    <row r="132" spans="1:11" s="969" customFormat="1" ht="18.75" customHeight="1">
      <c r="A132" s="965" t="s">
        <v>982</v>
      </c>
      <c r="B132" s="966"/>
      <c r="C132" s="967">
        <f>'Thuyet minh phan XDCB dd'!C6</f>
        <v>18003286888</v>
      </c>
      <c r="D132" s="967">
        <f>'Thuyet minh phan XDCB dd'!D6</f>
        <v>14248431329</v>
      </c>
      <c r="E132" s="736"/>
      <c r="F132" s="834"/>
      <c r="G132" s="834"/>
      <c r="H132" s="834"/>
      <c r="I132" s="834"/>
      <c r="J132" s="736"/>
      <c r="K132" s="968"/>
    </row>
    <row r="133" spans="1:11" s="969" customFormat="1" ht="18.75" customHeight="1">
      <c r="A133" s="965" t="s">
        <v>983</v>
      </c>
      <c r="B133" s="966"/>
      <c r="C133" s="967">
        <f>'Thuyet minh phan XDCB dd'!C7</f>
        <v>0</v>
      </c>
      <c r="D133" s="967">
        <f>'Thuyet minh phan XDCB dd'!D7</f>
        <v>112837772527</v>
      </c>
      <c r="E133" s="736"/>
      <c r="F133" s="834"/>
      <c r="G133" s="834"/>
      <c r="H133" s="834"/>
      <c r="I133" s="834"/>
      <c r="J133" s="736"/>
      <c r="K133" s="968"/>
    </row>
    <row r="134" spans="1:11" s="969" customFormat="1" ht="18.75" customHeight="1">
      <c r="A134" s="965" t="s">
        <v>984</v>
      </c>
      <c r="B134" s="966"/>
      <c r="C134" s="967">
        <f>'Thuyet minh phan XDCB dd'!C8</f>
        <v>11041169825</v>
      </c>
      <c r="D134" s="967">
        <f>'Thuyet minh phan XDCB dd'!D8</f>
        <v>6511221862</v>
      </c>
      <c r="E134" s="736"/>
      <c r="F134" s="834"/>
      <c r="G134" s="834"/>
      <c r="H134" s="834"/>
      <c r="I134" s="834"/>
      <c r="J134" s="736"/>
      <c r="K134" s="968"/>
    </row>
    <row r="135" spans="1:11" s="969" customFormat="1" ht="32.25" customHeight="1">
      <c r="A135" s="965" t="s">
        <v>985</v>
      </c>
      <c r="B135" s="966"/>
      <c r="C135" s="970">
        <f>'Thuyet minh phan XDCB dd'!C9</f>
        <v>0</v>
      </c>
      <c r="D135" s="970">
        <f>'Thuyet minh phan XDCB dd'!D9</f>
        <v>11374721629</v>
      </c>
      <c r="E135" s="736"/>
      <c r="F135" s="834"/>
      <c r="G135" s="834"/>
      <c r="H135" s="834"/>
      <c r="I135" s="834"/>
      <c r="J135" s="736"/>
      <c r="K135" s="968"/>
    </row>
    <row r="136" spans="1:11" s="969" customFormat="1" ht="23.25" customHeight="1">
      <c r="A136" s="965" t="s">
        <v>986</v>
      </c>
      <c r="B136" s="966"/>
      <c r="C136" s="970">
        <f>'Thuyet minh phan XDCB dd'!C10</f>
        <v>0</v>
      </c>
      <c r="D136" s="970">
        <f>'Thuyet minh phan XDCB dd'!D10</f>
        <v>771334545</v>
      </c>
      <c r="E136" s="736"/>
      <c r="F136" s="834"/>
      <c r="G136" s="834"/>
      <c r="H136" s="834"/>
      <c r="I136" s="834"/>
      <c r="J136" s="736"/>
      <c r="K136" s="968"/>
    </row>
    <row r="137" spans="1:11" s="969" customFormat="1" ht="32.25" customHeight="1">
      <c r="A137" s="965" t="s">
        <v>987</v>
      </c>
      <c r="B137" s="966"/>
      <c r="C137" s="970">
        <f>'Thuyet minh phan XDCB dd'!C11</f>
        <v>4703859165</v>
      </c>
      <c r="D137" s="970">
        <f>'Thuyet minh phan XDCB dd'!D11</f>
        <v>0</v>
      </c>
      <c r="E137" s="736"/>
      <c r="F137" s="834"/>
      <c r="G137" s="834"/>
      <c r="H137" s="834"/>
      <c r="I137" s="834"/>
      <c r="J137" s="736"/>
      <c r="K137" s="968"/>
    </row>
    <row r="138" spans="1:11" s="969" customFormat="1" ht="18.75" customHeight="1">
      <c r="A138" s="971" t="s">
        <v>988</v>
      </c>
      <c r="B138" s="972"/>
      <c r="C138" s="973">
        <f>'Thuyet minh phan XDCB dd'!C12</f>
        <v>9679827638</v>
      </c>
      <c r="D138" s="973">
        <f>'Thuyet minh phan XDCB dd'!D12</f>
        <v>493948724</v>
      </c>
      <c r="E138" s="736"/>
      <c r="F138" s="834"/>
      <c r="G138" s="834"/>
      <c r="H138" s="834"/>
      <c r="I138" s="834"/>
      <c r="J138" s="736"/>
      <c r="K138" s="968"/>
    </row>
    <row r="139" spans="1:11" s="969" customFormat="1" ht="35.25" customHeight="1">
      <c r="A139" s="848" t="s">
        <v>710</v>
      </c>
      <c r="B139" s="972"/>
      <c r="C139" s="973">
        <f>'Thuyet minh phan XDCB dd'!C13</f>
        <v>49917921</v>
      </c>
      <c r="D139" s="973"/>
      <c r="E139" s="736"/>
      <c r="F139" s="834"/>
      <c r="G139" s="834"/>
      <c r="H139" s="834"/>
      <c r="I139" s="834"/>
      <c r="J139" s="736"/>
      <c r="K139" s="968"/>
    </row>
    <row r="140" spans="1:11" s="969" customFormat="1" ht="18.75" customHeight="1">
      <c r="A140" s="848" t="s">
        <v>711</v>
      </c>
      <c r="B140" s="972"/>
      <c r="C140" s="973">
        <f>'Thuyet minh phan XDCB dd'!C14</f>
        <v>233762760</v>
      </c>
      <c r="D140" s="973"/>
      <c r="E140" s="736"/>
      <c r="F140" s="834"/>
      <c r="G140" s="834"/>
      <c r="H140" s="834"/>
      <c r="I140" s="834"/>
      <c r="J140" s="736"/>
      <c r="K140" s="968"/>
    </row>
    <row r="141" spans="1:11" s="969" customFormat="1" ht="18.75" customHeight="1">
      <c r="A141" s="965" t="s">
        <v>989</v>
      </c>
      <c r="B141" s="966"/>
      <c r="C141" s="967">
        <f>'Thuyet minh phan XDCB dd'!C15</f>
        <v>8457433385</v>
      </c>
      <c r="D141" s="967"/>
      <c r="E141" s="736"/>
      <c r="F141" s="834"/>
      <c r="G141" s="834"/>
      <c r="H141" s="834"/>
      <c r="I141" s="834"/>
      <c r="J141" s="736"/>
      <c r="K141" s="968"/>
    </row>
    <row r="142" spans="1:10" ht="15.75">
      <c r="A142" s="723" t="s">
        <v>713</v>
      </c>
      <c r="E142" s="736"/>
      <c r="F142" s="834"/>
      <c r="G142" s="834"/>
      <c r="H142" s="834"/>
      <c r="I142" s="834"/>
      <c r="J142" s="736"/>
    </row>
    <row r="143" spans="5:10" ht="15.75">
      <c r="E143" s="736"/>
      <c r="F143" s="834"/>
      <c r="G143" s="834"/>
      <c r="H143" s="834"/>
      <c r="I143" s="834"/>
      <c r="J143" s="736"/>
    </row>
    <row r="144" spans="1:10" ht="15.75">
      <c r="A144" s="1746" t="s">
        <v>714</v>
      </c>
      <c r="B144" s="854" t="s">
        <v>715</v>
      </c>
      <c r="C144" s="855" t="s">
        <v>716</v>
      </c>
      <c r="D144" s="855" t="s">
        <v>717</v>
      </c>
      <c r="E144" s="856" t="s">
        <v>715</v>
      </c>
      <c r="F144" s="834"/>
      <c r="G144" s="834"/>
      <c r="H144" s="834"/>
      <c r="I144" s="834"/>
      <c r="J144" s="736"/>
    </row>
    <row r="145" spans="1:10" ht="15.75">
      <c r="A145" s="1721"/>
      <c r="B145" s="861" t="s">
        <v>718</v>
      </c>
      <c r="C145" s="862" t="s">
        <v>719</v>
      </c>
      <c r="D145" s="862" t="s">
        <v>719</v>
      </c>
      <c r="E145" s="863" t="s">
        <v>720</v>
      </c>
      <c r="F145" s="834"/>
      <c r="G145" s="834"/>
      <c r="H145" s="834"/>
      <c r="I145" s="834"/>
      <c r="J145" s="736"/>
    </row>
    <row r="146" spans="1:10" ht="15.75">
      <c r="A146" s="860" t="s">
        <v>721</v>
      </c>
      <c r="B146" s="861"/>
      <c r="C146" s="862"/>
      <c r="D146" s="862"/>
      <c r="E146" s="863"/>
      <c r="F146" s="834"/>
      <c r="G146" s="834"/>
      <c r="H146" s="834"/>
      <c r="I146" s="834"/>
      <c r="J146" s="736"/>
    </row>
    <row r="147" spans="1:10" ht="15.75">
      <c r="A147" s="864" t="s">
        <v>722</v>
      </c>
      <c r="B147" s="865"/>
      <c r="C147" s="866"/>
      <c r="D147" s="866"/>
      <c r="E147" s="867"/>
      <c r="F147" s="834"/>
      <c r="G147" s="834"/>
      <c r="H147" s="834"/>
      <c r="I147" s="834"/>
      <c r="J147" s="736"/>
    </row>
    <row r="148" spans="1:10" ht="15.75">
      <c r="A148" s="864" t="s">
        <v>723</v>
      </c>
      <c r="B148" s="865"/>
      <c r="C148" s="866"/>
      <c r="D148" s="866"/>
      <c r="E148" s="867"/>
      <c r="F148" s="834"/>
      <c r="G148" s="834"/>
      <c r="H148" s="834"/>
      <c r="I148" s="834"/>
      <c r="J148" s="736"/>
    </row>
    <row r="149" spans="1:10" ht="15.75">
      <c r="A149" s="864" t="s">
        <v>724</v>
      </c>
      <c r="B149" s="865"/>
      <c r="C149" s="866"/>
      <c r="D149" s="866"/>
      <c r="E149" s="867"/>
      <c r="F149" s="834"/>
      <c r="G149" s="834"/>
      <c r="H149" s="834"/>
      <c r="I149" s="834"/>
      <c r="J149" s="736"/>
    </row>
    <row r="150" spans="1:10" ht="15.75">
      <c r="A150" s="868" t="s">
        <v>725</v>
      </c>
      <c r="B150" s="869"/>
      <c r="C150" s="870"/>
      <c r="D150" s="870"/>
      <c r="E150" s="871"/>
      <c r="F150" s="834"/>
      <c r="G150" s="834"/>
      <c r="H150" s="834"/>
      <c r="I150" s="834"/>
      <c r="J150" s="736"/>
    </row>
    <row r="151" spans="1:10" ht="15.75">
      <c r="A151" s="860" t="s">
        <v>726</v>
      </c>
      <c r="B151" s="861"/>
      <c r="C151" s="862"/>
      <c r="D151" s="862"/>
      <c r="E151" s="863"/>
      <c r="F151" s="834"/>
      <c r="G151" s="834"/>
      <c r="H151" s="834"/>
      <c r="I151" s="834"/>
      <c r="J151" s="736"/>
    </row>
    <row r="152" spans="1:10" ht="15.75">
      <c r="A152" s="864" t="s">
        <v>722</v>
      </c>
      <c r="B152" s="865"/>
      <c r="C152" s="866"/>
      <c r="D152" s="866"/>
      <c r="E152" s="867"/>
      <c r="F152" s="834"/>
      <c r="G152" s="834"/>
      <c r="H152" s="834"/>
      <c r="I152" s="834"/>
      <c r="J152" s="736"/>
    </row>
    <row r="153" spans="1:10" ht="15.75">
      <c r="A153" s="864" t="s">
        <v>723</v>
      </c>
      <c r="B153" s="865"/>
      <c r="C153" s="866"/>
      <c r="D153" s="866"/>
      <c r="E153" s="867"/>
      <c r="F153" s="834"/>
      <c r="G153" s="834"/>
      <c r="H153" s="834"/>
      <c r="I153" s="834"/>
      <c r="J153" s="736"/>
    </row>
    <row r="154" spans="1:10" ht="15.75">
      <c r="A154" s="864" t="s">
        <v>724</v>
      </c>
      <c r="B154" s="865"/>
      <c r="C154" s="866"/>
      <c r="D154" s="866"/>
      <c r="E154" s="867"/>
      <c r="F154" s="834"/>
      <c r="G154" s="834"/>
      <c r="H154" s="834"/>
      <c r="I154" s="834"/>
      <c r="J154" s="736"/>
    </row>
    <row r="155" spans="1:10" ht="15.75">
      <c r="A155" s="868" t="s">
        <v>725</v>
      </c>
      <c r="B155" s="869"/>
      <c r="C155" s="870"/>
      <c r="D155" s="870"/>
      <c r="E155" s="871"/>
      <c r="F155" s="834"/>
      <c r="G155" s="834"/>
      <c r="H155" s="834"/>
      <c r="I155" s="834"/>
      <c r="J155" s="736"/>
    </row>
    <row r="156" spans="1:10" ht="15.75">
      <c r="A156" s="860" t="s">
        <v>727</v>
      </c>
      <c r="B156" s="861"/>
      <c r="C156" s="862"/>
      <c r="D156" s="862"/>
      <c r="E156" s="863"/>
      <c r="F156" s="834"/>
      <c r="G156" s="834"/>
      <c r="H156" s="834"/>
      <c r="I156" s="834"/>
      <c r="J156" s="736"/>
    </row>
    <row r="157" spans="1:10" ht="15.75">
      <c r="A157" s="864" t="s">
        <v>722</v>
      </c>
      <c r="B157" s="865"/>
      <c r="C157" s="866"/>
      <c r="D157" s="866"/>
      <c r="E157" s="867"/>
      <c r="F157" s="834"/>
      <c r="G157" s="834"/>
      <c r="H157" s="834"/>
      <c r="I157" s="834"/>
      <c r="J157" s="736"/>
    </row>
    <row r="158" spans="1:10" ht="15.75">
      <c r="A158" s="864" t="s">
        <v>723</v>
      </c>
      <c r="B158" s="865"/>
      <c r="C158" s="866"/>
      <c r="D158" s="866"/>
      <c r="E158" s="867"/>
      <c r="F158" s="834"/>
      <c r="G158" s="834"/>
      <c r="H158" s="834"/>
      <c r="I158" s="834"/>
      <c r="J158" s="736"/>
    </row>
    <row r="159" spans="1:10" ht="15.75">
      <c r="A159" s="864" t="s">
        <v>724</v>
      </c>
      <c r="B159" s="865"/>
      <c r="C159" s="866"/>
      <c r="D159" s="866"/>
      <c r="E159" s="867"/>
      <c r="F159" s="834"/>
      <c r="G159" s="834"/>
      <c r="H159" s="834"/>
      <c r="I159" s="834"/>
      <c r="J159" s="736"/>
    </row>
    <row r="160" spans="1:10" ht="15.75">
      <c r="A160" s="872" t="s">
        <v>725</v>
      </c>
      <c r="B160" s="873"/>
      <c r="C160" s="874"/>
      <c r="D160" s="874"/>
      <c r="E160" s="875"/>
      <c r="F160" s="834"/>
      <c r="G160" s="834"/>
      <c r="H160" s="834"/>
      <c r="I160" s="834"/>
      <c r="J160" s="736"/>
    </row>
    <row r="161" spans="1:10" ht="15.75">
      <c r="A161" s="974"/>
      <c r="E161" s="736"/>
      <c r="F161" s="834"/>
      <c r="G161" s="834"/>
      <c r="H161" s="834"/>
      <c r="I161" s="834"/>
      <c r="J161" s="736"/>
    </row>
    <row r="162" spans="1:10" ht="21.75" customHeight="1">
      <c r="A162" s="1707" t="s">
        <v>990</v>
      </c>
      <c r="B162" s="1707"/>
      <c r="C162" s="1707"/>
      <c r="D162" s="1707"/>
      <c r="E162" s="1707"/>
      <c r="F162" s="834"/>
      <c r="G162" s="834"/>
      <c r="H162" s="834"/>
      <c r="I162" s="834"/>
      <c r="J162" s="736"/>
    </row>
    <row r="163" spans="1:10" ht="15.75">
      <c r="A163" s="831" t="s">
        <v>991</v>
      </c>
      <c r="E163" s="736"/>
      <c r="F163" s="834"/>
      <c r="G163" s="834"/>
      <c r="H163" s="834"/>
      <c r="I163" s="834"/>
      <c r="J163" s="736"/>
    </row>
    <row r="164" spans="5:10" ht="15.75">
      <c r="E164" s="736"/>
      <c r="F164" s="834"/>
      <c r="G164" s="834"/>
      <c r="H164" s="834"/>
      <c r="I164" s="834"/>
      <c r="J164" s="736"/>
    </row>
    <row r="165" spans="1:11" s="953" customFormat="1" ht="17.25" customHeight="1">
      <c r="A165" s="931" t="s">
        <v>992</v>
      </c>
      <c r="B165" s="975"/>
      <c r="C165" s="846" t="s">
        <v>698</v>
      </c>
      <c r="D165" s="847" t="s">
        <v>699</v>
      </c>
      <c r="E165" s="747"/>
      <c r="F165" s="819"/>
      <c r="G165" s="819"/>
      <c r="H165" s="819"/>
      <c r="I165" s="819"/>
      <c r="J165" s="747"/>
      <c r="K165" s="952"/>
    </row>
    <row r="166" spans="1:10" ht="16.5" customHeight="1">
      <c r="A166" s="938" t="s">
        <v>993</v>
      </c>
      <c r="B166" s="946"/>
      <c r="C166" s="976"/>
      <c r="D166" s="947"/>
      <c r="E166" s="736"/>
      <c r="F166" s="834"/>
      <c r="G166" s="834"/>
      <c r="H166" s="834"/>
      <c r="I166" s="834"/>
      <c r="J166" s="736"/>
    </row>
    <row r="167" spans="1:10" ht="16.5" customHeight="1">
      <c r="A167" s="938" t="s">
        <v>994</v>
      </c>
      <c r="B167" s="946"/>
      <c r="C167" s="977"/>
      <c r="D167" s="977"/>
      <c r="E167" s="736"/>
      <c r="F167" s="834"/>
      <c r="G167" s="834"/>
      <c r="H167" s="834"/>
      <c r="I167" s="834"/>
      <c r="J167" s="736"/>
    </row>
    <row r="168" spans="1:10" ht="16.5" customHeight="1">
      <c r="A168" s="938" t="s">
        <v>995</v>
      </c>
      <c r="B168" s="946"/>
      <c r="C168" s="977"/>
      <c r="D168" s="977"/>
      <c r="E168" s="736"/>
      <c r="F168" s="834"/>
      <c r="G168" s="834"/>
      <c r="H168" s="834"/>
      <c r="I168" s="834"/>
      <c r="J168" s="736"/>
    </row>
    <row r="169" spans="1:10" ht="16.5" customHeight="1">
      <c r="A169" s="938" t="s">
        <v>996</v>
      </c>
      <c r="B169" s="946"/>
      <c r="C169" s="977"/>
      <c r="D169" s="977"/>
      <c r="E169" s="736"/>
      <c r="F169" s="834"/>
      <c r="G169" s="834"/>
      <c r="H169" s="834"/>
      <c r="I169" s="834"/>
      <c r="J169" s="736"/>
    </row>
    <row r="170" spans="1:10" ht="16.5" customHeight="1">
      <c r="A170" s="938" t="s">
        <v>997</v>
      </c>
      <c r="B170" s="946"/>
      <c r="C170" s="977">
        <f>C171+C172+C173+C174</f>
        <v>3056050260</v>
      </c>
      <c r="D170" s="977">
        <f>D171+D172+D173+D174</f>
        <v>2550000000</v>
      </c>
      <c r="E170" s="736"/>
      <c r="F170" s="977">
        <f>F171+F172+F173+F174</f>
        <v>3056050260</v>
      </c>
      <c r="G170" s="834">
        <f>SUM(G171:G174)</f>
        <v>0</v>
      </c>
      <c r="H170" s="834">
        <f>SUM(H171:H174)</f>
        <v>0</v>
      </c>
      <c r="I170" s="834">
        <f>SUM(I171:I174)</f>
        <v>0</v>
      </c>
      <c r="J170" s="736"/>
    </row>
    <row r="171" spans="1:10" ht="16.5" customHeight="1">
      <c r="A171" s="848" t="s">
        <v>998</v>
      </c>
      <c r="B171" s="946"/>
      <c r="C171" s="977">
        <f>F171</f>
        <v>502350260</v>
      </c>
      <c r="D171" s="977"/>
      <c r="E171" s="736"/>
      <c r="F171" s="834">
        <v>502350260</v>
      </c>
      <c r="G171" s="834"/>
      <c r="H171" s="834"/>
      <c r="I171" s="834"/>
      <c r="J171" s="736"/>
    </row>
    <row r="172" spans="1:10" ht="16.5" customHeight="1">
      <c r="A172" s="938" t="s">
        <v>999</v>
      </c>
      <c r="B172" s="946"/>
      <c r="C172" s="977">
        <f>F172</f>
        <v>0</v>
      </c>
      <c r="D172" s="977">
        <v>500000000</v>
      </c>
      <c r="E172" s="736"/>
      <c r="F172" s="834"/>
      <c r="G172" s="834"/>
      <c r="H172" s="834"/>
      <c r="I172" s="834"/>
      <c r="J172" s="736"/>
    </row>
    <row r="173" spans="1:10" ht="16.5" customHeight="1">
      <c r="A173" s="938" t="s">
        <v>1000</v>
      </c>
      <c r="B173" s="946"/>
      <c r="C173" s="977">
        <f>F173</f>
        <v>2050000000</v>
      </c>
      <c r="D173" s="977">
        <v>2050000000</v>
      </c>
      <c r="E173" s="736"/>
      <c r="F173" s="834">
        <v>2050000000</v>
      </c>
      <c r="G173" s="834"/>
      <c r="H173" s="834"/>
      <c r="I173" s="834"/>
      <c r="J173" s="736"/>
    </row>
    <row r="174" spans="1:10" ht="16.5" customHeight="1">
      <c r="A174" s="978" t="s">
        <v>1001</v>
      </c>
      <c r="B174" s="946"/>
      <c r="C174" s="977">
        <f>F174</f>
        <v>503700000</v>
      </c>
      <c r="D174" s="979"/>
      <c r="E174" s="736"/>
      <c r="F174" s="834">
        <v>503700000</v>
      </c>
      <c r="G174" s="834"/>
      <c r="H174" s="834"/>
      <c r="I174" s="834"/>
      <c r="J174" s="736"/>
    </row>
    <row r="175" spans="1:10" ht="16.5" customHeight="1">
      <c r="A175" s="931" t="s">
        <v>1002</v>
      </c>
      <c r="B175" s="946"/>
      <c r="C175" s="980">
        <f>C166+C167+C168+C169+C170</f>
        <v>3056050260</v>
      </c>
      <c r="D175" s="980">
        <f>D166+D167+D168+D169+D170</f>
        <v>2550000000</v>
      </c>
      <c r="E175" s="736"/>
      <c r="F175" s="981">
        <f>F166+F167+F168+F169+F170</f>
        <v>3056050260</v>
      </c>
      <c r="G175" s="981">
        <f>G166+G167+G168+G169+G170</f>
        <v>0</v>
      </c>
      <c r="H175" s="981">
        <f>H166+H167+H168+H169+H170</f>
        <v>0</v>
      </c>
      <c r="I175" s="981">
        <f>I166+I167+I168+I169+I170</f>
        <v>0</v>
      </c>
      <c r="J175" s="736"/>
    </row>
    <row r="176" spans="1:10" ht="15.75">
      <c r="A176" s="938"/>
      <c r="B176" s="946"/>
      <c r="C176" s="947"/>
      <c r="D176" s="947"/>
      <c r="E176" s="736"/>
      <c r="F176" s="834"/>
      <c r="G176" s="834"/>
      <c r="H176" s="834"/>
      <c r="I176" s="834"/>
      <c r="J176" s="736"/>
    </row>
    <row r="177" spans="1:11" s="953" customFormat="1" ht="18.75" customHeight="1">
      <c r="A177" s="931" t="s">
        <v>1003</v>
      </c>
      <c r="B177" s="960"/>
      <c r="C177" s="846" t="s">
        <v>698</v>
      </c>
      <c r="D177" s="847" t="s">
        <v>699</v>
      </c>
      <c r="E177" s="747"/>
      <c r="F177" s="977"/>
      <c r="G177" s="819"/>
      <c r="H177" s="819"/>
      <c r="I177" s="819"/>
      <c r="J177" s="747"/>
      <c r="K177" s="952"/>
    </row>
    <row r="178" spans="1:10" ht="18" customHeight="1">
      <c r="A178" s="938" t="s">
        <v>1004</v>
      </c>
      <c r="B178" s="946"/>
      <c r="C178" s="948"/>
      <c r="D178" s="948"/>
      <c r="E178" s="736"/>
      <c r="F178" s="834"/>
      <c r="G178" s="834"/>
      <c r="H178" s="834"/>
      <c r="I178" s="834"/>
      <c r="J178" s="736"/>
    </row>
    <row r="179" spans="1:10" ht="18" customHeight="1">
      <c r="A179" s="938" t="s">
        <v>1005</v>
      </c>
      <c r="B179" s="946"/>
      <c r="C179" s="948"/>
      <c r="D179" s="948"/>
      <c r="E179" s="736"/>
      <c r="F179" s="834"/>
      <c r="G179" s="834"/>
      <c r="H179" s="834"/>
      <c r="I179" s="834"/>
      <c r="J179" s="736"/>
    </row>
    <row r="180" spans="1:10" ht="18" customHeight="1">
      <c r="A180" s="938" t="s">
        <v>1006</v>
      </c>
      <c r="B180" s="946"/>
      <c r="C180" s="948"/>
      <c r="D180" s="948"/>
      <c r="E180" s="736"/>
      <c r="F180" s="834"/>
      <c r="G180" s="834"/>
      <c r="H180" s="834"/>
      <c r="I180" s="834"/>
      <c r="J180" s="736"/>
    </row>
    <row r="181" spans="1:10" ht="33.75" customHeight="1">
      <c r="A181" s="938" t="s">
        <v>1007</v>
      </c>
      <c r="B181" s="946"/>
      <c r="C181" s="948"/>
      <c r="D181" s="948"/>
      <c r="E181" s="736"/>
      <c r="F181" s="834"/>
      <c r="G181" s="834"/>
      <c r="H181" s="834"/>
      <c r="I181" s="834"/>
      <c r="J181" s="736"/>
    </row>
    <row r="182" spans="1:10" ht="18" customHeight="1">
      <c r="A182" s="938" t="s">
        <v>1008</v>
      </c>
      <c r="B182" s="946"/>
      <c r="C182" s="948"/>
      <c r="D182" s="948"/>
      <c r="E182" s="736"/>
      <c r="F182" s="834"/>
      <c r="G182" s="834"/>
      <c r="H182" s="834"/>
      <c r="I182" s="834"/>
      <c r="J182" s="736"/>
    </row>
    <row r="183" spans="1:10" ht="30.75" customHeight="1">
      <c r="A183" s="938" t="s">
        <v>1009</v>
      </c>
      <c r="B183" s="946"/>
      <c r="C183" s="982">
        <f>F183+G183+H183+I183</f>
        <v>1843118157</v>
      </c>
      <c r="D183" s="982">
        <v>2140950157</v>
      </c>
      <c r="E183" s="736"/>
      <c r="F183" s="834">
        <v>1843118157</v>
      </c>
      <c r="G183" s="834"/>
      <c r="H183" s="834"/>
      <c r="I183" s="834"/>
      <c r="J183" s="736"/>
    </row>
    <row r="184" spans="1:10" ht="17.25" customHeight="1">
      <c r="A184" s="938" t="s">
        <v>1010</v>
      </c>
      <c r="B184" s="946"/>
      <c r="C184" s="982">
        <f>F184+G184+H184+I184</f>
        <v>607279378</v>
      </c>
      <c r="D184" s="948">
        <v>584524367</v>
      </c>
      <c r="E184" s="736"/>
      <c r="F184" s="834">
        <v>220930291</v>
      </c>
      <c r="G184" s="834">
        <v>356278770</v>
      </c>
      <c r="H184" s="834"/>
      <c r="I184" s="834">
        <v>30070317</v>
      </c>
      <c r="J184" s="736"/>
    </row>
    <row r="185" spans="1:10" ht="17.25" customHeight="1">
      <c r="A185" s="931" t="s">
        <v>1002</v>
      </c>
      <c r="B185" s="946"/>
      <c r="C185" s="949">
        <f>SUM(C178:C184)</f>
        <v>2450397535</v>
      </c>
      <c r="D185" s="949">
        <f>SUM(D178:D184)</f>
        <v>2725474524</v>
      </c>
      <c r="E185" s="736"/>
      <c r="F185" s="949">
        <f>SUM(F178:F184)</f>
        <v>2064048448</v>
      </c>
      <c r="G185" s="949">
        <f>SUM(G178:G184)</f>
        <v>356278770</v>
      </c>
      <c r="H185" s="949">
        <f>SUM(H178:H184)</f>
        <v>0</v>
      </c>
      <c r="I185" s="949">
        <f>SUM(I178:I184)</f>
        <v>30070317</v>
      </c>
      <c r="J185" s="736"/>
    </row>
    <row r="186" spans="1:10" ht="17.25" customHeight="1">
      <c r="A186" s="1719"/>
      <c r="B186" s="1719"/>
      <c r="C186" s="979"/>
      <c r="D186" s="979"/>
      <c r="E186" s="1708"/>
      <c r="F186" s="834"/>
      <c r="G186" s="834"/>
      <c r="H186" s="834"/>
      <c r="I186" s="834"/>
      <c r="J186" s="736"/>
    </row>
    <row r="187" spans="1:11" s="953" customFormat="1" ht="18.75" customHeight="1">
      <c r="A187" s="931" t="s">
        <v>1011</v>
      </c>
      <c r="B187" s="960"/>
      <c r="C187" s="846" t="s">
        <v>698</v>
      </c>
      <c r="D187" s="847" t="s">
        <v>699</v>
      </c>
      <c r="E187" s="1708"/>
      <c r="F187" s="819"/>
      <c r="G187" s="819"/>
      <c r="H187" s="819"/>
      <c r="I187" s="819"/>
      <c r="J187" s="747"/>
      <c r="K187" s="952"/>
    </row>
    <row r="188" spans="1:10" ht="16.5" customHeight="1">
      <c r="A188" s="938" t="s">
        <v>1012</v>
      </c>
      <c r="B188" s="946"/>
      <c r="C188" s="948">
        <f>F188+G188+H188+I188</f>
        <v>352626508312</v>
      </c>
      <c r="D188" s="948">
        <f>SUM(D190:D200)</f>
        <v>226582305267</v>
      </c>
      <c r="E188" s="1708"/>
      <c r="F188" s="834">
        <f>SUM(F190:F199)</f>
        <v>348069222763</v>
      </c>
      <c r="G188" s="834"/>
      <c r="H188" s="834">
        <f>SUM(H190:H195)</f>
        <v>4557285549</v>
      </c>
      <c r="I188" s="834"/>
      <c r="J188" s="736"/>
    </row>
    <row r="189" spans="1:10" ht="16.5" customHeight="1">
      <c r="A189" s="848" t="s">
        <v>1013</v>
      </c>
      <c r="B189" s="946"/>
      <c r="C189" s="948"/>
      <c r="D189" s="948"/>
      <c r="E189" s="1708"/>
      <c r="F189" s="834"/>
      <c r="G189" s="834"/>
      <c r="H189" s="834"/>
      <c r="I189" s="834"/>
      <c r="J189" s="736"/>
    </row>
    <row r="190" spans="1:10" ht="16.5" customHeight="1">
      <c r="A190" s="848" t="s">
        <v>1014</v>
      </c>
      <c r="B190" s="946"/>
      <c r="C190" s="948">
        <f aca="true" t="shared" si="1" ref="C190:C199">F190+G190+H190+I190</f>
        <v>114219206900</v>
      </c>
      <c r="D190" s="948">
        <v>90915010807</v>
      </c>
      <c r="E190" s="1708"/>
      <c r="F190" s="834">
        <v>109661921351</v>
      </c>
      <c r="G190" s="834"/>
      <c r="H190" s="834">
        <v>4557285549</v>
      </c>
      <c r="I190" s="834"/>
      <c r="J190" s="736"/>
    </row>
    <row r="191" spans="1:10" ht="16.5" customHeight="1">
      <c r="A191" s="848" t="s">
        <v>1015</v>
      </c>
      <c r="B191" s="946"/>
      <c r="C191" s="948">
        <f t="shared" si="1"/>
        <v>18638190762</v>
      </c>
      <c r="D191" s="948">
        <v>10470323354</v>
      </c>
      <c r="E191" s="1708"/>
      <c r="F191" s="834">
        <v>18638190762</v>
      </c>
      <c r="G191" s="834"/>
      <c r="H191" s="834"/>
      <c r="I191" s="834"/>
      <c r="J191" s="736"/>
    </row>
    <row r="192" spans="1:10" ht="16.5" customHeight="1">
      <c r="A192" s="848" t="s">
        <v>1016</v>
      </c>
      <c r="B192" s="946"/>
      <c r="C192" s="948">
        <f t="shared" si="1"/>
        <v>47560144229</v>
      </c>
      <c r="D192" s="948">
        <v>45989053126</v>
      </c>
      <c r="E192" s="1708"/>
      <c r="F192" s="834">
        <v>47560144229</v>
      </c>
      <c r="G192" s="834"/>
      <c r="H192" s="834"/>
      <c r="I192" s="834"/>
      <c r="J192" s="736"/>
    </row>
    <row r="193" spans="1:10" ht="16.5" customHeight="1">
      <c r="A193" s="848" t="s">
        <v>1017</v>
      </c>
      <c r="B193" s="946"/>
      <c r="C193" s="948">
        <f t="shared" si="1"/>
        <v>0</v>
      </c>
      <c r="D193" s="948">
        <v>64207917980</v>
      </c>
      <c r="E193" s="1708"/>
      <c r="F193" s="834"/>
      <c r="G193" s="834"/>
      <c r="H193" s="834"/>
      <c r="I193" s="834"/>
      <c r="J193" s="736"/>
    </row>
    <row r="194" spans="1:10" ht="16.5" customHeight="1">
      <c r="A194" s="848" t="s">
        <v>1018</v>
      </c>
      <c r="B194" s="946"/>
      <c r="C194" s="948">
        <f t="shared" si="1"/>
        <v>3200000000</v>
      </c>
      <c r="D194" s="948">
        <v>15000000000</v>
      </c>
      <c r="E194" s="1708"/>
      <c r="F194" s="834">
        <v>3200000000</v>
      </c>
      <c r="G194" s="834"/>
      <c r="H194" s="834"/>
      <c r="I194" s="834"/>
      <c r="J194" s="736"/>
    </row>
    <row r="195" spans="1:10" ht="16.5" customHeight="1">
      <c r="A195" s="848" t="s">
        <v>1019</v>
      </c>
      <c r="B195" s="946"/>
      <c r="C195" s="948">
        <f t="shared" si="1"/>
        <v>5330712300</v>
      </c>
      <c r="D195" s="948"/>
      <c r="E195" s="1708"/>
      <c r="F195" s="834">
        <v>5330712300</v>
      </c>
      <c r="G195" s="834"/>
      <c r="H195" s="834"/>
      <c r="I195" s="834"/>
      <c r="J195" s="736"/>
    </row>
    <row r="196" spans="1:10" ht="16.5" customHeight="1">
      <c r="A196" s="848" t="s">
        <v>1020</v>
      </c>
      <c r="B196" s="946"/>
      <c r="C196" s="948">
        <f t="shared" si="1"/>
        <v>58298324319</v>
      </c>
      <c r="D196" s="948"/>
      <c r="E196" s="1708"/>
      <c r="F196" s="834">
        <v>58298324319</v>
      </c>
      <c r="G196" s="834"/>
      <c r="H196" s="834"/>
      <c r="I196" s="834"/>
      <c r="J196" s="736"/>
    </row>
    <row r="197" spans="1:10" ht="16.5" customHeight="1">
      <c r="A197" s="848" t="s">
        <v>1021</v>
      </c>
      <c r="B197" s="946"/>
      <c r="C197" s="948">
        <f t="shared" si="1"/>
        <v>81239502053</v>
      </c>
      <c r="D197" s="948"/>
      <c r="E197" s="1708"/>
      <c r="F197" s="834">
        <v>81239502053</v>
      </c>
      <c r="G197" s="834"/>
      <c r="H197" s="834"/>
      <c r="I197" s="834"/>
      <c r="J197" s="736"/>
    </row>
    <row r="198" spans="1:10" ht="16.5" customHeight="1">
      <c r="A198" s="848" t="s">
        <v>1022</v>
      </c>
      <c r="B198" s="946"/>
      <c r="C198" s="948">
        <f t="shared" si="1"/>
        <v>18200943487</v>
      </c>
      <c r="D198" s="948"/>
      <c r="E198" s="1708"/>
      <c r="F198" s="834">
        <v>18200943487</v>
      </c>
      <c r="G198" s="834"/>
      <c r="H198" s="834"/>
      <c r="I198" s="834"/>
      <c r="J198" s="736"/>
    </row>
    <row r="199" spans="1:10" ht="16.5" customHeight="1">
      <c r="A199" s="848" t="s">
        <v>1023</v>
      </c>
      <c r="B199" s="946"/>
      <c r="C199" s="948">
        <f t="shared" si="1"/>
        <v>5939484262</v>
      </c>
      <c r="D199" s="948"/>
      <c r="E199" s="1708"/>
      <c r="F199" s="834">
        <v>5939484262</v>
      </c>
      <c r="G199" s="834"/>
      <c r="H199" s="834"/>
      <c r="I199" s="834"/>
      <c r="J199" s="736"/>
    </row>
    <row r="200" spans="1:10" ht="16.5" customHeight="1">
      <c r="A200" s="938" t="s">
        <v>1024</v>
      </c>
      <c r="B200" s="946"/>
      <c r="C200" s="948">
        <f>C201</f>
        <v>5812815106</v>
      </c>
      <c r="D200" s="948"/>
      <c r="E200" s="1708"/>
      <c r="F200" s="834">
        <f>F201</f>
        <v>5812815106</v>
      </c>
      <c r="G200" s="834"/>
      <c r="H200" s="834"/>
      <c r="I200" s="834"/>
      <c r="J200" s="736"/>
    </row>
    <row r="201" spans="1:10" ht="16.5" customHeight="1">
      <c r="A201" s="978" t="s">
        <v>1025</v>
      </c>
      <c r="B201" s="946"/>
      <c r="C201" s="948">
        <f>F201+G201+H201+I201</f>
        <v>5812815106</v>
      </c>
      <c r="D201" s="948"/>
      <c r="E201" s="983"/>
      <c r="F201" s="834">
        <v>5812815106</v>
      </c>
      <c r="G201" s="834"/>
      <c r="H201" s="834"/>
      <c r="I201" s="834"/>
      <c r="J201" s="736"/>
    </row>
    <row r="202" spans="1:10" ht="16.5" customHeight="1">
      <c r="A202" s="954" t="s">
        <v>1817</v>
      </c>
      <c r="B202" s="946"/>
      <c r="C202" s="949">
        <f>C200+C188</f>
        <v>358439323418</v>
      </c>
      <c r="D202" s="949">
        <f>D188+D200</f>
        <v>226582305267</v>
      </c>
      <c r="E202" s="983"/>
      <c r="F202" s="949">
        <f>F188+F200</f>
        <v>353882037869</v>
      </c>
      <c r="G202" s="949">
        <f>G188+G200</f>
        <v>0</v>
      </c>
      <c r="H202" s="949">
        <f>H188+H200</f>
        <v>4557285549</v>
      </c>
      <c r="I202" s="949">
        <f>I188+I200</f>
        <v>0</v>
      </c>
      <c r="J202" s="736"/>
    </row>
    <row r="203" spans="1:10" ht="36.75" customHeight="1">
      <c r="A203" s="931" t="s">
        <v>1026</v>
      </c>
      <c r="B203" s="960"/>
      <c r="C203" s="846" t="s">
        <v>698</v>
      </c>
      <c r="D203" s="847" t="s">
        <v>699</v>
      </c>
      <c r="E203" s="736"/>
      <c r="F203" s="834"/>
      <c r="G203" s="834"/>
      <c r="H203" s="834"/>
      <c r="I203" s="834"/>
      <c r="J203" s="736"/>
    </row>
    <row r="204" spans="1:16" ht="17.25" customHeight="1">
      <c r="A204" s="938" t="s">
        <v>1027</v>
      </c>
      <c r="B204" s="946"/>
      <c r="C204" s="948">
        <f aca="true" t="shared" si="2" ref="C204:C213">F204+G204+H204+I204</f>
        <v>3609617364</v>
      </c>
      <c r="D204" s="948">
        <v>3681691170</v>
      </c>
      <c r="E204" s="736"/>
      <c r="F204" s="834">
        <v>3382148514</v>
      </c>
      <c r="G204" s="834">
        <v>52532172</v>
      </c>
      <c r="H204" s="834"/>
      <c r="I204" s="834">
        <v>174936678</v>
      </c>
      <c r="J204" s="736"/>
      <c r="P204" s="834"/>
    </row>
    <row r="205" spans="1:10" ht="17.25" customHeight="1">
      <c r="A205" s="938" t="s">
        <v>1028</v>
      </c>
      <c r="B205" s="946"/>
      <c r="C205" s="948">
        <f t="shared" si="2"/>
        <v>0</v>
      </c>
      <c r="D205" s="948"/>
      <c r="E205" s="736"/>
      <c r="F205" s="834"/>
      <c r="G205" s="834"/>
      <c r="H205" s="834"/>
      <c r="I205" s="834"/>
      <c r="J205" s="736"/>
    </row>
    <row r="206" spans="1:10" ht="17.25" customHeight="1">
      <c r="A206" s="938" t="s">
        <v>1029</v>
      </c>
      <c r="B206" s="946"/>
      <c r="C206" s="948">
        <f t="shared" si="2"/>
        <v>0</v>
      </c>
      <c r="D206" s="948"/>
      <c r="E206" s="736"/>
      <c r="F206" s="834"/>
      <c r="G206" s="834"/>
      <c r="H206" s="834"/>
      <c r="I206" s="834"/>
      <c r="J206" s="736"/>
    </row>
    <row r="207" spans="1:10" ht="17.25" customHeight="1">
      <c r="A207" s="938" t="s">
        <v>1030</v>
      </c>
      <c r="B207" s="946"/>
      <c r="C207" s="948">
        <f t="shared" si="2"/>
        <v>10440751421</v>
      </c>
      <c r="D207" s="948">
        <v>6429652048</v>
      </c>
      <c r="E207" s="736"/>
      <c r="F207" s="834">
        <v>9324073399</v>
      </c>
      <c r="G207" s="834">
        <v>938191797</v>
      </c>
      <c r="H207" s="834"/>
      <c r="I207" s="834">
        <v>178486225</v>
      </c>
      <c r="J207" s="736"/>
    </row>
    <row r="208" spans="1:10" ht="17.25" customHeight="1">
      <c r="A208" s="938" t="s">
        <v>1031</v>
      </c>
      <c r="B208" s="946"/>
      <c r="C208" s="948">
        <f t="shared" si="2"/>
        <v>107650466</v>
      </c>
      <c r="D208" s="948">
        <v>44569359</v>
      </c>
      <c r="E208" s="736"/>
      <c r="F208" s="834">
        <v>94952259</v>
      </c>
      <c r="G208" s="834"/>
      <c r="H208" s="834">
        <v>3390249</v>
      </c>
      <c r="I208" s="834">
        <v>9307958</v>
      </c>
      <c r="J208" s="736"/>
    </row>
    <row r="209" spans="1:10" ht="17.25" customHeight="1">
      <c r="A209" s="938" t="s">
        <v>1032</v>
      </c>
      <c r="B209" s="946"/>
      <c r="C209" s="948">
        <f t="shared" si="2"/>
        <v>1288028840</v>
      </c>
      <c r="D209" s="948">
        <v>328803142</v>
      </c>
      <c r="E209" s="736"/>
      <c r="F209" s="834">
        <v>1255315307</v>
      </c>
      <c r="G209" s="834">
        <v>32686533</v>
      </c>
      <c r="H209" s="834">
        <v>27000</v>
      </c>
      <c r="I209" s="834"/>
      <c r="J209" s="736"/>
    </row>
    <row r="210" spans="1:10" ht="17.25" customHeight="1">
      <c r="A210" s="938" t="s">
        <v>1033</v>
      </c>
      <c r="B210" s="946"/>
      <c r="C210" s="948">
        <f t="shared" si="2"/>
        <v>719987846</v>
      </c>
      <c r="D210" s="948">
        <v>40887908</v>
      </c>
      <c r="E210" s="736"/>
      <c r="F210" s="834">
        <v>713932629</v>
      </c>
      <c r="G210" s="834"/>
      <c r="H210" s="834">
        <v>6055217</v>
      </c>
      <c r="I210" s="834"/>
      <c r="J210" s="736"/>
    </row>
    <row r="211" spans="1:10" ht="17.25" customHeight="1">
      <c r="A211" s="938" t="s">
        <v>1034</v>
      </c>
      <c r="B211" s="946"/>
      <c r="C211" s="948">
        <f t="shared" si="2"/>
        <v>1036633347</v>
      </c>
      <c r="D211" s="948">
        <v>67613541</v>
      </c>
      <c r="E211" s="736"/>
      <c r="F211" s="834">
        <v>1036633347</v>
      </c>
      <c r="G211" s="834"/>
      <c r="H211" s="834"/>
      <c r="I211" s="834"/>
      <c r="J211" s="736"/>
    </row>
    <row r="212" spans="1:10" ht="17.25" customHeight="1">
      <c r="A212" s="938" t="s">
        <v>1035</v>
      </c>
      <c r="B212" s="946"/>
      <c r="C212" s="948">
        <f t="shared" si="2"/>
        <v>893413745</v>
      </c>
      <c r="D212" s="948">
        <v>282993279</v>
      </c>
      <c r="E212" s="736"/>
      <c r="F212" s="834">
        <v>892777998</v>
      </c>
      <c r="G212" s="834">
        <f>599748-1</f>
        <v>599747</v>
      </c>
      <c r="H212" s="834">
        <v>36000</v>
      </c>
      <c r="I212" s="834"/>
      <c r="J212" s="736"/>
    </row>
    <row r="213" spans="1:10" ht="17.25" customHeight="1">
      <c r="A213" s="938" t="s">
        <v>1036</v>
      </c>
      <c r="B213" s="946"/>
      <c r="C213" s="948">
        <f t="shared" si="2"/>
        <v>0</v>
      </c>
      <c r="D213" s="948">
        <v>948953953</v>
      </c>
      <c r="E213" s="736"/>
      <c r="F213" s="834"/>
      <c r="G213" s="834"/>
      <c r="H213" s="834"/>
      <c r="I213" s="834"/>
      <c r="J213" s="736"/>
    </row>
    <row r="214" spans="1:10" ht="17.25" customHeight="1">
      <c r="A214" s="931" t="s">
        <v>1817</v>
      </c>
      <c r="B214" s="947"/>
      <c r="C214" s="949">
        <f>SUM(C204:C213)</f>
        <v>18096083029</v>
      </c>
      <c r="D214" s="949">
        <f>SUM(D204:D213)</f>
        <v>11825164400</v>
      </c>
      <c r="E214" s="736"/>
      <c r="F214" s="949">
        <f>SUM(F204:F213)</f>
        <v>16699833453</v>
      </c>
      <c r="G214" s="949">
        <f>SUM(G204:G213)</f>
        <v>1024010249</v>
      </c>
      <c r="H214" s="949">
        <f>SUM(H204:H213)</f>
        <v>9508466</v>
      </c>
      <c r="I214" s="949">
        <f>SUM(I204:I213)</f>
        <v>362730861</v>
      </c>
      <c r="J214" s="736"/>
    </row>
    <row r="215" spans="1:10" ht="18.75" customHeight="1">
      <c r="A215" s="938"/>
      <c r="B215" s="946"/>
      <c r="C215" s="947"/>
      <c r="D215" s="947"/>
      <c r="E215" s="736"/>
      <c r="F215" s="834"/>
      <c r="G215" s="834"/>
      <c r="H215" s="834"/>
      <c r="I215" s="834"/>
      <c r="J215" s="736"/>
    </row>
    <row r="216" spans="1:11" s="953" customFormat="1" ht="18.75" customHeight="1">
      <c r="A216" s="931" t="s">
        <v>1037</v>
      </c>
      <c r="B216" s="960"/>
      <c r="C216" s="846" t="s">
        <v>698</v>
      </c>
      <c r="D216" s="847" t="s">
        <v>699</v>
      </c>
      <c r="E216" s="747"/>
      <c r="F216" s="819"/>
      <c r="G216" s="819"/>
      <c r="H216" s="819"/>
      <c r="I216" s="819"/>
      <c r="J216" s="747"/>
      <c r="K216" s="952"/>
    </row>
    <row r="217" spans="1:10" ht="18.75" customHeight="1">
      <c r="A217" s="1709" t="s">
        <v>1038</v>
      </c>
      <c r="B217" s="1709"/>
      <c r="C217" s="1709"/>
      <c r="D217" s="948"/>
      <c r="E217" s="736"/>
      <c r="F217" s="834"/>
      <c r="G217" s="834"/>
      <c r="H217" s="834"/>
      <c r="I217" s="834"/>
      <c r="J217" s="736"/>
    </row>
    <row r="218" spans="1:10" ht="18.75" customHeight="1">
      <c r="A218" s="938" t="s">
        <v>1039</v>
      </c>
      <c r="B218" s="946"/>
      <c r="C218" s="948"/>
      <c r="D218" s="948"/>
      <c r="E218" s="736"/>
      <c r="F218" s="834"/>
      <c r="G218" s="834"/>
      <c r="H218" s="834"/>
      <c r="I218" s="834"/>
      <c r="J218" s="736"/>
    </row>
    <row r="219" spans="1:10" ht="18.75" customHeight="1">
      <c r="A219" s="1724" t="s">
        <v>1040</v>
      </c>
      <c r="B219" s="1725"/>
      <c r="C219" s="948"/>
      <c r="D219" s="948"/>
      <c r="E219" s="736"/>
      <c r="F219" s="834"/>
      <c r="G219" s="834"/>
      <c r="H219" s="834"/>
      <c r="I219" s="834"/>
      <c r="J219" s="736"/>
    </row>
    <row r="220" spans="1:10" ht="18.75" customHeight="1">
      <c r="A220" s="938" t="s">
        <v>1041</v>
      </c>
      <c r="B220" s="946"/>
      <c r="C220" s="948">
        <f>F220+G220+H220+I220</f>
        <v>3449070624</v>
      </c>
      <c r="D220" s="948">
        <v>3013713762</v>
      </c>
      <c r="E220" s="736"/>
      <c r="F220" s="834">
        <v>3449070624</v>
      </c>
      <c r="G220" s="834"/>
      <c r="H220" s="834"/>
      <c r="I220" s="834"/>
      <c r="J220" s="736"/>
    </row>
    <row r="221" spans="1:10" ht="18.75" customHeight="1">
      <c r="A221" s="931" t="s">
        <v>1817</v>
      </c>
      <c r="B221" s="946"/>
      <c r="C221" s="949">
        <f>SUM(C217:C220)</f>
        <v>3449070624</v>
      </c>
      <c r="D221" s="949">
        <f>SUM(D217:D220)</f>
        <v>3013713762</v>
      </c>
      <c r="E221" s="736"/>
      <c r="F221" s="949">
        <f>SUM(F217:F220)</f>
        <v>3449070624</v>
      </c>
      <c r="G221" s="949">
        <f>SUM(G217:G220)</f>
        <v>0</v>
      </c>
      <c r="H221" s="949">
        <f>SUM(H217:H220)</f>
        <v>0</v>
      </c>
      <c r="I221" s="949">
        <f>SUM(I217:I220)</f>
        <v>0</v>
      </c>
      <c r="J221" s="736"/>
    </row>
    <row r="222" spans="1:10" ht="15.75">
      <c r="A222" s="938"/>
      <c r="B222" s="946"/>
      <c r="C222" s="947"/>
      <c r="D222" s="947"/>
      <c r="E222" s="736"/>
      <c r="F222" s="834"/>
      <c r="G222" s="834"/>
      <c r="H222" s="834"/>
      <c r="I222" s="834"/>
      <c r="J222" s="736"/>
    </row>
    <row r="223" spans="1:11" s="953" customFormat="1" ht="21" customHeight="1">
      <c r="A223" s="1716" t="s">
        <v>307</v>
      </c>
      <c r="B223" s="1717"/>
      <c r="C223" s="846" t="s">
        <v>698</v>
      </c>
      <c r="D223" s="847" t="s">
        <v>699</v>
      </c>
      <c r="E223" s="747"/>
      <c r="F223" s="819"/>
      <c r="G223" s="819"/>
      <c r="H223" s="819"/>
      <c r="I223" s="819"/>
      <c r="J223" s="747"/>
      <c r="K223" s="952"/>
    </row>
    <row r="224" spans="1:10" ht="18" customHeight="1">
      <c r="A224" s="938" t="s">
        <v>1042</v>
      </c>
      <c r="B224" s="946"/>
      <c r="C224" s="948">
        <f aca="true" t="shared" si="3" ref="C224:C232">F224+G224+H224+I224</f>
        <v>0</v>
      </c>
      <c r="D224" s="948"/>
      <c r="E224" s="736"/>
      <c r="F224" s="948"/>
      <c r="G224" s="834"/>
      <c r="H224" s="834"/>
      <c r="I224" s="834"/>
      <c r="J224" s="736"/>
    </row>
    <row r="225" spans="1:10" ht="18" customHeight="1">
      <c r="A225" s="938" t="s">
        <v>1043</v>
      </c>
      <c r="B225" s="946"/>
      <c r="C225" s="948">
        <f t="shared" si="3"/>
        <v>27094740</v>
      </c>
      <c r="D225" s="948">
        <v>18152110</v>
      </c>
      <c r="E225" s="736"/>
      <c r="F225" s="948"/>
      <c r="G225" s="834"/>
      <c r="H225" s="834">
        <v>27094740</v>
      </c>
      <c r="I225" s="834"/>
      <c r="J225" s="736"/>
    </row>
    <row r="226" spans="1:10" ht="18" customHeight="1">
      <c r="A226" s="938" t="s">
        <v>1044</v>
      </c>
      <c r="B226" s="946"/>
      <c r="C226" s="948">
        <f t="shared" si="3"/>
        <v>415909553</v>
      </c>
      <c r="D226" s="948"/>
      <c r="E226" s="736"/>
      <c r="F226" s="948">
        <v>385031947</v>
      </c>
      <c r="G226" s="834"/>
      <c r="H226" s="834">
        <v>30877606</v>
      </c>
      <c r="I226" s="834"/>
      <c r="J226" s="736"/>
    </row>
    <row r="227" spans="1:10" ht="18" customHeight="1">
      <c r="A227" s="938" t="s">
        <v>1045</v>
      </c>
      <c r="B227" s="946"/>
      <c r="C227" s="948">
        <f t="shared" si="3"/>
        <v>189741101</v>
      </c>
      <c r="D227" s="948">
        <v>257278952</v>
      </c>
      <c r="E227" s="736"/>
      <c r="F227" s="948">
        <v>137460135</v>
      </c>
      <c r="G227" s="834"/>
      <c r="H227" s="834">
        <v>38651430</v>
      </c>
      <c r="I227" s="834">
        <v>13629536</v>
      </c>
      <c r="J227" s="736"/>
    </row>
    <row r="228" spans="1:10" ht="18" customHeight="1">
      <c r="A228" s="938" t="s">
        <v>1046</v>
      </c>
      <c r="B228" s="946"/>
      <c r="C228" s="948">
        <f t="shared" si="3"/>
        <v>27033764571</v>
      </c>
      <c r="D228" s="948">
        <v>13814383160</v>
      </c>
      <c r="E228" s="736"/>
      <c r="F228" s="948">
        <v>27033764571</v>
      </c>
      <c r="G228" s="834"/>
      <c r="H228" s="834"/>
      <c r="I228" s="834"/>
      <c r="J228" s="736"/>
    </row>
    <row r="229" spans="1:11" s="831" customFormat="1" ht="35.25" customHeight="1">
      <c r="A229" s="938" t="s">
        <v>1047</v>
      </c>
      <c r="B229" s="938"/>
      <c r="C229" s="941">
        <f t="shared" si="3"/>
        <v>2197650000</v>
      </c>
      <c r="D229" s="941">
        <v>2197650000</v>
      </c>
      <c r="E229" s="984"/>
      <c r="F229" s="941">
        <v>2197650000</v>
      </c>
      <c r="G229" s="823"/>
      <c r="H229" s="823"/>
      <c r="I229" s="823"/>
      <c r="J229" s="984"/>
      <c r="K229" s="985"/>
    </row>
    <row r="230" spans="1:11" s="945" customFormat="1" ht="18" customHeight="1">
      <c r="A230" s="938" t="s">
        <v>1048</v>
      </c>
      <c r="B230" s="939"/>
      <c r="C230" s="948">
        <f t="shared" si="3"/>
        <v>2567556963</v>
      </c>
      <c r="D230" s="940"/>
      <c r="E230" s="942"/>
      <c r="F230" s="941">
        <v>2567556963</v>
      </c>
      <c r="G230" s="943"/>
      <c r="H230" s="943"/>
      <c r="I230" s="943"/>
      <c r="J230" s="942"/>
      <c r="K230" s="944"/>
    </row>
    <row r="231" spans="1:10" ht="18" customHeight="1">
      <c r="A231" s="938" t="s">
        <v>1049</v>
      </c>
      <c r="B231" s="946"/>
      <c r="C231" s="948">
        <f t="shared" si="3"/>
        <v>15289648000</v>
      </c>
      <c r="D231" s="986">
        <v>6577600000</v>
      </c>
      <c r="E231" s="736"/>
      <c r="F231" s="986">
        <v>15289648000</v>
      </c>
      <c r="G231" s="834"/>
      <c r="H231" s="834"/>
      <c r="I231" s="834"/>
      <c r="J231" s="736"/>
    </row>
    <row r="232" spans="1:10" ht="18" customHeight="1">
      <c r="A232" s="938" t="s">
        <v>308</v>
      </c>
      <c r="B232" s="946"/>
      <c r="C232" s="948">
        <f t="shared" si="3"/>
        <v>1848000000</v>
      </c>
      <c r="D232" s="986"/>
      <c r="E232" s="736"/>
      <c r="F232" s="986">
        <v>1848000000</v>
      </c>
      <c r="G232" s="834"/>
      <c r="H232" s="834"/>
      <c r="I232" s="834"/>
      <c r="J232" s="736"/>
    </row>
    <row r="233" spans="1:10" ht="18" customHeight="1">
      <c r="A233" s="938" t="s">
        <v>1050</v>
      </c>
      <c r="B233" s="946"/>
      <c r="C233" s="948">
        <f>F233+G233+H233+I233-J233</f>
        <v>155024899987</v>
      </c>
      <c r="D233" s="948">
        <v>113618113478</v>
      </c>
      <c r="E233" s="736"/>
      <c r="F233" s="948">
        <f>43120002654+467060547+21921290166+796103541+66762173983+6264106398+5927675345</f>
        <v>145258412634</v>
      </c>
      <c r="G233" s="834">
        <v>7374513997</v>
      </c>
      <c r="H233" s="834">
        <f>2792124621+97117138</f>
        <v>2889241759</v>
      </c>
      <c r="I233" s="834">
        <v>2331803254</v>
      </c>
      <c r="J233" s="736">
        <f>'TH CN noi bo'!D21+'TH CN noi bo'!F21</f>
        <v>2829071657</v>
      </c>
    </row>
    <row r="234" spans="1:10" ht="18" customHeight="1">
      <c r="A234" s="938" t="s">
        <v>309</v>
      </c>
      <c r="B234" s="946"/>
      <c r="C234" s="949">
        <f>SUM(C224:C233)</f>
        <v>204594264915</v>
      </c>
      <c r="D234" s="949">
        <f>SUM(D224:D233)</f>
        <v>136483177700</v>
      </c>
      <c r="E234" s="736"/>
      <c r="F234" s="949">
        <f>SUM(F224:F233)</f>
        <v>194717524250</v>
      </c>
      <c r="G234" s="949">
        <f>SUM(G224:G233)</f>
        <v>7374513997</v>
      </c>
      <c r="H234" s="949">
        <f>SUM(H224:H233)</f>
        <v>2985865535</v>
      </c>
      <c r="I234" s="949">
        <f>SUM(I224:I233)</f>
        <v>2345432790</v>
      </c>
      <c r="J234" s="949">
        <f>SUM(J224:J233)</f>
        <v>2829071657</v>
      </c>
    </row>
    <row r="235" spans="1:10" ht="15.75">
      <c r="A235" s="938"/>
      <c r="B235" s="946"/>
      <c r="C235" s="947"/>
      <c r="D235" s="947"/>
      <c r="E235" s="736"/>
      <c r="F235" s="834"/>
      <c r="G235" s="834"/>
      <c r="H235" s="834"/>
      <c r="I235" s="834"/>
      <c r="J235" s="736"/>
    </row>
    <row r="236" spans="1:11" s="953" customFormat="1" ht="18" customHeight="1">
      <c r="A236" s="931" t="s">
        <v>1051</v>
      </c>
      <c r="B236" s="960"/>
      <c r="C236" s="846" t="s">
        <v>698</v>
      </c>
      <c r="D236" s="847" t="s">
        <v>699</v>
      </c>
      <c r="E236" s="747"/>
      <c r="F236" s="819"/>
      <c r="G236" s="819"/>
      <c r="H236" s="819"/>
      <c r="I236" s="819"/>
      <c r="J236" s="747"/>
      <c r="K236" s="952"/>
    </row>
    <row r="237" spans="1:10" ht="18" customHeight="1">
      <c r="A237" s="938" t="s">
        <v>1052</v>
      </c>
      <c r="B237" s="946"/>
      <c r="C237" s="948"/>
      <c r="D237" s="948"/>
      <c r="E237" s="736"/>
      <c r="F237" s="834"/>
      <c r="G237" s="834"/>
      <c r="H237" s="834"/>
      <c r="I237" s="834"/>
      <c r="J237" s="736"/>
    </row>
    <row r="238" spans="1:10" ht="18" customHeight="1">
      <c r="A238" s="938" t="s">
        <v>1053</v>
      </c>
      <c r="B238" s="946"/>
      <c r="C238" s="948"/>
      <c r="D238" s="948"/>
      <c r="E238" s="736"/>
      <c r="F238" s="834"/>
      <c r="G238" s="834"/>
      <c r="H238" s="834"/>
      <c r="I238" s="834"/>
      <c r="J238" s="736"/>
    </row>
    <row r="239" spans="1:10" ht="18" customHeight="1">
      <c r="A239" s="938" t="s">
        <v>309</v>
      </c>
      <c r="B239" s="946"/>
      <c r="C239" s="948"/>
      <c r="D239" s="961"/>
      <c r="E239" s="736"/>
      <c r="F239" s="834"/>
      <c r="G239" s="834"/>
      <c r="H239" s="834"/>
      <c r="I239" s="834"/>
      <c r="J239" s="736"/>
    </row>
    <row r="240" spans="1:10" ht="18" customHeight="1">
      <c r="A240" s="938"/>
      <c r="B240" s="946"/>
      <c r="C240" s="947"/>
      <c r="D240" s="947"/>
      <c r="E240" s="736"/>
      <c r="F240" s="834"/>
      <c r="G240" s="834"/>
      <c r="H240" s="834"/>
      <c r="I240" s="834"/>
      <c r="J240" s="736"/>
    </row>
    <row r="241" spans="1:11" s="953" customFormat="1" ht="19.5" customHeight="1">
      <c r="A241" s="931" t="s">
        <v>1054</v>
      </c>
      <c r="B241" s="960"/>
      <c r="C241" s="846" t="s">
        <v>698</v>
      </c>
      <c r="D241" s="847" t="s">
        <v>699</v>
      </c>
      <c r="E241" s="747"/>
      <c r="F241" s="819"/>
      <c r="G241" s="819"/>
      <c r="H241" s="819"/>
      <c r="I241" s="819"/>
      <c r="J241" s="747"/>
      <c r="K241" s="952"/>
    </row>
    <row r="242" spans="1:11" s="953" customFormat="1" ht="18" customHeight="1">
      <c r="A242" s="931" t="s">
        <v>1055</v>
      </c>
      <c r="B242" s="960"/>
      <c r="C242" s="961">
        <f>C243+C244</f>
        <v>582928499367</v>
      </c>
      <c r="D242" s="961">
        <f>D243+D244</f>
        <v>568136152649</v>
      </c>
      <c r="E242" s="747"/>
      <c r="F242" s="961">
        <f>F243+F244</f>
        <v>580371439747</v>
      </c>
      <c r="G242" s="961">
        <f>G243+G244</f>
        <v>0</v>
      </c>
      <c r="H242" s="961">
        <f>H243+H244</f>
        <v>1757059620</v>
      </c>
      <c r="I242" s="961">
        <f>I243+I244</f>
        <v>800000000</v>
      </c>
      <c r="J242" s="747"/>
      <c r="K242" s="952"/>
    </row>
    <row r="243" spans="1:10" ht="18" customHeight="1">
      <c r="A243" s="938" t="s">
        <v>1385</v>
      </c>
      <c r="B243" s="946"/>
      <c r="C243" s="948">
        <f>F243+G243+H243+I243</f>
        <v>581322815707</v>
      </c>
      <c r="D243" s="948">
        <v>565482202033</v>
      </c>
      <c r="E243" s="736"/>
      <c r="F243" s="834">
        <v>578765756087</v>
      </c>
      <c r="G243" s="834"/>
      <c r="H243" s="834">
        <v>1757059620</v>
      </c>
      <c r="I243" s="834">
        <v>800000000</v>
      </c>
      <c r="J243" s="736"/>
    </row>
    <row r="244" spans="1:10" ht="18" customHeight="1">
      <c r="A244" s="938" t="s">
        <v>1056</v>
      </c>
      <c r="B244" s="946"/>
      <c r="C244" s="948">
        <f>F244+G244+H244+I244</f>
        <v>1605683660</v>
      </c>
      <c r="D244" s="948">
        <v>2653950616</v>
      </c>
      <c r="E244" s="736"/>
      <c r="F244" s="834">
        <v>1605683660</v>
      </c>
      <c r="G244" s="834"/>
      <c r="H244" s="834"/>
      <c r="I244" s="834"/>
      <c r="J244" s="736"/>
    </row>
    <row r="245" spans="1:10" ht="18" customHeight="1">
      <c r="A245" s="938" t="s">
        <v>445</v>
      </c>
      <c r="B245" s="946"/>
      <c r="C245" s="948">
        <f>F245+G245+H245+I245</f>
        <v>0</v>
      </c>
      <c r="D245" s="948"/>
      <c r="E245" s="736"/>
      <c r="F245" s="834"/>
      <c r="G245" s="834"/>
      <c r="H245" s="834"/>
      <c r="I245" s="834"/>
      <c r="J245" s="736"/>
    </row>
    <row r="246" spans="1:11" s="953" customFormat="1" ht="18" customHeight="1">
      <c r="A246" s="931" t="s">
        <v>1057</v>
      </c>
      <c r="B246" s="960"/>
      <c r="C246" s="961">
        <f>C247+C248</f>
        <v>2923663053</v>
      </c>
      <c r="D246" s="961">
        <f>D247+D248</f>
        <v>14467644746</v>
      </c>
      <c r="E246" s="747"/>
      <c r="F246" s="961">
        <f>F247+F248</f>
        <v>2923663053</v>
      </c>
      <c r="G246" s="961">
        <f>G247+G248</f>
        <v>0</v>
      </c>
      <c r="H246" s="961">
        <f>H247+H248</f>
        <v>0</v>
      </c>
      <c r="I246" s="961">
        <f>I247+I248</f>
        <v>0</v>
      </c>
      <c r="J246" s="747"/>
      <c r="K246" s="952"/>
    </row>
    <row r="247" spans="1:10" ht="18" customHeight="1">
      <c r="A247" s="938" t="s">
        <v>447</v>
      </c>
      <c r="B247" s="946"/>
      <c r="C247" s="948">
        <f>F247+G247+H247+I247</f>
        <v>2923663053</v>
      </c>
      <c r="D247" s="948">
        <v>14467644746</v>
      </c>
      <c r="E247" s="736"/>
      <c r="F247" s="834">
        <v>2923663053</v>
      </c>
      <c r="G247" s="834"/>
      <c r="H247" s="834"/>
      <c r="I247" s="834"/>
      <c r="J247" s="736"/>
    </row>
    <row r="248" spans="1:10" ht="18" customHeight="1">
      <c r="A248" s="938" t="s">
        <v>448</v>
      </c>
      <c r="B248" s="946"/>
      <c r="C248" s="948"/>
      <c r="D248" s="948"/>
      <c r="E248" s="736"/>
      <c r="F248" s="834"/>
      <c r="G248" s="834"/>
      <c r="H248" s="834"/>
      <c r="I248" s="834"/>
      <c r="J248" s="736"/>
    </row>
    <row r="249" spans="1:10" ht="18" customHeight="1">
      <c r="A249" s="931" t="s">
        <v>1817</v>
      </c>
      <c r="B249" s="946"/>
      <c r="C249" s="949">
        <f>C246+C242</f>
        <v>585852162420</v>
      </c>
      <c r="D249" s="949">
        <f>D246+D242</f>
        <v>582603797395</v>
      </c>
      <c r="E249" s="736"/>
      <c r="F249" s="949">
        <f>F246+F242</f>
        <v>583295102800</v>
      </c>
      <c r="G249" s="949">
        <f>G246+G242</f>
        <v>0</v>
      </c>
      <c r="H249" s="949">
        <f>H246+H242</f>
        <v>1757059620</v>
      </c>
      <c r="I249" s="949">
        <f>I246+I242</f>
        <v>800000000</v>
      </c>
      <c r="J249" s="736"/>
    </row>
    <row r="250" spans="1:10" ht="16.5" customHeight="1">
      <c r="A250" s="974" t="s">
        <v>1058</v>
      </c>
      <c r="E250" s="736"/>
      <c r="F250" s="834"/>
      <c r="G250" s="834"/>
      <c r="H250" s="834"/>
      <c r="I250" s="834"/>
      <c r="J250" s="736"/>
    </row>
    <row r="251" spans="1:10" ht="16.5" customHeight="1">
      <c r="A251" s="974" t="s">
        <v>1059</v>
      </c>
      <c r="E251" s="736"/>
      <c r="F251" s="834"/>
      <c r="G251" s="834"/>
      <c r="H251" s="834"/>
      <c r="I251" s="834"/>
      <c r="J251" s="736"/>
    </row>
    <row r="252" spans="1:10" ht="15.75">
      <c r="A252" s="974"/>
      <c r="E252" s="736"/>
      <c r="F252" s="834"/>
      <c r="G252" s="834"/>
      <c r="H252" s="834"/>
      <c r="I252" s="834"/>
      <c r="J252" s="736"/>
    </row>
    <row r="253" spans="1:11" s="953" customFormat="1" ht="31.5" customHeight="1">
      <c r="A253" s="1743" t="s">
        <v>679</v>
      </c>
      <c r="B253" s="1743"/>
      <c r="C253" s="818"/>
      <c r="D253" s="818"/>
      <c r="E253" s="747"/>
      <c r="F253" s="819"/>
      <c r="G253" s="819"/>
      <c r="H253" s="819"/>
      <c r="I253" s="819"/>
      <c r="J253" s="747"/>
      <c r="K253" s="952"/>
    </row>
    <row r="254" spans="1:11" s="990" customFormat="1" ht="15.75">
      <c r="A254" s="1711" t="s">
        <v>680</v>
      </c>
      <c r="B254" s="1711" t="s">
        <v>1658</v>
      </c>
      <c r="C254" s="1711"/>
      <c r="D254" s="1711"/>
      <c r="E254" s="1711" t="s">
        <v>1659</v>
      </c>
      <c r="F254" s="1711"/>
      <c r="G254" s="1711"/>
      <c r="H254" s="823"/>
      <c r="I254" s="823"/>
      <c r="J254" s="984"/>
      <c r="K254" s="989"/>
    </row>
    <row r="255" spans="1:11" s="990" customFormat="1" ht="15.75">
      <c r="A255" s="1711"/>
      <c r="B255" s="988" t="s">
        <v>681</v>
      </c>
      <c r="C255" s="988" t="s">
        <v>682</v>
      </c>
      <c r="D255" s="988" t="s">
        <v>683</v>
      </c>
      <c r="E255" s="988" t="s">
        <v>681</v>
      </c>
      <c r="F255" s="988" t="s">
        <v>682</v>
      </c>
      <c r="G255" s="988" t="s">
        <v>683</v>
      </c>
      <c r="H255" s="823"/>
      <c r="I255" s="823"/>
      <c r="J255" s="984"/>
      <c r="K255" s="989"/>
    </row>
    <row r="256" spans="1:11" s="990" customFormat="1" ht="15.75">
      <c r="A256" s="991" t="s">
        <v>684</v>
      </c>
      <c r="B256" s="988"/>
      <c r="C256" s="988"/>
      <c r="D256" s="988"/>
      <c r="E256" s="992"/>
      <c r="F256" s="827"/>
      <c r="G256" s="827"/>
      <c r="H256" s="823"/>
      <c r="I256" s="823"/>
      <c r="J256" s="984"/>
      <c r="K256" s="989"/>
    </row>
    <row r="257" spans="1:11" s="997" customFormat="1" ht="15.75">
      <c r="A257" s="993" t="s">
        <v>685</v>
      </c>
      <c r="B257" s="993">
        <f>C257+D257</f>
        <v>13609443006</v>
      </c>
      <c r="C257" s="993">
        <f>'thuyet minh phan bien dong von'!C5</f>
        <v>1087489313</v>
      </c>
      <c r="D257" s="993">
        <f>'thuyet minh phan bien dong von'!D5</f>
        <v>12521953693</v>
      </c>
      <c r="E257" s="991">
        <f>F257+G257</f>
        <v>13746002285</v>
      </c>
      <c r="F257" s="994">
        <f>'thuyet minh phan bien dong von'!F5</f>
        <v>3195480080</v>
      </c>
      <c r="G257" s="994">
        <f>'thuyet minh phan bien dong von'!G5</f>
        <v>10550522205</v>
      </c>
      <c r="H257" s="830"/>
      <c r="I257" s="830"/>
      <c r="J257" s="995"/>
      <c r="K257" s="996"/>
    </row>
    <row r="258" spans="1:11" s="990" customFormat="1" ht="15.75">
      <c r="A258" s="991" t="s">
        <v>1060</v>
      </c>
      <c r="B258" s="991"/>
      <c r="C258" s="991"/>
      <c r="D258" s="991"/>
      <c r="E258" s="994"/>
      <c r="F258" s="827"/>
      <c r="G258" s="827"/>
      <c r="H258" s="823"/>
      <c r="I258" s="823"/>
      <c r="J258" s="984"/>
      <c r="K258" s="989"/>
    </row>
    <row r="259" spans="1:11" s="990" customFormat="1" ht="15.75">
      <c r="A259" s="991"/>
      <c r="B259" s="991"/>
      <c r="C259" s="991"/>
      <c r="D259" s="991"/>
      <c r="E259" s="994"/>
      <c r="F259" s="827"/>
      <c r="G259" s="827"/>
      <c r="H259" s="823"/>
      <c r="I259" s="823"/>
      <c r="J259" s="984"/>
      <c r="K259" s="989"/>
    </row>
    <row r="260" spans="5:10" ht="15.75">
      <c r="E260" s="736"/>
      <c r="F260" s="834"/>
      <c r="G260" s="834"/>
      <c r="H260" s="834"/>
      <c r="I260" s="834"/>
      <c r="J260" s="736"/>
    </row>
    <row r="261" spans="1:11" s="953" customFormat="1" ht="19.5" customHeight="1">
      <c r="A261" s="723" t="s">
        <v>687</v>
      </c>
      <c r="C261" s="818"/>
      <c r="D261" s="818"/>
      <c r="E261" s="747"/>
      <c r="F261" s="819"/>
      <c r="G261" s="819"/>
      <c r="H261" s="819"/>
      <c r="I261" s="819"/>
      <c r="J261" s="747"/>
      <c r="K261" s="952"/>
    </row>
    <row r="262" spans="1:11" s="953" customFormat="1" ht="15.75">
      <c r="A262" s="1745" t="s">
        <v>688</v>
      </c>
      <c r="B262" s="1745"/>
      <c r="C262" s="1745"/>
      <c r="D262" s="1745"/>
      <c r="E262" s="747"/>
      <c r="F262" s="819"/>
      <c r="G262" s="819"/>
      <c r="H262" s="819"/>
      <c r="I262" s="819"/>
      <c r="J262" s="747"/>
      <c r="K262" s="952"/>
    </row>
    <row r="263" spans="5:10" ht="15.75">
      <c r="E263" s="736"/>
      <c r="F263" s="834"/>
      <c r="G263" s="834"/>
      <c r="H263" s="834"/>
      <c r="I263" s="834"/>
      <c r="J263" s="736"/>
    </row>
    <row r="264" spans="1:11" s="999" customFormat="1" ht="31.5">
      <c r="A264" s="988" t="s">
        <v>1061</v>
      </c>
      <c r="B264" s="988" t="s">
        <v>197</v>
      </c>
      <c r="C264" s="988" t="s">
        <v>1840</v>
      </c>
      <c r="D264" s="992" t="s">
        <v>690</v>
      </c>
      <c r="E264" s="992" t="s">
        <v>691</v>
      </c>
      <c r="F264" s="988" t="s">
        <v>198</v>
      </c>
      <c r="G264" s="988" t="s">
        <v>692</v>
      </c>
      <c r="H264" s="992" t="s">
        <v>693</v>
      </c>
      <c r="I264" s="821" t="s">
        <v>694</v>
      </c>
      <c r="J264" s="821" t="s">
        <v>1810</v>
      </c>
      <c r="K264" s="998"/>
    </row>
    <row r="265" spans="1:11" s="990" customFormat="1" ht="15.75">
      <c r="A265" s="991" t="s">
        <v>695</v>
      </c>
      <c r="B265" s="991">
        <f>'thuyet minh phan bien dong von'!B13</f>
        <v>125000000000</v>
      </c>
      <c r="C265" s="991">
        <f>'thuyet minh phan bien dong von'!C13</f>
        <v>27064140000</v>
      </c>
      <c r="D265" s="991">
        <f>'thuyet minh phan bien dong von'!D13</f>
        <v>-2117260484</v>
      </c>
      <c r="E265" s="991">
        <f>'thuyet minh phan bien dong von'!E13</f>
        <v>5174429781</v>
      </c>
      <c r="F265" s="991">
        <f>'thuyet minh phan bien dong von'!F13</f>
        <v>3001754279</v>
      </c>
      <c r="G265" s="991">
        <f>'thuyet minh phan bien dong von'!G13</f>
        <v>30304202890</v>
      </c>
      <c r="H265" s="991"/>
      <c r="I265" s="991">
        <f>'thuyet minh phan bien dong von'!I13</f>
        <v>680178000</v>
      </c>
      <c r="J265" s="827">
        <f aca="true" t="shared" si="4" ref="J265:J272">SUM(B265:I265)</f>
        <v>189107444466</v>
      </c>
      <c r="K265" s="989"/>
    </row>
    <row r="266" spans="1:11" s="990" customFormat="1" ht="15.75">
      <c r="A266" s="991" t="s">
        <v>208</v>
      </c>
      <c r="B266" s="991">
        <f>'thuyet minh phan bien dong von'!B14</f>
        <v>8694890000</v>
      </c>
      <c r="C266" s="991">
        <f>'thuyet minh phan bien dong von'!C14</f>
        <v>0</v>
      </c>
      <c r="D266" s="991">
        <f>'thuyet minh phan bien dong von'!D14</f>
        <v>0</v>
      </c>
      <c r="E266" s="991">
        <f>'thuyet minh phan bien dong von'!E14</f>
        <v>1000000000</v>
      </c>
      <c r="F266" s="991">
        <f>'thuyet minh phan bien dong von'!F14</f>
        <v>400000000</v>
      </c>
      <c r="G266" s="991">
        <f>'thuyet minh phan bien dong von'!G14</f>
        <v>0</v>
      </c>
      <c r="H266" s="991"/>
      <c r="I266" s="991">
        <f>'thuyet minh phan bien dong von'!I14</f>
        <v>0</v>
      </c>
      <c r="J266" s="827">
        <f t="shared" si="4"/>
        <v>10094890000</v>
      </c>
      <c r="K266" s="989"/>
    </row>
    <row r="267" spans="1:11" s="990" customFormat="1" ht="15.75">
      <c r="A267" s="991" t="s">
        <v>209</v>
      </c>
      <c r="B267" s="991">
        <f>'thuyet minh phan bien dong von'!B15</f>
        <v>0</v>
      </c>
      <c r="C267" s="991">
        <f>'thuyet minh phan bien dong von'!C15</f>
        <v>0</v>
      </c>
      <c r="D267" s="991">
        <f>'thuyet minh phan bien dong von'!D15</f>
        <v>0</v>
      </c>
      <c r="E267" s="991">
        <f>'thuyet minh phan bien dong von'!E15</f>
        <v>0</v>
      </c>
      <c r="F267" s="991">
        <f>'thuyet minh phan bien dong von'!F15</f>
        <v>0</v>
      </c>
      <c r="G267" s="991">
        <f>'thuyet minh phan bien dong von'!G15</f>
        <v>67239935581.83849</v>
      </c>
      <c r="H267" s="991"/>
      <c r="I267" s="991">
        <f>'thuyet minh phan bien dong von'!I15</f>
        <v>0</v>
      </c>
      <c r="J267" s="827">
        <f t="shared" si="4"/>
        <v>67239935581.83849</v>
      </c>
      <c r="K267" s="989"/>
    </row>
    <row r="268" spans="1:10" ht="15.75">
      <c r="A268" s="1000" t="s">
        <v>203</v>
      </c>
      <c r="B268" s="991">
        <f>'thuyet minh phan bien dong von'!B16</f>
        <v>0</v>
      </c>
      <c r="C268" s="991">
        <f>'thuyet minh phan bien dong von'!C16</f>
        <v>0</v>
      </c>
      <c r="D268" s="991">
        <f>'thuyet minh phan bien dong von'!D16</f>
        <v>0</v>
      </c>
      <c r="E268" s="991">
        <f>'thuyet minh phan bien dong von'!E16</f>
        <v>8648890.51939921</v>
      </c>
      <c r="F268" s="991">
        <f>'thuyet minh phan bien dong von'!F16</f>
        <v>242168934.17404488</v>
      </c>
      <c r="G268" s="991">
        <f>'thuyet minh phan bien dong von'!G16</f>
        <v>254669453.87301934</v>
      </c>
      <c r="H268" s="991">
        <v>-335030173</v>
      </c>
      <c r="I268" s="991">
        <f>'thuyet minh phan bien dong von'!I16</f>
        <v>0</v>
      </c>
      <c r="J268" s="827">
        <f t="shared" si="4"/>
        <v>170457105.5664634</v>
      </c>
    </row>
    <row r="269" spans="1:10" ht="15.75">
      <c r="A269" s="1000" t="s">
        <v>210</v>
      </c>
      <c r="B269" s="991">
        <f>'thuyet minh phan bien dong von'!B17</f>
        <v>0</v>
      </c>
      <c r="C269" s="991">
        <f>'thuyet minh phan bien dong von'!C17</f>
        <v>0</v>
      </c>
      <c r="D269" s="991">
        <f>'thuyet minh phan bien dong von'!D17</f>
        <v>0</v>
      </c>
      <c r="E269" s="991">
        <f>'thuyet minh phan bien dong von'!E17</f>
        <v>0</v>
      </c>
      <c r="F269" s="991">
        <f>'thuyet minh phan bien dong von'!F17</f>
        <v>0</v>
      </c>
      <c r="G269" s="991">
        <f>'thuyet minh phan bien dong von'!G17</f>
        <v>54798325208</v>
      </c>
      <c r="H269" s="1001"/>
      <c r="I269" s="991">
        <f>'thuyet minh phan bien dong von'!I17</f>
        <v>0</v>
      </c>
      <c r="J269" s="827">
        <f t="shared" si="4"/>
        <v>54798325208</v>
      </c>
    </row>
    <row r="270" spans="1:10" ht="15.75">
      <c r="A270" s="1000" t="s">
        <v>211</v>
      </c>
      <c r="B270" s="991">
        <f>'thuyet minh phan bien dong von'!B18</f>
        <v>0</v>
      </c>
      <c r="C270" s="991">
        <f>'thuyet minh phan bien dong von'!C18</f>
        <v>0</v>
      </c>
      <c r="D270" s="991">
        <f>'thuyet minh phan bien dong von'!D18</f>
        <v>0</v>
      </c>
      <c r="E270" s="991">
        <f>'thuyet minh phan bien dong von'!E18</f>
        <v>0</v>
      </c>
      <c r="F270" s="991">
        <f>'thuyet minh phan bien dong von'!F18</f>
        <v>0</v>
      </c>
      <c r="G270" s="991">
        <f>'thuyet minh phan bien dong von'!G18</f>
        <v>0</v>
      </c>
      <c r="H270" s="1001"/>
      <c r="I270" s="991">
        <f>'thuyet minh phan bien dong von'!I18</f>
        <v>0</v>
      </c>
      <c r="J270" s="827">
        <f t="shared" si="4"/>
        <v>0</v>
      </c>
    </row>
    <row r="271" spans="1:10" ht="15.75">
      <c r="A271" s="1000" t="s">
        <v>206</v>
      </c>
      <c r="B271" s="991">
        <f>'thuyet minh phan bien dong von'!B19</f>
        <v>0</v>
      </c>
      <c r="C271" s="991">
        <f>'thuyet minh phan bien dong von'!C19</f>
        <v>0</v>
      </c>
      <c r="D271" s="991">
        <f>'thuyet minh phan bien dong von'!D19</f>
        <v>0</v>
      </c>
      <c r="E271" s="991">
        <f>'thuyet minh phan bien dong von'!E19</f>
        <v>0</v>
      </c>
      <c r="F271" s="991">
        <f>'thuyet minh phan bien dong von'!F19</f>
        <v>0</v>
      </c>
      <c r="G271" s="991">
        <f>'thuyet minh phan bien dong von'!G19</f>
        <v>3084663949.7874675</v>
      </c>
      <c r="H271" s="1001"/>
      <c r="I271" s="991">
        <f>'thuyet minh phan bien dong von'!I19</f>
        <v>0</v>
      </c>
      <c r="J271" s="827">
        <f t="shared" si="4"/>
        <v>3084663949.7874675</v>
      </c>
    </row>
    <row r="272" spans="1:10" ht="15.75">
      <c r="A272" s="991" t="s">
        <v>696</v>
      </c>
      <c r="B272" s="1002">
        <f>B265+B266+B267+B268-B269-B270-B271</f>
        <v>133694890000</v>
      </c>
      <c r="C272" s="1002">
        <f>C265-C271</f>
        <v>27064140000</v>
      </c>
      <c r="D272" s="991">
        <f>'thuyet minh phan bien dong von'!D20</f>
        <v>-2117260484</v>
      </c>
      <c r="E272" s="991">
        <f>'thuyet minh phan bien dong von'!E20</f>
        <v>6183078671.5194</v>
      </c>
      <c r="F272" s="991">
        <f>'thuyet minh phan bien dong von'!F20</f>
        <v>3643923213.174045</v>
      </c>
      <c r="G272" s="991">
        <f>'thuyet minh phan bien dong von'!G20</f>
        <v>39915818767.92406</v>
      </c>
      <c r="H272" s="991">
        <f>H265+H266+H267+H268-H269-H270-H271</f>
        <v>-335030173</v>
      </c>
      <c r="I272" s="991">
        <f>'thuyet minh phan bien dong von'!I20</f>
        <v>680178000</v>
      </c>
      <c r="J272" s="827">
        <f t="shared" si="4"/>
        <v>208729737995.6175</v>
      </c>
    </row>
    <row r="273" spans="5:10" ht="15.75">
      <c r="E273" s="736"/>
      <c r="F273" s="834"/>
      <c r="G273" s="834"/>
      <c r="H273" s="834"/>
      <c r="I273" s="834"/>
      <c r="J273" s="736"/>
    </row>
    <row r="274" spans="1:11" s="953" customFormat="1" ht="18" customHeight="1">
      <c r="A274" s="931" t="s">
        <v>1062</v>
      </c>
      <c r="B274" s="960"/>
      <c r="C274" s="846" t="s">
        <v>698</v>
      </c>
      <c r="D274" s="847" t="s">
        <v>699</v>
      </c>
      <c r="E274" s="747"/>
      <c r="F274" s="819"/>
      <c r="G274" s="819"/>
      <c r="H274" s="819"/>
      <c r="I274" s="819"/>
      <c r="J274" s="747"/>
      <c r="K274" s="952"/>
    </row>
    <row r="275" spans="1:10" ht="19.5" customHeight="1">
      <c r="A275" s="938" t="s">
        <v>1063</v>
      </c>
      <c r="B275" s="946"/>
      <c r="C275" s="948">
        <f>F275</f>
        <v>23728320000</v>
      </c>
      <c r="D275" s="948">
        <v>22176000000</v>
      </c>
      <c r="E275" s="736"/>
      <c r="F275" s="834">
        <v>23728320000</v>
      </c>
      <c r="G275" s="834"/>
      <c r="H275" s="834"/>
      <c r="I275" s="834"/>
      <c r="J275" s="736"/>
    </row>
    <row r="276" spans="1:10" ht="19.5" customHeight="1">
      <c r="A276" s="938" t="s">
        <v>1064</v>
      </c>
      <c r="B276" s="946"/>
      <c r="C276" s="948">
        <v>109966570000</v>
      </c>
      <c r="D276" s="948">
        <v>102824000000</v>
      </c>
      <c r="E276" s="736"/>
      <c r="F276" s="834">
        <v>110236570000</v>
      </c>
      <c r="G276" s="834"/>
      <c r="H276" s="834"/>
      <c r="I276" s="834"/>
      <c r="J276" s="736"/>
    </row>
    <row r="277" spans="1:11" s="953" customFormat="1" ht="19.5" customHeight="1">
      <c r="A277" s="931" t="s">
        <v>1817</v>
      </c>
      <c r="B277" s="1003"/>
      <c r="C277" s="1004">
        <f>C275+C276</f>
        <v>133694890000</v>
      </c>
      <c r="D277" s="1004">
        <f>D275+D276</f>
        <v>125000000000</v>
      </c>
      <c r="E277" s="747"/>
      <c r="F277" s="1004">
        <f>F275+F276</f>
        <v>133964890000</v>
      </c>
      <c r="G277" s="1004">
        <f>G275+G276</f>
        <v>0</v>
      </c>
      <c r="H277" s="1004">
        <f>H275+H276</f>
        <v>0</v>
      </c>
      <c r="I277" s="1004">
        <f>I275+I276</f>
        <v>0</v>
      </c>
      <c r="J277" s="747"/>
      <c r="K277" s="952"/>
    </row>
    <row r="278" spans="1:11" s="953" customFormat="1" ht="19.5" customHeight="1">
      <c r="A278" s="931" t="s">
        <v>1065</v>
      </c>
      <c r="B278" s="960"/>
      <c r="C278" s="846" t="s">
        <v>698</v>
      </c>
      <c r="D278" s="847" t="s">
        <v>699</v>
      </c>
      <c r="E278" s="747"/>
      <c r="F278" s="819"/>
      <c r="G278" s="819"/>
      <c r="H278" s="819"/>
      <c r="I278" s="819"/>
      <c r="J278" s="747"/>
      <c r="K278" s="952"/>
    </row>
    <row r="279" spans="1:10" ht="19.5" customHeight="1">
      <c r="A279" s="938" t="s">
        <v>1066</v>
      </c>
      <c r="B279" s="946"/>
      <c r="C279" s="947">
        <v>13369489</v>
      </c>
      <c r="D279" s="947">
        <v>12500000</v>
      </c>
      <c r="E279" s="736"/>
      <c r="F279" s="834"/>
      <c r="G279" s="834"/>
      <c r="H279" s="834"/>
      <c r="I279" s="834"/>
      <c r="J279" s="736"/>
    </row>
    <row r="280" spans="1:10" ht="19.5" customHeight="1">
      <c r="A280" s="938" t="s">
        <v>1067</v>
      </c>
      <c r="B280" s="946"/>
      <c r="C280" s="947">
        <f>C281+C282</f>
        <v>13369489</v>
      </c>
      <c r="D280" s="947">
        <v>12500000</v>
      </c>
      <c r="E280" s="736"/>
      <c r="F280" s="834"/>
      <c r="G280" s="834"/>
      <c r="H280" s="834"/>
      <c r="I280" s="834"/>
      <c r="J280" s="736"/>
    </row>
    <row r="281" spans="1:10" ht="19.5" customHeight="1">
      <c r="A281" s="938" t="s">
        <v>1068</v>
      </c>
      <c r="B281" s="946"/>
      <c r="C281" s="947">
        <v>13369489</v>
      </c>
      <c r="D281" s="947">
        <v>12500000</v>
      </c>
      <c r="E281" s="736"/>
      <c r="F281" s="834"/>
      <c r="G281" s="834"/>
      <c r="H281" s="834"/>
      <c r="I281" s="834"/>
      <c r="J281" s="736"/>
    </row>
    <row r="282" spans="1:10" ht="19.5" customHeight="1">
      <c r="A282" s="938" t="s">
        <v>1069</v>
      </c>
      <c r="B282" s="946"/>
      <c r="C282" s="1005"/>
      <c r="D282" s="947">
        <v>0</v>
      </c>
      <c r="E282" s="736"/>
      <c r="F282" s="834"/>
      <c r="G282" s="834"/>
      <c r="H282" s="834"/>
      <c r="I282" s="834"/>
      <c r="J282" s="736"/>
    </row>
    <row r="283" spans="1:10" ht="19.5" customHeight="1">
      <c r="A283" s="938" t="s">
        <v>1070</v>
      </c>
      <c r="B283" s="946"/>
      <c r="C283" s="947">
        <f>C284+C285</f>
        <v>13293489</v>
      </c>
      <c r="D283" s="947">
        <f>D284+D285</f>
        <v>12424000</v>
      </c>
      <c r="E283" s="736"/>
      <c r="F283" s="834"/>
      <c r="G283" s="834"/>
      <c r="H283" s="834"/>
      <c r="I283" s="834"/>
      <c r="J283" s="736"/>
    </row>
    <row r="284" spans="1:10" ht="19.5" customHeight="1">
      <c r="A284" s="938" t="s">
        <v>1068</v>
      </c>
      <c r="B284" s="946"/>
      <c r="C284" s="947">
        <f>13369489-76000</f>
        <v>13293489</v>
      </c>
      <c r="D284" s="947">
        <f>12500000-76000</f>
        <v>12424000</v>
      </c>
      <c r="E284" s="736"/>
      <c r="F284" s="834"/>
      <c r="G284" s="834"/>
      <c r="H284" s="834"/>
      <c r="I284" s="834"/>
      <c r="J284" s="736"/>
    </row>
    <row r="285" spans="1:10" ht="19.5" customHeight="1">
      <c r="A285" s="938" t="s">
        <v>1069</v>
      </c>
      <c r="B285" s="946"/>
      <c r="C285" s="947"/>
      <c r="D285" s="947"/>
      <c r="E285" s="736"/>
      <c r="F285" s="834"/>
      <c r="G285" s="834"/>
      <c r="H285" s="834"/>
      <c r="I285" s="834"/>
      <c r="J285" s="736"/>
    </row>
    <row r="286" spans="1:10" ht="19.5" customHeight="1">
      <c r="A286" s="938" t="s">
        <v>1636</v>
      </c>
      <c r="B286" s="946"/>
      <c r="C286" s="947">
        <v>10000</v>
      </c>
      <c r="D286" s="947">
        <v>10000</v>
      </c>
      <c r="E286" s="736"/>
      <c r="F286" s="834"/>
      <c r="G286" s="834"/>
      <c r="H286" s="834"/>
      <c r="I286" s="834"/>
      <c r="J286" s="736"/>
    </row>
    <row r="287" spans="1:10" ht="19.5" customHeight="1">
      <c r="A287" s="848" t="s">
        <v>1071</v>
      </c>
      <c r="B287" s="946"/>
      <c r="C287" s="947">
        <v>76000</v>
      </c>
      <c r="D287" s="947">
        <v>76000</v>
      </c>
      <c r="E287" s="736"/>
      <c r="F287" s="834"/>
      <c r="G287" s="834"/>
      <c r="H287" s="834"/>
      <c r="I287" s="834"/>
      <c r="J287" s="736"/>
    </row>
    <row r="288" spans="1:10" ht="19.5" customHeight="1">
      <c r="A288" s="1006" t="s">
        <v>1072</v>
      </c>
      <c r="B288" s="1006"/>
      <c r="C288" s="846" t="s">
        <v>698</v>
      </c>
      <c r="D288" s="847" t="s">
        <v>699</v>
      </c>
      <c r="E288" s="1007"/>
      <c r="F288" s="834"/>
      <c r="G288" s="834"/>
      <c r="H288" s="834"/>
      <c r="I288" s="834"/>
      <c r="J288" s="736"/>
    </row>
    <row r="289" spans="1:10" ht="19.5" customHeight="1">
      <c r="A289" s="938" t="s">
        <v>1073</v>
      </c>
      <c r="B289" s="946"/>
      <c r="C289" s="947">
        <f>'Bang CDKT'!E94</f>
        <v>3992646022.637965</v>
      </c>
      <c r="D289" s="947">
        <v>3001754279</v>
      </c>
      <c r="E289" s="736"/>
      <c r="F289" s="834"/>
      <c r="G289" s="834"/>
      <c r="H289" s="834"/>
      <c r="I289" s="834"/>
      <c r="J289" s="736"/>
    </row>
    <row r="290" spans="1:10" ht="19.5" customHeight="1">
      <c r="A290" s="938" t="s">
        <v>1074</v>
      </c>
      <c r="B290" s="946"/>
      <c r="C290" s="947">
        <f>'Bang CDKT'!E95</f>
        <v>11575430414.910023</v>
      </c>
      <c r="D290" s="947">
        <v>5174429781</v>
      </c>
      <c r="E290" s="736"/>
      <c r="F290" s="834"/>
      <c r="G290" s="834"/>
      <c r="H290" s="834"/>
      <c r="I290" s="834"/>
      <c r="J290" s="736"/>
    </row>
    <row r="291" spans="1:10" ht="19.5" customHeight="1">
      <c r="A291" s="938" t="s">
        <v>1075</v>
      </c>
      <c r="B291" s="946"/>
      <c r="C291" s="947"/>
      <c r="D291" s="947"/>
      <c r="E291" s="736"/>
      <c r="F291" s="834"/>
      <c r="G291" s="834"/>
      <c r="H291" s="834"/>
      <c r="I291" s="834"/>
      <c r="J291" s="736"/>
    </row>
    <row r="292" spans="1:11" s="953" customFormat="1" ht="19.5" customHeight="1">
      <c r="A292" s="931" t="s">
        <v>1817</v>
      </c>
      <c r="B292" s="960"/>
      <c r="C292" s="1004">
        <f>SUM(C289:C291)</f>
        <v>15568076437.547989</v>
      </c>
      <c r="D292" s="1004">
        <f>SUM(D289:D291)</f>
        <v>8176184060</v>
      </c>
      <c r="E292" s="747"/>
      <c r="F292" s="819"/>
      <c r="G292" s="819"/>
      <c r="H292" s="819"/>
      <c r="I292" s="819"/>
      <c r="J292" s="747"/>
      <c r="K292" s="952"/>
    </row>
    <row r="293" spans="1:11" s="953" customFormat="1" ht="38.25" customHeight="1">
      <c r="A293" s="1716" t="s">
        <v>1637</v>
      </c>
      <c r="B293" s="1717"/>
      <c r="C293" s="1008" t="s">
        <v>1076</v>
      </c>
      <c r="D293" s="1008" t="s">
        <v>1077</v>
      </c>
      <c r="E293" s="747"/>
      <c r="F293" s="819"/>
      <c r="G293" s="819"/>
      <c r="H293" s="819"/>
      <c r="I293" s="819"/>
      <c r="J293" s="747"/>
      <c r="K293" s="952"/>
    </row>
    <row r="294" spans="1:11" s="953" customFormat="1" ht="21.75" customHeight="1">
      <c r="A294" s="1716" t="s">
        <v>1078</v>
      </c>
      <c r="B294" s="1717"/>
      <c r="C294" s="949">
        <f>C295+C296+C297</f>
        <v>960632227719</v>
      </c>
      <c r="D294" s="949">
        <f>D295+D296+D297</f>
        <v>744445728464</v>
      </c>
      <c r="E294" s="747"/>
      <c r="F294" s="949">
        <f>F295+F296+F297</f>
        <v>905804161417</v>
      </c>
      <c r="G294" s="949">
        <f>G295+G296+G297</f>
        <v>14166224850</v>
      </c>
      <c r="H294" s="949">
        <f>H295+H296+H297</f>
        <v>19493559653</v>
      </c>
      <c r="I294" s="949">
        <f>I295+I296+I297</f>
        <v>21168281799</v>
      </c>
      <c r="J294" s="949"/>
      <c r="K294" s="952"/>
    </row>
    <row r="295" spans="1:10" ht="21.75" customHeight="1">
      <c r="A295" s="938" t="s">
        <v>1079</v>
      </c>
      <c r="B295" s="946"/>
      <c r="C295" s="948">
        <f>F295+G295+H295+I295</f>
        <v>874558371074</v>
      </c>
      <c r="D295" s="948">
        <f>629302873913+54937604</f>
        <v>629357811517</v>
      </c>
      <c r="E295" s="736"/>
      <c r="F295" s="834">
        <v>822567345613</v>
      </c>
      <c r="G295" s="834">
        <v>14156406668</v>
      </c>
      <c r="H295" s="834">
        <v>16666336994</v>
      </c>
      <c r="I295" s="834">
        <v>21168281799</v>
      </c>
      <c r="J295" s="736"/>
    </row>
    <row r="296" spans="1:10" ht="21.75" customHeight="1">
      <c r="A296" s="938" t="s">
        <v>1080</v>
      </c>
      <c r="B296" s="946"/>
      <c r="C296" s="948">
        <f>F296+G296+H296+I296</f>
        <v>13896702631</v>
      </c>
      <c r="D296" s="948">
        <v>45159093153</v>
      </c>
      <c r="E296" s="736"/>
      <c r="F296" s="834">
        <v>13886884449</v>
      </c>
      <c r="G296" s="834">
        <f>14166224850-G295</f>
        <v>9818182</v>
      </c>
      <c r="H296" s="834"/>
      <c r="I296" s="834"/>
      <c r="J296" s="736"/>
    </row>
    <row r="297" spans="1:10" ht="21.75" customHeight="1">
      <c r="A297" s="938" t="s">
        <v>1081</v>
      </c>
      <c r="B297" s="946"/>
      <c r="C297" s="948">
        <f>F297+G297+H297+I297</f>
        <v>72177154014</v>
      </c>
      <c r="D297" s="948">
        <v>69928823794</v>
      </c>
      <c r="E297" s="736"/>
      <c r="F297" s="834">
        <v>69349931355</v>
      </c>
      <c r="G297" s="834"/>
      <c r="H297" s="834">
        <f>19493559653-H295</f>
        <v>2827222659</v>
      </c>
      <c r="I297" s="834"/>
      <c r="J297" s="736"/>
    </row>
    <row r="298" spans="1:10" ht="20.25" customHeight="1">
      <c r="A298" s="938" t="s">
        <v>1082</v>
      </c>
      <c r="B298" s="946"/>
      <c r="C298" s="961"/>
      <c r="D298" s="961">
        <f>SUM(D299:D302)</f>
        <v>0</v>
      </c>
      <c r="E298" s="736"/>
      <c r="F298" s="834"/>
      <c r="G298" s="834"/>
      <c r="H298" s="834"/>
      <c r="I298" s="834"/>
      <c r="J298" s="736"/>
    </row>
    <row r="299" spans="1:10" ht="20.25" customHeight="1">
      <c r="A299" s="938" t="s">
        <v>1083</v>
      </c>
      <c r="B299" s="946"/>
      <c r="C299" s="948"/>
      <c r="D299" s="948"/>
      <c r="E299" s="736"/>
      <c r="F299" s="834"/>
      <c r="G299" s="834"/>
      <c r="H299" s="834"/>
      <c r="I299" s="834"/>
      <c r="J299" s="736"/>
    </row>
    <row r="300" spans="1:10" ht="20.25" customHeight="1">
      <c r="A300" s="938" t="s">
        <v>1084</v>
      </c>
      <c r="B300" s="946"/>
      <c r="C300" s="948"/>
      <c r="D300" s="948"/>
      <c r="E300" s="736"/>
      <c r="F300" s="834"/>
      <c r="G300" s="834"/>
      <c r="H300" s="834"/>
      <c r="I300" s="834"/>
      <c r="J300" s="736"/>
    </row>
    <row r="301" spans="1:10" ht="20.25" customHeight="1">
      <c r="A301" s="938" t="s">
        <v>1085</v>
      </c>
      <c r="B301" s="946"/>
      <c r="C301" s="948"/>
      <c r="D301" s="948"/>
      <c r="E301" s="736"/>
      <c r="F301" s="834"/>
      <c r="G301" s="834"/>
      <c r="H301" s="834"/>
      <c r="I301" s="834"/>
      <c r="J301" s="736"/>
    </row>
    <row r="302" spans="1:10" ht="20.25" customHeight="1">
      <c r="A302" s="938" t="s">
        <v>1086</v>
      </c>
      <c r="B302" s="946"/>
      <c r="C302" s="948"/>
      <c r="D302" s="948"/>
      <c r="E302" s="736"/>
      <c r="F302" s="834"/>
      <c r="G302" s="834"/>
      <c r="H302" s="834"/>
      <c r="I302" s="834"/>
      <c r="J302" s="736"/>
    </row>
    <row r="303" spans="1:10" ht="20.25" customHeight="1">
      <c r="A303" s="938" t="s">
        <v>1087</v>
      </c>
      <c r="B303" s="946"/>
      <c r="C303" s="1009">
        <f>C304+C305</f>
        <v>960632227719</v>
      </c>
      <c r="D303" s="1009">
        <f>D304+D305</f>
        <v>744445728464</v>
      </c>
      <c r="E303" s="736"/>
      <c r="F303" s="1009">
        <f>F304+F305</f>
        <v>905804161417</v>
      </c>
      <c r="G303" s="1009">
        <f>G304+G305</f>
        <v>14166224850</v>
      </c>
      <c r="H303" s="1009">
        <f>H304+H305</f>
        <v>19493559653</v>
      </c>
      <c r="I303" s="1009">
        <f>I304+I305</f>
        <v>21168281799</v>
      </c>
      <c r="J303" s="736"/>
    </row>
    <row r="304" spans="1:10" ht="36.75" customHeight="1">
      <c r="A304" s="938" t="s">
        <v>1088</v>
      </c>
      <c r="B304" s="946"/>
      <c r="C304" s="941">
        <f>C295-C300</f>
        <v>874558371074</v>
      </c>
      <c r="D304" s="941">
        <f>D295+D297-D300</f>
        <v>699286635311</v>
      </c>
      <c r="E304" s="1010"/>
      <c r="F304" s="834">
        <f>F295</f>
        <v>822567345613</v>
      </c>
      <c r="G304" s="941">
        <f>G295-G300</f>
        <v>14156406668</v>
      </c>
      <c r="H304" s="941">
        <f>H295-H300</f>
        <v>16666336994</v>
      </c>
      <c r="I304" s="941">
        <f>I295-I300</f>
        <v>21168281799</v>
      </c>
      <c r="J304" s="736"/>
    </row>
    <row r="305" spans="1:10" ht="34.5" customHeight="1">
      <c r="A305" s="938" t="s">
        <v>1089</v>
      </c>
      <c r="B305" s="946"/>
      <c r="C305" s="941">
        <f>C296+C298-C301+C297</f>
        <v>86073856645</v>
      </c>
      <c r="D305" s="941">
        <f>D296</f>
        <v>45159093153</v>
      </c>
      <c r="E305" s="1010"/>
      <c r="F305" s="941">
        <f>F296+F298-F301+F297</f>
        <v>83236815804</v>
      </c>
      <c r="G305" s="941">
        <f>G296+G298-G301+G297</f>
        <v>9818182</v>
      </c>
      <c r="H305" s="941">
        <f>H296+H298-H301+H297</f>
        <v>2827222659</v>
      </c>
      <c r="I305" s="941">
        <f>I296+I298-I301+I297</f>
        <v>0</v>
      </c>
      <c r="J305" s="736"/>
    </row>
    <row r="306" spans="1:11" s="953" customFormat="1" ht="21" customHeight="1">
      <c r="A306" s="931" t="s">
        <v>1090</v>
      </c>
      <c r="B306" s="960"/>
      <c r="C306" s="949">
        <f>C307+C308+C309+C310</f>
        <v>733208749481</v>
      </c>
      <c r="D306" s="949">
        <f>D307+D308+D309+D310</f>
        <v>567439481128</v>
      </c>
      <c r="E306" s="747"/>
      <c r="F306" s="949">
        <f>F307+F308+F309+F310</f>
        <v>696792198354</v>
      </c>
      <c r="G306" s="949">
        <f>G307+G308+G309+G310</f>
        <v>7968727300</v>
      </c>
      <c r="H306" s="949">
        <f>H307+H308+H309+H310</f>
        <v>15612316029</v>
      </c>
      <c r="I306" s="949">
        <f>I307+I308+I309+I310</f>
        <v>12835507798</v>
      </c>
      <c r="J306" s="747"/>
      <c r="K306" s="952"/>
    </row>
    <row r="307" spans="1:10" ht="21" customHeight="1">
      <c r="A307" s="938" t="s">
        <v>1091</v>
      </c>
      <c r="B307" s="946"/>
      <c r="C307" s="948">
        <f>F307+G307+H307+I307</f>
        <v>651554486507</v>
      </c>
      <c r="D307" s="948">
        <f>452581118272-223905000</f>
        <v>452357213272</v>
      </c>
      <c r="E307" s="736"/>
      <c r="F307" s="834">
        <v>617974976221</v>
      </c>
      <c r="G307" s="834">
        <v>7958909118</v>
      </c>
      <c r="H307" s="834">
        <f>15612316029-H308</f>
        <v>12785093370</v>
      </c>
      <c r="I307" s="834">
        <v>12835507798</v>
      </c>
      <c r="J307" s="736"/>
    </row>
    <row r="308" spans="1:10" ht="21" customHeight="1">
      <c r="A308" s="938" t="s">
        <v>1092</v>
      </c>
      <c r="B308" s="946"/>
      <c r="C308" s="948">
        <f>F308+G308+H308+I308</f>
        <v>68621910953</v>
      </c>
      <c r="D308" s="948">
        <v>72830321309</v>
      </c>
      <c r="E308" s="736"/>
      <c r="F308" s="834">
        <v>65794688294</v>
      </c>
      <c r="G308" s="834"/>
      <c r="H308" s="834">
        <f>H297</f>
        <v>2827222659</v>
      </c>
      <c r="I308" s="834"/>
      <c r="J308" s="736"/>
    </row>
    <row r="309" spans="1:10" ht="21" customHeight="1">
      <c r="A309" s="938" t="s">
        <v>1093</v>
      </c>
      <c r="B309" s="946"/>
      <c r="C309" s="948">
        <f>F309+G309+H309+I309</f>
        <v>13032352021</v>
      </c>
      <c r="D309" s="948">
        <v>42251946547</v>
      </c>
      <c r="E309" s="736"/>
      <c r="F309" s="834">
        <v>13022533839</v>
      </c>
      <c r="G309" s="834">
        <v>9818182</v>
      </c>
      <c r="H309" s="834"/>
      <c r="I309" s="834"/>
      <c r="J309" s="736"/>
    </row>
    <row r="310" spans="1:10" ht="21" customHeight="1">
      <c r="A310" s="938" t="s">
        <v>1094</v>
      </c>
      <c r="B310" s="946"/>
      <c r="C310" s="948">
        <f>F310+G310+H310+I310</f>
        <v>0</v>
      </c>
      <c r="D310" s="948"/>
      <c r="E310" s="736"/>
      <c r="F310" s="834"/>
      <c r="G310" s="834"/>
      <c r="H310" s="834"/>
      <c r="I310" s="834"/>
      <c r="J310" s="736"/>
    </row>
    <row r="311" spans="1:11" s="953" customFormat="1" ht="20.25" customHeight="1">
      <c r="A311" s="1011" t="s">
        <v>1095</v>
      </c>
      <c r="B311" s="1012"/>
      <c r="C311" s="949">
        <f>SUM(C312:C319)</f>
        <v>16756071958</v>
      </c>
      <c r="D311" s="949">
        <f>SUM(D312:D319)</f>
        <v>20657449014</v>
      </c>
      <c r="E311" s="747"/>
      <c r="F311" s="949">
        <f>SUM(F312:F319)</f>
        <v>16713648622</v>
      </c>
      <c r="G311" s="949">
        <f>SUM(G312:G318)</f>
        <v>15751908</v>
      </c>
      <c r="H311" s="949">
        <f>SUM(H312:H318)</f>
        <v>14168715</v>
      </c>
      <c r="I311" s="949">
        <f>SUM(I312:I318)</f>
        <v>12502713</v>
      </c>
      <c r="J311" s="747"/>
      <c r="K311" s="952"/>
    </row>
    <row r="312" spans="1:10" ht="20.25" customHeight="1">
      <c r="A312" s="1013" t="s">
        <v>1096</v>
      </c>
      <c r="B312" s="946"/>
      <c r="C312" s="948">
        <f>F312+G312+H312+I312</f>
        <v>828510347</v>
      </c>
      <c r="D312" s="948">
        <v>1741841085</v>
      </c>
      <c r="E312" s="736"/>
      <c r="F312" s="834">
        <v>786087011</v>
      </c>
      <c r="G312" s="834">
        <v>15751908</v>
      </c>
      <c r="H312" s="834">
        <v>14168715</v>
      </c>
      <c r="I312" s="834">
        <v>12502713</v>
      </c>
      <c r="J312" s="736"/>
    </row>
    <row r="313" spans="1:10" ht="20.25" customHeight="1">
      <c r="A313" s="1013" t="s">
        <v>1097</v>
      </c>
      <c r="B313" s="946"/>
      <c r="C313" s="948">
        <f>F313+G313+H313+I313</f>
        <v>0</v>
      </c>
      <c r="D313" s="948">
        <v>17000000</v>
      </c>
      <c r="E313" s="736"/>
      <c r="F313" s="834"/>
      <c r="G313" s="834"/>
      <c r="H313" s="834"/>
      <c r="I313" s="834"/>
      <c r="J313" s="736"/>
    </row>
    <row r="314" spans="1:10" ht="20.25" customHeight="1">
      <c r="A314" s="1013" t="s">
        <v>1098</v>
      </c>
      <c r="B314" s="946"/>
      <c r="C314" s="948">
        <f>F314+G314+H314+I314-J314</f>
        <v>2468655029</v>
      </c>
      <c r="D314" s="948">
        <v>196671646</v>
      </c>
      <c r="E314" s="736"/>
      <c r="F314" s="834">
        <v>2468655029</v>
      </c>
      <c r="G314" s="834"/>
      <c r="H314" s="834"/>
      <c r="I314" s="834"/>
      <c r="J314" s="736">
        <f>'LN duoc chia'!E13</f>
        <v>0</v>
      </c>
    </row>
    <row r="315" spans="1:10" ht="20.25" customHeight="1">
      <c r="A315" s="1013" t="s">
        <v>1099</v>
      </c>
      <c r="B315" s="946"/>
      <c r="C315" s="948">
        <f>F315+G315+H315+I315</f>
        <v>0</v>
      </c>
      <c r="D315" s="948"/>
      <c r="E315" s="736"/>
      <c r="F315" s="834"/>
      <c r="G315" s="834"/>
      <c r="H315" s="834"/>
      <c r="I315" s="834"/>
      <c r="J315" s="736"/>
    </row>
    <row r="316" spans="1:10" ht="20.25" customHeight="1">
      <c r="A316" s="1013" t="s">
        <v>1100</v>
      </c>
      <c r="B316" s="946"/>
      <c r="C316" s="948">
        <f>F316+G316+H316+I316</f>
        <v>0</v>
      </c>
      <c r="D316" s="948"/>
      <c r="E316" s="736"/>
      <c r="F316" s="834"/>
      <c r="G316" s="834"/>
      <c r="H316" s="834"/>
      <c r="I316" s="834"/>
      <c r="J316" s="736"/>
    </row>
    <row r="317" spans="1:10" ht="20.25" customHeight="1">
      <c r="A317" s="1013" t="s">
        <v>1101</v>
      </c>
      <c r="B317" s="946"/>
      <c r="C317" s="948">
        <f>F317+G317+H317+I317</f>
        <v>0</v>
      </c>
      <c r="D317" s="948"/>
      <c r="E317" s="736"/>
      <c r="F317" s="834"/>
      <c r="G317" s="834"/>
      <c r="H317" s="834"/>
      <c r="I317" s="834"/>
      <c r="J317" s="736"/>
    </row>
    <row r="318" spans="1:10" ht="20.25" customHeight="1">
      <c r="A318" s="1013" t="s">
        <v>1102</v>
      </c>
      <c r="B318" s="947"/>
      <c r="C318" s="948">
        <f>F318+G318+H318+I318</f>
        <v>13458906582</v>
      </c>
      <c r="D318" s="948">
        <f>18701936283-D319</f>
        <v>8920558359</v>
      </c>
      <c r="E318" s="736"/>
      <c r="F318" s="834">
        <v>13458906582</v>
      </c>
      <c r="G318" s="834"/>
      <c r="H318" s="834"/>
      <c r="I318" s="834"/>
      <c r="J318" s="736"/>
    </row>
    <row r="319" spans="1:10" ht="20.25" customHeight="1">
      <c r="A319" s="1014" t="s">
        <v>1103</v>
      </c>
      <c r="B319" s="947"/>
      <c r="C319" s="948">
        <f>F319+G319+H319+I319</f>
        <v>0</v>
      </c>
      <c r="D319" s="948">
        <v>9781377924</v>
      </c>
      <c r="E319" s="736"/>
      <c r="F319" s="834"/>
      <c r="G319" s="834"/>
      <c r="H319" s="834"/>
      <c r="I319" s="834"/>
      <c r="J319" s="736"/>
    </row>
    <row r="320" spans="1:11" s="953" customFormat="1" ht="18" customHeight="1">
      <c r="A320" s="931" t="s">
        <v>1104</v>
      </c>
      <c r="B320" s="1012"/>
      <c r="C320" s="949">
        <f>C321+C324+C325+C326</f>
        <v>94990448934</v>
      </c>
      <c r="D320" s="949">
        <f>D321+D324+D325+D326</f>
        <v>108653687006</v>
      </c>
      <c r="E320" s="747"/>
      <c r="F320" s="949">
        <f>F321+F324+F325+F326</f>
        <v>94412567858</v>
      </c>
      <c r="G320" s="949">
        <f>G321+G324+G325</f>
        <v>0</v>
      </c>
      <c r="H320" s="949">
        <f>H321+H324+H325</f>
        <v>475389626</v>
      </c>
      <c r="I320" s="949">
        <f>I321+I324+I325</f>
        <v>40762618</v>
      </c>
      <c r="J320" s="747"/>
      <c r="K320" s="952"/>
    </row>
    <row r="321" spans="1:10" ht="18" customHeight="1">
      <c r="A321" s="938" t="s">
        <v>1105</v>
      </c>
      <c r="B321" s="947"/>
      <c r="C321" s="948">
        <f>C322+C323</f>
        <v>83093042342</v>
      </c>
      <c r="D321" s="948">
        <f>D322+D323</f>
        <v>92473384939</v>
      </c>
      <c r="E321" s="736"/>
      <c r="F321" s="834">
        <f>F322+F323</f>
        <v>82515161266</v>
      </c>
      <c r="G321" s="834"/>
      <c r="H321" s="834">
        <f>H322+H323</f>
        <v>475389626</v>
      </c>
      <c r="I321" s="834">
        <f>I322+I323</f>
        <v>40762618</v>
      </c>
      <c r="J321" s="736"/>
    </row>
    <row r="322" spans="1:10" ht="18" customHeight="1">
      <c r="A322" s="938" t="s">
        <v>1106</v>
      </c>
      <c r="B322" s="946"/>
      <c r="C322" s="948">
        <f>F322+G322+H322+I322</f>
        <v>61740165475</v>
      </c>
      <c r="D322" s="948">
        <f>80167602935-4112561840+117275757-6398924143</f>
        <v>69773392709</v>
      </c>
      <c r="E322" s="736"/>
      <c r="F322" s="834">
        <v>61162284399</v>
      </c>
      <c r="G322" s="834">
        <v>61728832</v>
      </c>
      <c r="H322" s="834">
        <v>475389626</v>
      </c>
      <c r="I322" s="834">
        <v>40762618</v>
      </c>
      <c r="J322" s="736"/>
    </row>
    <row r="323" spans="1:10" ht="18" customHeight="1">
      <c r="A323" s="938" t="s">
        <v>1638</v>
      </c>
      <c r="B323" s="946"/>
      <c r="C323" s="948">
        <f>F323+G323+H323+I323</f>
        <v>21352876867</v>
      </c>
      <c r="D323" s="948">
        <v>22699992230</v>
      </c>
      <c r="E323" s="736"/>
      <c r="F323" s="834">
        <v>21352876867</v>
      </c>
      <c r="G323" s="834"/>
      <c r="H323" s="834"/>
      <c r="I323" s="834"/>
      <c r="J323" s="736"/>
    </row>
    <row r="324" spans="1:10" ht="15.75">
      <c r="A324" s="848" t="s">
        <v>1107</v>
      </c>
      <c r="B324" s="946"/>
      <c r="C324" s="948">
        <f>F324+G324+H324+I324</f>
        <v>8040724157</v>
      </c>
      <c r="D324" s="948">
        <v>6398924143</v>
      </c>
      <c r="E324" s="736"/>
      <c r="F324" s="834">
        <v>8040724157</v>
      </c>
      <c r="G324" s="834"/>
      <c r="H324" s="834"/>
      <c r="I324" s="834"/>
      <c r="J324" s="736"/>
    </row>
    <row r="325" spans="1:10" ht="18" customHeight="1">
      <c r="A325" s="938" t="s">
        <v>1108</v>
      </c>
      <c r="B325" s="946"/>
      <c r="C325" s="948">
        <f>F325+G325+H325+I325</f>
        <v>3856682435</v>
      </c>
      <c r="D325" s="948"/>
      <c r="E325" s="736"/>
      <c r="F325" s="834">
        <v>3856682435</v>
      </c>
      <c r="G325" s="834"/>
      <c r="H325" s="834"/>
      <c r="I325" s="834"/>
      <c r="J325" s="736"/>
    </row>
    <row r="326" spans="1:10" ht="18" customHeight="1">
      <c r="A326" s="848" t="s">
        <v>1109</v>
      </c>
      <c r="B326" s="946"/>
      <c r="C326" s="948">
        <f>F326+G326+H326+I326</f>
        <v>0</v>
      </c>
      <c r="D326" s="948">
        <v>9781377924</v>
      </c>
      <c r="E326" s="736"/>
      <c r="F326" s="834"/>
      <c r="G326" s="834"/>
      <c r="H326" s="834"/>
      <c r="I326" s="834"/>
      <c r="J326" s="736"/>
    </row>
    <row r="327" spans="1:11" s="953" customFormat="1" ht="31.5">
      <c r="A327" s="931" t="s">
        <v>1110</v>
      </c>
      <c r="B327" s="960"/>
      <c r="C327" s="949">
        <f>C340</f>
        <v>14101372503.315</v>
      </c>
      <c r="D327" s="949">
        <f>D340</f>
        <v>12902176253</v>
      </c>
      <c r="E327" s="747"/>
      <c r="F327" s="819"/>
      <c r="G327" s="819"/>
      <c r="H327" s="819"/>
      <c r="I327" s="819"/>
      <c r="J327" s="819"/>
      <c r="K327" s="819"/>
    </row>
    <row r="328" spans="1:11" s="953" customFormat="1" ht="18" customHeight="1">
      <c r="A328" s="931" t="s">
        <v>733</v>
      </c>
      <c r="B328" s="1003"/>
      <c r="C328" s="961">
        <f>C329+C333</f>
        <v>85605676585</v>
      </c>
      <c r="D328" s="961">
        <f>D329+D333+D332</f>
        <v>67586003794</v>
      </c>
      <c r="E328" s="747"/>
      <c r="F328" s="961">
        <f>F329+F333</f>
        <v>0</v>
      </c>
      <c r="G328" s="961">
        <f>G329+G333</f>
        <v>0</v>
      </c>
      <c r="H328" s="961">
        <f>H329+H333</f>
        <v>0</v>
      </c>
      <c r="I328" s="961">
        <f>I329+I333</f>
        <v>0</v>
      </c>
      <c r="J328" s="961"/>
      <c r="K328" s="961">
        <f>K329+K333</f>
        <v>0</v>
      </c>
    </row>
    <row r="329" spans="1:11" s="953" customFormat="1" ht="18" customHeight="1">
      <c r="A329" s="931" t="s">
        <v>734</v>
      </c>
      <c r="B329" s="1003"/>
      <c r="C329" s="961">
        <f>SUM(C330:C331)</f>
        <v>2468655029</v>
      </c>
      <c r="D329" s="961">
        <f>SUM(D330:D331)</f>
        <v>213671646</v>
      </c>
      <c r="E329" s="747"/>
      <c r="F329" s="961">
        <f>SUM(F330:F331)</f>
        <v>0</v>
      </c>
      <c r="G329" s="961">
        <f>SUM(G330:G331)</f>
        <v>0</v>
      </c>
      <c r="H329" s="961">
        <f>SUM(H330:H331)</f>
        <v>0</v>
      </c>
      <c r="I329" s="961">
        <f>SUM(I330:I331)</f>
        <v>0</v>
      </c>
      <c r="J329" s="961"/>
      <c r="K329" s="961">
        <f>SUM(K330:K331)</f>
        <v>0</v>
      </c>
    </row>
    <row r="330" spans="1:11" ht="31.5">
      <c r="A330" s="938" t="s">
        <v>735</v>
      </c>
      <c r="B330" s="1003"/>
      <c r="C330" s="941">
        <f>'TM CP thue TNDN'!B7</f>
        <v>2468655029</v>
      </c>
      <c r="D330" s="941">
        <f>'TM CP thue TNDN'!B29</f>
        <v>196671646</v>
      </c>
      <c r="E330" s="736"/>
      <c r="F330" s="941"/>
      <c r="G330" s="834"/>
      <c r="H330" s="834"/>
      <c r="I330" s="834"/>
      <c r="J330" s="736">
        <f>'LN duoc chia'!E13</f>
        <v>0</v>
      </c>
      <c r="K330" s="1015"/>
    </row>
    <row r="331" spans="1:10" ht="31.5" customHeight="1">
      <c r="A331" s="848" t="s">
        <v>1111</v>
      </c>
      <c r="B331" s="1003"/>
      <c r="C331" s="941">
        <f>'TM CP thue TNDN'!B8</f>
        <v>0</v>
      </c>
      <c r="D331" s="941">
        <f>'TM CP thue TNDN'!B32</f>
        <v>17000000</v>
      </c>
      <c r="E331" s="736"/>
      <c r="F331" s="948"/>
      <c r="G331" s="834"/>
      <c r="H331" s="834"/>
      <c r="I331" s="834"/>
      <c r="J331" s="736"/>
    </row>
    <row r="332" spans="1:10" ht="18.75" customHeight="1">
      <c r="A332" s="1016" t="s">
        <v>737</v>
      </c>
      <c r="B332" s="1003"/>
      <c r="C332" s="941">
        <f>'TM CP thue TNDN'!B9</f>
        <v>0</v>
      </c>
      <c r="D332" s="1009">
        <f>'TM CP thue TNDN'!B33</f>
        <v>0</v>
      </c>
      <c r="E332" s="736"/>
      <c r="F332" s="948"/>
      <c r="G332" s="834"/>
      <c r="H332" s="834"/>
      <c r="I332" s="834"/>
      <c r="J332" s="736"/>
    </row>
    <row r="333" spans="1:11" s="953" customFormat="1" ht="18" customHeight="1">
      <c r="A333" s="931" t="s">
        <v>738</v>
      </c>
      <c r="B333" s="1003"/>
      <c r="C333" s="961">
        <f>C334+C335</f>
        <v>83137021556</v>
      </c>
      <c r="D333" s="961">
        <f>D334+D335</f>
        <v>67372332148</v>
      </c>
      <c r="E333" s="747"/>
      <c r="F333" s="961">
        <f>F334+F335</f>
        <v>0</v>
      </c>
      <c r="G333" s="961">
        <f>G334+G335</f>
        <v>0</v>
      </c>
      <c r="H333" s="961">
        <f>H334+H335</f>
        <v>0</v>
      </c>
      <c r="I333" s="961">
        <f>I334+I335</f>
        <v>0</v>
      </c>
      <c r="J333" s="961"/>
      <c r="K333" s="961">
        <f>K334+K335</f>
        <v>0</v>
      </c>
    </row>
    <row r="334" spans="1:10" ht="31.5">
      <c r="A334" s="938" t="s">
        <v>1112</v>
      </c>
      <c r="B334" s="1003"/>
      <c r="C334" s="941">
        <f>'TM CP thue TNDN'!B11</f>
        <v>13282458475</v>
      </c>
      <c r="D334" s="941">
        <f>'TM CP thue TNDN'!B35</f>
        <v>7512636363</v>
      </c>
      <c r="E334" s="736"/>
      <c r="F334" s="948"/>
      <c r="G334" s="834"/>
      <c r="H334" s="834"/>
      <c r="I334" s="834"/>
      <c r="J334" s="736"/>
    </row>
    <row r="335" spans="1:11" ht="18" customHeight="1">
      <c r="A335" s="938" t="s">
        <v>740</v>
      </c>
      <c r="B335" s="1003"/>
      <c r="C335" s="948">
        <f>'TM CP thue TNDN'!B12</f>
        <v>69854563081</v>
      </c>
      <c r="D335" s="941">
        <f>'TM CP thue TNDN'!B36</f>
        <v>59859695785</v>
      </c>
      <c r="E335" s="736"/>
      <c r="F335" s="948"/>
      <c r="G335" s="834"/>
      <c r="H335" s="834"/>
      <c r="I335" s="834"/>
      <c r="J335" s="736"/>
      <c r="K335" s="1015">
        <f>'Cac BT HN lien quan den von'!M25</f>
        <v>0</v>
      </c>
    </row>
    <row r="336" spans="1:11" ht="18" customHeight="1">
      <c r="A336" s="1017" t="s">
        <v>741</v>
      </c>
      <c r="B336" s="1003"/>
      <c r="C336" s="948">
        <f>'TM CP thue TNDN'!B13</f>
        <v>59133716046</v>
      </c>
      <c r="D336" s="941"/>
      <c r="E336" s="736"/>
      <c r="F336" s="948"/>
      <c r="G336" s="834"/>
      <c r="H336" s="834"/>
      <c r="I336" s="834"/>
      <c r="J336" s="736"/>
      <c r="K336" s="1015"/>
    </row>
    <row r="337" spans="1:11" ht="18" customHeight="1">
      <c r="A337" s="1017" t="s">
        <v>742</v>
      </c>
      <c r="B337" s="1003"/>
      <c r="C337" s="948">
        <f>'TM CP thue TNDN'!B14</f>
        <v>10720847035</v>
      </c>
      <c r="D337" s="941"/>
      <c r="E337" s="736"/>
      <c r="F337" s="948"/>
      <c r="G337" s="834"/>
      <c r="H337" s="834"/>
      <c r="I337" s="834"/>
      <c r="J337" s="736"/>
      <c r="K337" s="1015"/>
    </row>
    <row r="338" spans="1:10" ht="18" customHeight="1">
      <c r="A338" s="1016" t="s">
        <v>897</v>
      </c>
      <c r="B338" s="1003"/>
      <c r="C338" s="961">
        <f>F338+H338+I338+G338</f>
        <v>0</v>
      </c>
      <c r="D338" s="961">
        <f>'TM CP thue TNDN'!B39</f>
        <v>1474503570</v>
      </c>
      <c r="E338" s="736"/>
      <c r="F338" s="961"/>
      <c r="G338" s="834"/>
      <c r="H338" s="834"/>
      <c r="I338" s="834"/>
      <c r="J338" s="736"/>
    </row>
    <row r="339" spans="1:11" s="953" customFormat="1" ht="18" customHeight="1">
      <c r="A339" s="1016" t="s">
        <v>898</v>
      </c>
      <c r="B339" s="1003"/>
      <c r="C339" s="961">
        <f>F339+H339+I339+G339</f>
        <v>0</v>
      </c>
      <c r="D339" s="961">
        <f>'TM CP thue TNDN'!B40</f>
        <v>9244081807</v>
      </c>
      <c r="E339" s="736"/>
      <c r="F339" s="961"/>
      <c r="G339" s="819"/>
      <c r="H339" s="819"/>
      <c r="I339" s="819"/>
      <c r="J339" s="747"/>
      <c r="K339" s="952"/>
    </row>
    <row r="340" spans="1:11" s="953" customFormat="1" ht="31.5">
      <c r="A340" s="931" t="s">
        <v>1639</v>
      </c>
      <c r="B340" s="1003"/>
      <c r="C340" s="1009">
        <f>SUM(C341:C347)</f>
        <v>14101372503.315</v>
      </c>
      <c r="D340" s="1009">
        <f>SUM(D341:D347)</f>
        <v>12902176253</v>
      </c>
      <c r="E340" s="747"/>
      <c r="F340" s="1009">
        <f>SUM(F341:F347)</f>
        <v>0</v>
      </c>
      <c r="G340" s="1009">
        <f>SUM(G341:G345)</f>
        <v>0</v>
      </c>
      <c r="H340" s="1009">
        <f>SUM(H341:H345)</f>
        <v>0</v>
      </c>
      <c r="I340" s="1009">
        <f>SUM(I341:I345)</f>
        <v>0</v>
      </c>
      <c r="J340" s="1009"/>
      <c r="K340" s="1009">
        <f>SUM(K341:K345)</f>
        <v>0</v>
      </c>
    </row>
    <row r="341" spans="1:11" ht="31.5">
      <c r="A341" s="934" t="s">
        <v>1113</v>
      </c>
      <c r="B341" s="1003"/>
      <c r="C341" s="941">
        <f>'TM CP thue TNDN'!B18</f>
        <v>3320614619</v>
      </c>
      <c r="D341" s="941">
        <f>'TM CP thue TNDN'!B42</f>
        <v>2103538182</v>
      </c>
      <c r="E341" s="736"/>
      <c r="F341" s="941"/>
      <c r="G341" s="834"/>
      <c r="H341" s="834"/>
      <c r="I341" s="834"/>
      <c r="J341" s="736"/>
      <c r="K341" s="1015"/>
    </row>
    <row r="342" spans="1:11" ht="31.5">
      <c r="A342" s="934" t="s">
        <v>901</v>
      </c>
      <c r="B342" s="1003"/>
      <c r="C342" s="941">
        <f>'TM CP thue TNDN'!B19</f>
        <v>6687258695</v>
      </c>
      <c r="D342" s="941">
        <f>'TM CP thue TNDN'!B43</f>
        <v>7801506950</v>
      </c>
      <c r="E342" s="736"/>
      <c r="F342" s="948"/>
      <c r="G342" s="834"/>
      <c r="H342" s="834"/>
      <c r="I342" s="834"/>
      <c r="J342" s="736"/>
      <c r="K342" s="1015"/>
    </row>
    <row r="343" spans="1:10" ht="31.5">
      <c r="A343" s="934" t="s">
        <v>902</v>
      </c>
      <c r="B343" s="1003"/>
      <c r="C343" s="941">
        <f>'TM CP thue TNDN'!B20</f>
        <v>2680211758.25</v>
      </c>
      <c r="D343" s="941">
        <f>'TM CP thue TNDN'!B44</f>
        <v>914112002</v>
      </c>
      <c r="E343" s="736"/>
      <c r="F343" s="1018"/>
      <c r="G343" s="834"/>
      <c r="H343" s="834"/>
      <c r="I343" s="834"/>
      <c r="J343" s="736"/>
    </row>
    <row r="344" spans="1:10" ht="31.5">
      <c r="A344" s="934" t="s">
        <v>1640</v>
      </c>
      <c r="B344" s="1003"/>
      <c r="C344" s="941">
        <f>'TM CP thue TNDN'!B21</f>
        <v>228947791.06499997</v>
      </c>
      <c r="D344" s="941">
        <f>'TM CP thue TNDN'!B45</f>
        <v>199105379</v>
      </c>
      <c r="E344" s="736"/>
      <c r="F344" s="948"/>
      <c r="G344" s="834"/>
      <c r="H344" s="834"/>
      <c r="I344" s="834"/>
      <c r="J344" s="736"/>
    </row>
    <row r="345" spans="1:10" ht="30">
      <c r="A345" s="1019" t="s">
        <v>1114</v>
      </c>
      <c r="B345" s="1003"/>
      <c r="C345" s="941"/>
      <c r="D345" s="941">
        <f>'TM CP thue TNDN'!B46</f>
        <v>988064360</v>
      </c>
      <c r="E345" s="736"/>
      <c r="F345" s="948"/>
      <c r="G345" s="834"/>
      <c r="H345" s="834"/>
      <c r="I345" s="834"/>
      <c r="J345" s="736"/>
    </row>
    <row r="346" spans="1:10" ht="15.75">
      <c r="A346" s="901" t="s">
        <v>903</v>
      </c>
      <c r="B346" s="1003"/>
      <c r="C346" s="941">
        <f>'TM CP thue TNDN'!B22</f>
        <v>1184339640</v>
      </c>
      <c r="D346" s="941"/>
      <c r="E346" s="736"/>
      <c r="F346" s="948"/>
      <c r="G346" s="834"/>
      <c r="H346" s="834"/>
      <c r="I346" s="834"/>
      <c r="J346" s="736"/>
    </row>
    <row r="347" spans="1:10" ht="30">
      <c r="A347" s="1019" t="s">
        <v>904</v>
      </c>
      <c r="B347" s="1003"/>
      <c r="C347" s="941">
        <f>'TM CP thue TNDN'!B23</f>
        <v>0</v>
      </c>
      <c r="D347" s="941">
        <f>'TM CP thue TNDN'!B47</f>
        <v>895849380</v>
      </c>
      <c r="E347" s="736"/>
      <c r="F347" s="948"/>
      <c r="G347" s="834"/>
      <c r="H347" s="834"/>
      <c r="I347" s="834"/>
      <c r="J347" s="736"/>
    </row>
    <row r="348" spans="1:11" s="953" customFormat="1" ht="18.75" customHeight="1">
      <c r="A348" s="1716" t="s">
        <v>1115</v>
      </c>
      <c r="B348" s="1717"/>
      <c r="C348" s="949">
        <f>C349+C350+C353+C354+C355</f>
        <v>833197050595</v>
      </c>
      <c r="D348" s="949">
        <f>D349+D350+D353+D354+D355</f>
        <v>621201660131</v>
      </c>
      <c r="E348" s="747"/>
      <c r="F348" s="949">
        <f>F349+F350+F353+F354+F355</f>
        <v>788715706969</v>
      </c>
      <c r="G348" s="949">
        <f>G349+G350+G353+G354+G355</f>
        <v>9925382146</v>
      </c>
      <c r="H348" s="949">
        <f>H349+H350+H353+H354+H355</f>
        <v>17776280740</v>
      </c>
      <c r="I348" s="949">
        <f>I349+I350+I353+I354+I355</f>
        <v>16779680740</v>
      </c>
      <c r="J348" s="747"/>
      <c r="K348" s="1020"/>
    </row>
    <row r="349" spans="1:16" ht="18.75" customHeight="1">
      <c r="A349" s="938" t="s">
        <v>1116</v>
      </c>
      <c r="B349" s="947"/>
      <c r="C349" s="948">
        <f>F349+G349+H349+I349</f>
        <v>376406902957</v>
      </c>
      <c r="D349" s="948">
        <v>309212512852</v>
      </c>
      <c r="E349" s="736"/>
      <c r="F349" s="834">
        <v>356593599404</v>
      </c>
      <c r="G349" s="834">
        <v>2199090292</v>
      </c>
      <c r="H349" s="834">
        <v>5852154110</v>
      </c>
      <c r="I349" s="834">
        <v>11762059151</v>
      </c>
      <c r="J349" s="736"/>
      <c r="P349" s="901"/>
    </row>
    <row r="350" spans="1:11" ht="18.75" customHeight="1">
      <c r="A350" s="938" t="s">
        <v>1117</v>
      </c>
      <c r="B350" s="946"/>
      <c r="C350" s="948">
        <f>C351+C352</f>
        <v>118505341818</v>
      </c>
      <c r="D350" s="948">
        <f>D351+D352</f>
        <v>93984694128</v>
      </c>
      <c r="E350" s="736"/>
      <c r="F350" s="834">
        <f>F351+F352</f>
        <v>107311802333</v>
      </c>
      <c r="G350" s="948">
        <f>G351+G352</f>
        <v>3309217265</v>
      </c>
      <c r="H350" s="948">
        <f>H351+H352</f>
        <v>4952063919</v>
      </c>
      <c r="I350" s="948">
        <f>I351+I352</f>
        <v>2932258301</v>
      </c>
      <c r="K350" s="1021"/>
    </row>
    <row r="351" spans="1:10" ht="18.75" customHeight="1">
      <c r="A351" s="938" t="s">
        <v>1118</v>
      </c>
      <c r="B351" s="946"/>
      <c r="C351" s="948">
        <f>F351+G351+H351+I351</f>
        <v>86399835672</v>
      </c>
      <c r="D351" s="948">
        <v>69924469214</v>
      </c>
      <c r="E351" s="736"/>
      <c r="F351" s="834">
        <v>79746908368</v>
      </c>
      <c r="G351" s="834">
        <v>1750012559</v>
      </c>
      <c r="H351" s="834">
        <v>3486523892</v>
      </c>
      <c r="I351" s="834">
        <v>1416390853</v>
      </c>
      <c r="J351" s="736"/>
    </row>
    <row r="352" spans="1:10" ht="18.75" customHeight="1">
      <c r="A352" s="938" t="s">
        <v>1119</v>
      </c>
      <c r="B352" s="946"/>
      <c r="C352" s="948">
        <f>F352+G352+H352+I352</f>
        <v>32105506146</v>
      </c>
      <c r="D352" s="948">
        <v>24060224914</v>
      </c>
      <c r="E352" s="736"/>
      <c r="F352" s="834">
        <v>27564893965</v>
      </c>
      <c r="G352" s="834">
        <v>1559204706</v>
      </c>
      <c r="H352" s="834">
        <f>689297767+776242260</f>
        <v>1465540027</v>
      </c>
      <c r="I352" s="834">
        <f>593355119+922512329</f>
        <v>1515867448</v>
      </c>
      <c r="J352" s="736"/>
    </row>
    <row r="353" spans="1:10" ht="18.75" customHeight="1">
      <c r="A353" s="938" t="s">
        <v>1120</v>
      </c>
      <c r="B353" s="946"/>
      <c r="C353" s="948">
        <f>F353+G353+H353+I353</f>
        <v>83351758483</v>
      </c>
      <c r="D353" s="948">
        <v>77099885921</v>
      </c>
      <c r="E353" s="736"/>
      <c r="F353" s="834">
        <v>79672740496</v>
      </c>
      <c r="G353" s="834">
        <v>1360194433</v>
      </c>
      <c r="H353" s="834">
        <v>1589223733</v>
      </c>
      <c r="I353" s="834">
        <v>729599821</v>
      </c>
      <c r="J353" s="736"/>
    </row>
    <row r="354" spans="1:10" ht="18.75" customHeight="1">
      <c r="A354" s="938" t="s">
        <v>1121</v>
      </c>
      <c r="B354" s="946"/>
      <c r="C354" s="948">
        <f>F354+G354+H354+I354</f>
        <v>159677615987</v>
      </c>
      <c r="D354" s="948">
        <f>79117803874-223905000</f>
        <v>78893898874</v>
      </c>
      <c r="E354" s="736"/>
      <c r="F354" s="834">
        <v>156087585480</v>
      </c>
      <c r="G354" s="834">
        <v>1421385081</v>
      </c>
      <c r="H354" s="834">
        <v>982156928</v>
      </c>
      <c r="I354" s="834">
        <v>1186488498</v>
      </c>
      <c r="J354" s="736"/>
    </row>
    <row r="355" spans="1:10" ht="18.75" customHeight="1">
      <c r="A355" s="938" t="s">
        <v>1122</v>
      </c>
      <c r="B355" s="947"/>
      <c r="C355" s="948">
        <f>F355+G355+H355+I355</f>
        <v>95255431350</v>
      </c>
      <c r="D355" s="948">
        <f>68639937517-6629269161</f>
        <v>62010668356</v>
      </c>
      <c r="E355" s="736"/>
      <c r="F355" s="834">
        <v>89049979256</v>
      </c>
      <c r="G355" s="834">
        <v>1635495075</v>
      </c>
      <c r="H355" s="834">
        <v>4400682050</v>
      </c>
      <c r="I355" s="834">
        <v>169274969</v>
      </c>
      <c r="J355" s="736"/>
    </row>
    <row r="356" spans="1:10" ht="15.75" customHeight="1">
      <c r="A356" s="938"/>
      <c r="B356" s="947"/>
      <c r="C356" s="948"/>
      <c r="D356" s="948"/>
      <c r="E356" s="736"/>
      <c r="F356" s="834"/>
      <c r="G356" s="834"/>
      <c r="H356" s="834"/>
      <c r="I356" s="834"/>
      <c r="J356" s="736"/>
    </row>
    <row r="357" spans="1:10" ht="31.5">
      <c r="A357" s="931" t="s">
        <v>1123</v>
      </c>
      <c r="B357" s="946"/>
      <c r="C357" s="1008" t="s">
        <v>1076</v>
      </c>
      <c r="D357" s="1008" t="s">
        <v>1077</v>
      </c>
      <c r="E357" s="736"/>
      <c r="F357" s="834"/>
      <c r="G357" s="834"/>
      <c r="H357" s="834"/>
      <c r="I357" s="834"/>
      <c r="J357" s="736"/>
    </row>
    <row r="358" spans="1:10" ht="50.25" customHeight="1">
      <c r="A358" s="1724" t="s">
        <v>1124</v>
      </c>
      <c r="B358" s="1725"/>
      <c r="C358" s="1022"/>
      <c r="D358" s="1022"/>
      <c r="E358" s="1023"/>
      <c r="F358" s="1024"/>
      <c r="G358" s="834"/>
      <c r="H358" s="834"/>
      <c r="I358" s="834"/>
      <c r="J358" s="736"/>
    </row>
    <row r="359" spans="1:10" ht="34.5" customHeight="1">
      <c r="A359" s="1724" t="s">
        <v>1125</v>
      </c>
      <c r="B359" s="1725"/>
      <c r="C359" s="947"/>
      <c r="D359" s="947"/>
      <c r="E359" s="736"/>
      <c r="F359" s="834"/>
      <c r="G359" s="834"/>
      <c r="H359" s="834"/>
      <c r="I359" s="834"/>
      <c r="J359" s="736"/>
    </row>
    <row r="360" spans="1:10" ht="33" customHeight="1">
      <c r="A360" s="1724" t="s">
        <v>244</v>
      </c>
      <c r="B360" s="1725"/>
      <c r="C360" s="947"/>
      <c r="D360" s="947"/>
      <c r="E360" s="736"/>
      <c r="F360" s="834"/>
      <c r="G360" s="834"/>
      <c r="H360" s="834"/>
      <c r="I360" s="834"/>
      <c r="J360" s="736"/>
    </row>
    <row r="361" spans="1:10" ht="66" customHeight="1">
      <c r="A361" s="1724" t="s">
        <v>245</v>
      </c>
      <c r="B361" s="1725"/>
      <c r="C361" s="947"/>
      <c r="D361" s="947"/>
      <c r="E361" s="736"/>
      <c r="F361" s="834"/>
      <c r="G361" s="834"/>
      <c r="H361" s="834"/>
      <c r="I361" s="834"/>
      <c r="J361" s="736"/>
    </row>
    <row r="362" spans="1:11" s="953" customFormat="1" ht="18" customHeight="1">
      <c r="A362" s="931" t="s">
        <v>246</v>
      </c>
      <c r="B362" s="960"/>
      <c r="C362" s="1008" t="s">
        <v>1076</v>
      </c>
      <c r="D362" s="1008" t="s">
        <v>1077</v>
      </c>
      <c r="E362" s="747"/>
      <c r="F362" s="819"/>
      <c r="G362" s="819"/>
      <c r="H362" s="819"/>
      <c r="I362" s="819"/>
      <c r="J362" s="747"/>
      <c r="K362" s="952"/>
    </row>
    <row r="363" spans="1:10" ht="31.5" customHeight="1">
      <c r="A363" s="1724" t="s">
        <v>247</v>
      </c>
      <c r="B363" s="1725"/>
      <c r="C363" s="947"/>
      <c r="D363" s="947"/>
      <c r="E363" s="736"/>
      <c r="F363" s="834"/>
      <c r="G363" s="834"/>
      <c r="H363" s="834"/>
      <c r="I363" s="834"/>
      <c r="J363" s="736"/>
    </row>
    <row r="364" spans="1:10" ht="18" customHeight="1">
      <c r="A364" s="1724" t="s">
        <v>248</v>
      </c>
      <c r="B364" s="1725"/>
      <c r="C364" s="947"/>
      <c r="D364" s="947"/>
      <c r="E364" s="736"/>
      <c r="F364" s="834"/>
      <c r="G364" s="834"/>
      <c r="H364" s="834"/>
      <c r="I364" s="834"/>
      <c r="J364" s="736"/>
    </row>
    <row r="365" spans="1:10" ht="18" customHeight="1">
      <c r="A365" s="1724" t="s">
        <v>249</v>
      </c>
      <c r="B365" s="1725"/>
      <c r="C365" s="947"/>
      <c r="D365" s="947"/>
      <c r="E365" s="736"/>
      <c r="F365" s="834"/>
      <c r="G365" s="834"/>
      <c r="H365" s="834"/>
      <c r="I365" s="834"/>
      <c r="J365" s="736"/>
    </row>
    <row r="366" spans="1:10" ht="49.5" customHeight="1">
      <c r="A366" s="1724" t="s">
        <v>250</v>
      </c>
      <c r="B366" s="1725"/>
      <c r="C366" s="947"/>
      <c r="D366" s="947"/>
      <c r="E366" s="736"/>
      <c r="F366" s="834"/>
      <c r="G366" s="834"/>
      <c r="H366" s="834"/>
      <c r="I366" s="834"/>
      <c r="J366" s="736"/>
    </row>
    <row r="367" spans="1:10" ht="33" customHeight="1">
      <c r="A367" s="1724" t="s">
        <v>1641</v>
      </c>
      <c r="B367" s="1725"/>
      <c r="C367" s="947"/>
      <c r="D367" s="947"/>
      <c r="E367" s="736"/>
      <c r="F367" s="834"/>
      <c r="G367" s="834"/>
      <c r="H367" s="834"/>
      <c r="I367" s="834"/>
      <c r="J367" s="736"/>
    </row>
    <row r="368" spans="1:10" ht="18" customHeight="1">
      <c r="A368" s="1724" t="s">
        <v>251</v>
      </c>
      <c r="B368" s="1725"/>
      <c r="C368" s="947"/>
      <c r="D368" s="947"/>
      <c r="E368" s="736"/>
      <c r="F368" s="834"/>
      <c r="G368" s="834"/>
      <c r="H368" s="834"/>
      <c r="I368" s="834"/>
      <c r="J368" s="736"/>
    </row>
    <row r="369" spans="1:10" ht="18" customHeight="1">
      <c r="A369" s="1724" t="s">
        <v>252</v>
      </c>
      <c r="B369" s="1725"/>
      <c r="C369" s="1025"/>
      <c r="D369" s="947"/>
      <c r="E369" s="736"/>
      <c r="F369" s="834"/>
      <c r="G369" s="834"/>
      <c r="H369" s="834"/>
      <c r="I369" s="834"/>
      <c r="J369" s="736"/>
    </row>
    <row r="370" spans="1:11" s="749" customFormat="1" ht="18" customHeight="1">
      <c r="A370" s="1026"/>
      <c r="B370" s="1026"/>
      <c r="C370" s="808"/>
      <c r="D370" s="808"/>
      <c r="E370" s="736"/>
      <c r="F370" s="834"/>
      <c r="G370" s="834"/>
      <c r="H370" s="834"/>
      <c r="I370" s="834"/>
      <c r="J370" s="736"/>
      <c r="K370" s="852"/>
    </row>
    <row r="371" spans="1:10" ht="15.75">
      <c r="A371" s="1027"/>
      <c r="B371" s="1028"/>
      <c r="C371" s="1029"/>
      <c r="D371" s="1030"/>
      <c r="E371" s="736"/>
      <c r="F371" s="834"/>
      <c r="G371" s="834"/>
      <c r="H371" s="834"/>
      <c r="I371" s="834"/>
      <c r="J371" s="736"/>
    </row>
    <row r="372" spans="3:10" ht="15.75">
      <c r="C372" s="1705" t="s">
        <v>253</v>
      </c>
      <c r="D372" s="1705"/>
      <c r="E372" s="1031"/>
      <c r="F372" s="834"/>
      <c r="G372" s="834"/>
      <c r="H372" s="834"/>
      <c r="I372" s="834"/>
      <c r="J372" s="736"/>
    </row>
    <row r="373" spans="1:10" ht="31.5">
      <c r="A373" s="1032" t="s">
        <v>1878</v>
      </c>
      <c r="B373" s="921" t="s">
        <v>254</v>
      </c>
      <c r="C373" s="1710" t="s">
        <v>1642</v>
      </c>
      <c r="D373" s="1710"/>
      <c r="E373" s="1033" t="s">
        <v>255</v>
      </c>
      <c r="F373" s="834"/>
      <c r="G373" s="834"/>
      <c r="H373" s="834"/>
      <c r="I373" s="834"/>
      <c r="J373" s="736"/>
    </row>
    <row r="374" spans="1:10" ht="15.75">
      <c r="A374" s="1034" t="s">
        <v>256</v>
      </c>
      <c r="B374" s="692" t="s">
        <v>257</v>
      </c>
      <c r="C374" s="1723" t="s">
        <v>258</v>
      </c>
      <c r="D374" s="1723"/>
      <c r="E374" s="1035"/>
      <c r="F374" s="834"/>
      <c r="G374" s="834"/>
      <c r="H374" s="834"/>
      <c r="I374" s="834"/>
      <c r="J374" s="736"/>
    </row>
    <row r="375" spans="2:10" ht="15.75">
      <c r="B375" s="1036"/>
      <c r="C375" s="1037"/>
      <c r="D375" s="1037"/>
      <c r="E375" s="736"/>
      <c r="F375" s="834"/>
      <c r="G375" s="834"/>
      <c r="H375" s="834"/>
      <c r="I375" s="834"/>
      <c r="J375" s="736"/>
    </row>
    <row r="376" spans="1:10" ht="15.75">
      <c r="A376" s="723"/>
      <c r="E376" s="736"/>
      <c r="F376" s="834"/>
      <c r="G376" s="834"/>
      <c r="H376" s="834"/>
      <c r="I376" s="834"/>
      <c r="J376" s="736"/>
    </row>
    <row r="377" spans="1:10" ht="21.75" customHeight="1">
      <c r="A377" s="723"/>
      <c r="E377" s="736"/>
      <c r="F377" s="834"/>
      <c r="G377" s="834"/>
      <c r="H377" s="834"/>
      <c r="I377" s="834"/>
      <c r="J377" s="736"/>
    </row>
    <row r="378" spans="1:10" ht="15.75">
      <c r="A378" s="723"/>
      <c r="E378" s="736"/>
      <c r="F378" s="834"/>
      <c r="G378" s="834"/>
      <c r="H378" s="834"/>
      <c r="I378" s="834"/>
      <c r="J378" s="736"/>
    </row>
    <row r="379" spans="1:10" ht="15.75">
      <c r="A379" s="1038" t="s">
        <v>259</v>
      </c>
      <c r="B379" s="1039" t="s">
        <v>1260</v>
      </c>
      <c r="E379" s="736"/>
      <c r="F379" s="834"/>
      <c r="G379" s="834"/>
      <c r="H379" s="834"/>
      <c r="I379" s="834"/>
      <c r="J379" s="736"/>
    </row>
    <row r="380" spans="1:10" ht="15.75">
      <c r="A380" s="723"/>
      <c r="E380" s="736"/>
      <c r="F380" s="834"/>
      <c r="G380" s="834"/>
      <c r="H380" s="834"/>
      <c r="I380" s="834"/>
      <c r="J380" s="736"/>
    </row>
    <row r="381" spans="1:10" ht="31.5" customHeight="1">
      <c r="A381" s="1703" t="s">
        <v>1643</v>
      </c>
      <c r="B381" s="1703"/>
      <c r="C381" s="1703"/>
      <c r="D381" s="1703"/>
      <c r="E381" s="1040"/>
      <c r="F381" s="834"/>
      <c r="G381" s="834"/>
      <c r="H381" s="834"/>
      <c r="I381" s="834"/>
      <c r="J381" s="736"/>
    </row>
    <row r="382" spans="5:10" ht="15.75">
      <c r="E382" s="736"/>
      <c r="F382" s="834"/>
      <c r="G382" s="834"/>
      <c r="H382" s="834"/>
      <c r="I382" s="834"/>
      <c r="J382" s="736"/>
    </row>
    <row r="383" spans="5:10" ht="15.75">
      <c r="E383" s="736"/>
      <c r="F383" s="834"/>
      <c r="G383" s="834"/>
      <c r="H383" s="834"/>
      <c r="I383" s="834"/>
      <c r="J383" s="736"/>
    </row>
    <row r="384" spans="5:10" ht="15.75">
      <c r="E384" s="736"/>
      <c r="F384" s="834"/>
      <c r="G384" s="834"/>
      <c r="H384" s="834"/>
      <c r="I384" s="834"/>
      <c r="J384" s="736"/>
    </row>
    <row r="385" spans="5:10" ht="15.75">
      <c r="E385" s="736"/>
      <c r="F385" s="834"/>
      <c r="G385" s="834"/>
      <c r="H385" s="834"/>
      <c r="I385" s="834"/>
      <c r="J385" s="736"/>
    </row>
    <row r="386" spans="5:10" ht="15.75">
      <c r="E386" s="736"/>
      <c r="F386" s="834"/>
      <c r="G386" s="834"/>
      <c r="H386" s="834"/>
      <c r="I386" s="834"/>
      <c r="J386" s="736"/>
    </row>
    <row r="387" spans="5:10" ht="15.75">
      <c r="E387" s="736"/>
      <c r="F387" s="834"/>
      <c r="G387" s="834"/>
      <c r="H387" s="834"/>
      <c r="I387" s="834"/>
      <c r="J387" s="736"/>
    </row>
    <row r="388" spans="5:10" ht="15.75">
      <c r="E388" s="736"/>
      <c r="F388" s="834"/>
      <c r="G388" s="834"/>
      <c r="H388" s="834"/>
      <c r="I388" s="834"/>
      <c r="J388" s="736"/>
    </row>
    <row r="389" spans="5:10" ht="15.75">
      <c r="E389" s="736"/>
      <c r="F389" s="834"/>
      <c r="G389" s="834"/>
      <c r="H389" s="834"/>
      <c r="I389" s="834"/>
      <c r="J389" s="736"/>
    </row>
    <row r="390" spans="5:10" ht="15.75">
      <c r="E390" s="736"/>
      <c r="F390" s="834"/>
      <c r="G390" s="834"/>
      <c r="H390" s="834"/>
      <c r="I390" s="834"/>
      <c r="J390" s="736"/>
    </row>
    <row r="391" spans="5:10" ht="15.75">
      <c r="E391" s="736"/>
      <c r="F391" s="834"/>
      <c r="G391" s="834"/>
      <c r="H391" s="834"/>
      <c r="I391" s="834"/>
      <c r="J391" s="736"/>
    </row>
    <row r="392" spans="5:10" ht="15.75">
      <c r="E392" s="736"/>
      <c r="F392" s="834"/>
      <c r="G392" s="834"/>
      <c r="H392" s="834"/>
      <c r="I392" s="834"/>
      <c r="J392" s="736"/>
    </row>
    <row r="393" spans="5:10" ht="15.75">
      <c r="E393" s="736"/>
      <c r="F393" s="834"/>
      <c r="G393" s="834"/>
      <c r="H393" s="834"/>
      <c r="I393" s="834"/>
      <c r="J393" s="736"/>
    </row>
    <row r="394" spans="5:10" ht="15.75">
      <c r="E394" s="736"/>
      <c r="F394" s="834"/>
      <c r="G394" s="834"/>
      <c r="H394" s="834"/>
      <c r="I394" s="834"/>
      <c r="J394" s="736"/>
    </row>
    <row r="395" spans="5:10" ht="15.75">
      <c r="E395" s="736"/>
      <c r="F395" s="834"/>
      <c r="G395" s="834"/>
      <c r="H395" s="834"/>
      <c r="I395" s="834"/>
      <c r="J395" s="736"/>
    </row>
    <row r="396" spans="5:10" ht="15.75">
      <c r="E396" s="736"/>
      <c r="F396" s="834"/>
      <c r="G396" s="834"/>
      <c r="H396" s="834"/>
      <c r="I396" s="834"/>
      <c r="J396" s="736"/>
    </row>
    <row r="397" spans="5:10" ht="15.75">
      <c r="E397" s="736"/>
      <c r="F397" s="834"/>
      <c r="G397" s="834"/>
      <c r="H397" s="834"/>
      <c r="I397" s="834"/>
      <c r="J397" s="736"/>
    </row>
    <row r="398" spans="5:10" ht="15.75">
      <c r="E398" s="736"/>
      <c r="F398" s="834"/>
      <c r="G398" s="834"/>
      <c r="H398" s="834"/>
      <c r="I398" s="834"/>
      <c r="J398" s="736"/>
    </row>
    <row r="399" spans="5:10" ht="15.75">
      <c r="E399" s="736"/>
      <c r="F399" s="834"/>
      <c r="G399" s="834"/>
      <c r="H399" s="834"/>
      <c r="I399" s="834"/>
      <c r="J399" s="736"/>
    </row>
    <row r="400" spans="5:10" ht="15.75">
      <c r="E400" s="736"/>
      <c r="F400" s="834"/>
      <c r="G400" s="834"/>
      <c r="H400" s="834"/>
      <c r="I400" s="834"/>
      <c r="J400" s="736"/>
    </row>
    <row r="401" spans="5:10" ht="15.75">
      <c r="E401" s="736"/>
      <c r="F401" s="834"/>
      <c r="G401" s="834"/>
      <c r="H401" s="834"/>
      <c r="I401" s="834"/>
      <c r="J401" s="736"/>
    </row>
    <row r="402" spans="5:10" ht="15.75">
      <c r="E402" s="736"/>
      <c r="F402" s="834"/>
      <c r="G402" s="834"/>
      <c r="H402" s="834"/>
      <c r="I402" s="834"/>
      <c r="J402" s="736"/>
    </row>
    <row r="403" spans="5:10" ht="15.75">
      <c r="E403" s="736"/>
      <c r="F403" s="834"/>
      <c r="G403" s="834"/>
      <c r="H403" s="834"/>
      <c r="I403" s="834"/>
      <c r="J403" s="736"/>
    </row>
    <row r="404" spans="5:10" ht="15.75">
      <c r="E404" s="736"/>
      <c r="F404" s="834"/>
      <c r="G404" s="834"/>
      <c r="H404" s="834"/>
      <c r="I404" s="834"/>
      <c r="J404" s="736"/>
    </row>
    <row r="405" spans="5:10" ht="15.75">
      <c r="E405" s="736"/>
      <c r="F405" s="834"/>
      <c r="G405" s="834"/>
      <c r="H405" s="834"/>
      <c r="I405" s="834"/>
      <c r="J405" s="736"/>
    </row>
    <row r="406" spans="5:10" ht="15.75">
      <c r="E406" s="736"/>
      <c r="F406" s="834"/>
      <c r="G406" s="834"/>
      <c r="H406" s="834"/>
      <c r="I406" s="834"/>
      <c r="J406" s="736"/>
    </row>
    <row r="407" spans="5:10" ht="15.75">
      <c r="E407" s="736"/>
      <c r="F407" s="834"/>
      <c r="G407" s="834"/>
      <c r="H407" s="834"/>
      <c r="I407" s="834"/>
      <c r="J407" s="736"/>
    </row>
    <row r="408" spans="5:10" ht="15.75">
      <c r="E408" s="736"/>
      <c r="F408" s="834"/>
      <c r="G408" s="834"/>
      <c r="H408" s="834"/>
      <c r="I408" s="834"/>
      <c r="J408" s="736"/>
    </row>
    <row r="409" spans="5:10" ht="15.75">
      <c r="E409" s="736"/>
      <c r="F409" s="834"/>
      <c r="G409" s="834"/>
      <c r="H409" s="834"/>
      <c r="I409" s="834"/>
      <c r="J409" s="736"/>
    </row>
    <row r="410" spans="5:10" ht="15.75">
      <c r="E410" s="736"/>
      <c r="F410" s="834"/>
      <c r="G410" s="834"/>
      <c r="H410" s="834"/>
      <c r="I410" s="834"/>
      <c r="J410" s="736"/>
    </row>
    <row r="411" spans="5:10" ht="15.75">
      <c r="E411" s="736"/>
      <c r="F411" s="834"/>
      <c r="G411" s="834"/>
      <c r="H411" s="834"/>
      <c r="I411" s="834"/>
      <c r="J411" s="736"/>
    </row>
    <row r="412" spans="5:10" ht="15.75">
      <c r="E412" s="736"/>
      <c r="F412" s="834"/>
      <c r="G412" s="834"/>
      <c r="H412" s="834"/>
      <c r="I412" s="834"/>
      <c r="J412" s="736"/>
    </row>
    <row r="413" spans="5:10" ht="15.75">
      <c r="E413" s="736"/>
      <c r="F413" s="834"/>
      <c r="G413" s="834"/>
      <c r="H413" s="834"/>
      <c r="I413" s="834"/>
      <c r="J413" s="736"/>
    </row>
    <row r="414" spans="5:10" ht="15.75">
      <c r="E414" s="736"/>
      <c r="F414" s="834"/>
      <c r="G414" s="834"/>
      <c r="H414" s="834"/>
      <c r="I414" s="834"/>
      <c r="J414" s="736"/>
    </row>
    <row r="415" spans="5:10" ht="15.75">
      <c r="E415" s="736"/>
      <c r="F415" s="834"/>
      <c r="G415" s="834"/>
      <c r="H415" s="834"/>
      <c r="I415" s="834"/>
      <c r="J415" s="736"/>
    </row>
    <row r="416" spans="5:10" ht="15.75">
      <c r="E416" s="736"/>
      <c r="F416" s="834"/>
      <c r="G416" s="834"/>
      <c r="H416" s="834"/>
      <c r="I416" s="834"/>
      <c r="J416" s="736"/>
    </row>
    <row r="417" spans="5:10" ht="15.75">
      <c r="E417" s="736"/>
      <c r="F417" s="834"/>
      <c r="G417" s="834"/>
      <c r="H417" s="834"/>
      <c r="I417" s="834"/>
      <c r="J417" s="736"/>
    </row>
    <row r="418" spans="5:10" ht="15.75">
      <c r="E418" s="736"/>
      <c r="F418" s="834"/>
      <c r="G418" s="834"/>
      <c r="H418" s="834"/>
      <c r="I418" s="834"/>
      <c r="J418" s="736"/>
    </row>
    <row r="419" spans="5:10" ht="15.75">
      <c r="E419" s="736"/>
      <c r="F419" s="834"/>
      <c r="G419" s="834"/>
      <c r="H419" s="834"/>
      <c r="I419" s="834"/>
      <c r="J419" s="736"/>
    </row>
    <row r="420" spans="5:10" ht="15.75">
      <c r="E420" s="736"/>
      <c r="F420" s="834"/>
      <c r="G420" s="834"/>
      <c r="H420" s="834"/>
      <c r="I420" s="834"/>
      <c r="J420" s="736"/>
    </row>
    <row r="421" spans="5:10" ht="15.75">
      <c r="E421" s="736"/>
      <c r="F421" s="834"/>
      <c r="G421" s="834"/>
      <c r="H421" s="834"/>
      <c r="I421" s="834"/>
      <c r="J421" s="736"/>
    </row>
    <row r="422" spans="5:10" ht="15.75">
      <c r="E422" s="736"/>
      <c r="F422" s="834"/>
      <c r="G422" s="834"/>
      <c r="H422" s="834"/>
      <c r="I422" s="834"/>
      <c r="J422" s="736"/>
    </row>
    <row r="423" spans="5:10" ht="15.75">
      <c r="E423" s="736"/>
      <c r="F423" s="834"/>
      <c r="G423" s="834"/>
      <c r="H423" s="834"/>
      <c r="I423" s="834"/>
      <c r="J423" s="736"/>
    </row>
    <row r="424" spans="5:10" ht="15.75">
      <c r="E424" s="736"/>
      <c r="F424" s="834"/>
      <c r="G424" s="834"/>
      <c r="H424" s="834"/>
      <c r="I424" s="834"/>
      <c r="J424" s="736"/>
    </row>
    <row r="425" spans="5:10" ht="15.75">
      <c r="E425" s="736"/>
      <c r="F425" s="834"/>
      <c r="G425" s="834"/>
      <c r="H425" s="834"/>
      <c r="I425" s="834"/>
      <c r="J425" s="736"/>
    </row>
    <row r="426" spans="5:10" ht="15.75">
      <c r="E426" s="736"/>
      <c r="F426" s="834"/>
      <c r="G426" s="834"/>
      <c r="H426" s="834"/>
      <c r="I426" s="834"/>
      <c r="J426" s="736"/>
    </row>
    <row r="427" spans="5:10" ht="15.75">
      <c r="E427" s="736"/>
      <c r="F427" s="834"/>
      <c r="G427" s="834"/>
      <c r="H427" s="834"/>
      <c r="I427" s="834"/>
      <c r="J427" s="736"/>
    </row>
    <row r="428" spans="5:10" ht="15.75">
      <c r="E428" s="736"/>
      <c r="F428" s="834"/>
      <c r="G428" s="834"/>
      <c r="H428" s="834"/>
      <c r="I428" s="834"/>
      <c r="J428" s="736"/>
    </row>
    <row r="429" spans="5:10" ht="15.75">
      <c r="E429" s="736"/>
      <c r="F429" s="834"/>
      <c r="G429" s="834"/>
      <c r="H429" s="834"/>
      <c r="I429" s="834"/>
      <c r="J429" s="736"/>
    </row>
    <row r="430" spans="5:10" ht="15.75">
      <c r="E430" s="736"/>
      <c r="F430" s="834"/>
      <c r="G430" s="834"/>
      <c r="H430" s="834"/>
      <c r="I430" s="834"/>
      <c r="J430" s="736"/>
    </row>
    <row r="431" spans="5:10" ht="15.75">
      <c r="E431" s="736"/>
      <c r="F431" s="834"/>
      <c r="G431" s="834"/>
      <c r="H431" s="834"/>
      <c r="I431" s="834"/>
      <c r="J431" s="736"/>
    </row>
    <row r="432" spans="5:10" ht="15.75">
      <c r="E432" s="736"/>
      <c r="F432" s="834"/>
      <c r="G432" s="834"/>
      <c r="H432" s="834"/>
      <c r="I432" s="834"/>
      <c r="J432" s="736"/>
    </row>
    <row r="433" spans="5:10" ht="15.75">
      <c r="E433" s="736"/>
      <c r="F433" s="834"/>
      <c r="G433" s="834"/>
      <c r="H433" s="834"/>
      <c r="I433" s="834"/>
      <c r="J433" s="736"/>
    </row>
    <row r="434" spans="5:10" ht="15.75">
      <c r="E434" s="736"/>
      <c r="F434" s="834"/>
      <c r="G434" s="834"/>
      <c r="H434" s="834"/>
      <c r="I434" s="834"/>
      <c r="J434" s="736"/>
    </row>
    <row r="435" spans="5:10" ht="15.75">
      <c r="E435" s="736"/>
      <c r="F435" s="834"/>
      <c r="G435" s="834"/>
      <c r="H435" s="834"/>
      <c r="I435" s="834"/>
      <c r="J435" s="736"/>
    </row>
    <row r="436" spans="5:10" ht="15.75">
      <c r="E436" s="736"/>
      <c r="F436" s="834"/>
      <c r="G436" s="834"/>
      <c r="H436" s="834"/>
      <c r="I436" s="834"/>
      <c r="J436" s="736"/>
    </row>
    <row r="437" spans="5:10" ht="15.75">
      <c r="E437" s="736"/>
      <c r="F437" s="834"/>
      <c r="G437" s="834"/>
      <c r="H437" s="834"/>
      <c r="I437" s="834"/>
      <c r="J437" s="736"/>
    </row>
    <row r="438" spans="5:10" ht="15.75">
      <c r="E438" s="736"/>
      <c r="F438" s="834"/>
      <c r="G438" s="834"/>
      <c r="H438" s="834"/>
      <c r="I438" s="834"/>
      <c r="J438" s="736"/>
    </row>
    <row r="439" spans="5:10" ht="15.75">
      <c r="E439" s="736"/>
      <c r="F439" s="834"/>
      <c r="G439" s="834"/>
      <c r="H439" s="834"/>
      <c r="I439" s="834"/>
      <c r="J439" s="736"/>
    </row>
    <row r="440" spans="5:10" ht="15.75">
      <c r="E440" s="736"/>
      <c r="F440" s="834"/>
      <c r="G440" s="834"/>
      <c r="H440" s="834"/>
      <c r="I440" s="834"/>
      <c r="J440" s="736"/>
    </row>
    <row r="441" spans="5:10" ht="15.75">
      <c r="E441" s="736"/>
      <c r="F441" s="834"/>
      <c r="G441" s="834"/>
      <c r="H441" s="834"/>
      <c r="I441" s="834"/>
      <c r="J441" s="736"/>
    </row>
    <row r="442" spans="5:10" ht="15.75">
      <c r="E442" s="736"/>
      <c r="F442" s="834"/>
      <c r="G442" s="834"/>
      <c r="H442" s="834"/>
      <c r="I442" s="834"/>
      <c r="J442" s="736"/>
    </row>
    <row r="443" spans="5:10" ht="15.75">
      <c r="E443" s="736"/>
      <c r="F443" s="834"/>
      <c r="G443" s="834"/>
      <c r="H443" s="834"/>
      <c r="I443" s="834"/>
      <c r="J443" s="736"/>
    </row>
    <row r="444" spans="5:10" ht="15.75">
      <c r="E444" s="736"/>
      <c r="F444" s="834"/>
      <c r="G444" s="834"/>
      <c r="H444" s="834"/>
      <c r="I444" s="834"/>
      <c r="J444" s="736"/>
    </row>
    <row r="445" spans="5:10" ht="15.75">
      <c r="E445" s="736"/>
      <c r="F445" s="834"/>
      <c r="G445" s="834"/>
      <c r="H445" s="834"/>
      <c r="I445" s="834"/>
      <c r="J445" s="736"/>
    </row>
    <row r="446" spans="5:10" ht="15.75">
      <c r="E446" s="736"/>
      <c r="F446" s="834"/>
      <c r="G446" s="834"/>
      <c r="H446" s="834"/>
      <c r="I446" s="834"/>
      <c r="J446" s="736"/>
    </row>
    <row r="447" spans="5:10" ht="15.75">
      <c r="E447" s="736"/>
      <c r="F447" s="834"/>
      <c r="G447" s="834"/>
      <c r="H447" s="834"/>
      <c r="I447" s="834"/>
      <c r="J447" s="736"/>
    </row>
    <row r="448" spans="5:10" ht="15.75">
      <c r="E448" s="736"/>
      <c r="F448" s="834"/>
      <c r="G448" s="834"/>
      <c r="H448" s="834"/>
      <c r="I448" s="834"/>
      <c r="J448" s="736"/>
    </row>
    <row r="449" spans="5:10" ht="15.75">
      <c r="E449" s="736"/>
      <c r="F449" s="834"/>
      <c r="G449" s="834"/>
      <c r="H449" s="834"/>
      <c r="I449" s="834"/>
      <c r="J449" s="736"/>
    </row>
    <row r="450" spans="5:10" ht="15.75">
      <c r="E450" s="736"/>
      <c r="F450" s="834"/>
      <c r="G450" s="834"/>
      <c r="H450" s="834"/>
      <c r="I450" s="834"/>
      <c r="J450" s="736"/>
    </row>
    <row r="451" spans="5:10" ht="15.75">
      <c r="E451" s="736"/>
      <c r="F451" s="834"/>
      <c r="G451" s="834"/>
      <c r="H451" s="834"/>
      <c r="I451" s="834"/>
      <c r="J451" s="736"/>
    </row>
    <row r="452" spans="5:10" ht="15.75">
      <c r="E452" s="736"/>
      <c r="F452" s="834"/>
      <c r="G452" s="834"/>
      <c r="H452" s="834"/>
      <c r="I452" s="834"/>
      <c r="J452" s="736"/>
    </row>
    <row r="453" spans="5:10" ht="15.75">
      <c r="E453" s="736"/>
      <c r="F453" s="834"/>
      <c r="G453" s="834"/>
      <c r="H453" s="834"/>
      <c r="I453" s="834"/>
      <c r="J453" s="736"/>
    </row>
    <row r="454" spans="5:10" ht="15.75">
      <c r="E454" s="736"/>
      <c r="F454" s="834"/>
      <c r="G454" s="834"/>
      <c r="H454" s="834"/>
      <c r="I454" s="834"/>
      <c r="J454" s="736"/>
    </row>
    <row r="455" spans="5:10" ht="15.75">
      <c r="E455" s="736"/>
      <c r="F455" s="834"/>
      <c r="G455" s="834"/>
      <c r="H455" s="834"/>
      <c r="I455" s="834"/>
      <c r="J455" s="736"/>
    </row>
    <row r="456" spans="5:10" ht="15.75">
      <c r="E456" s="736"/>
      <c r="F456" s="834"/>
      <c r="G456" s="834"/>
      <c r="H456" s="834"/>
      <c r="I456" s="834"/>
      <c r="J456" s="736"/>
    </row>
    <row r="457" spans="5:10" ht="15.75">
      <c r="E457" s="736"/>
      <c r="F457" s="834"/>
      <c r="G457" s="834"/>
      <c r="H457" s="834"/>
      <c r="I457" s="834"/>
      <c r="J457" s="736"/>
    </row>
    <row r="458" spans="5:10" ht="15.75">
      <c r="E458" s="736"/>
      <c r="F458" s="834"/>
      <c r="G458" s="834"/>
      <c r="H458" s="834"/>
      <c r="I458" s="834"/>
      <c r="J458" s="736"/>
    </row>
    <row r="459" spans="5:10" ht="15.75">
      <c r="E459" s="736"/>
      <c r="F459" s="834"/>
      <c r="G459" s="834"/>
      <c r="H459" s="834"/>
      <c r="I459" s="834"/>
      <c r="J459" s="736"/>
    </row>
    <row r="460" spans="5:10" ht="15.75">
      <c r="E460" s="736"/>
      <c r="F460" s="834"/>
      <c r="G460" s="834"/>
      <c r="H460" s="834"/>
      <c r="I460" s="834"/>
      <c r="J460" s="736"/>
    </row>
    <row r="461" spans="5:10" ht="15.75">
      <c r="E461" s="736"/>
      <c r="F461" s="834"/>
      <c r="G461" s="834"/>
      <c r="H461" s="834"/>
      <c r="I461" s="834"/>
      <c r="J461" s="736"/>
    </row>
    <row r="462" spans="5:10" ht="15.75">
      <c r="E462" s="736"/>
      <c r="F462" s="834"/>
      <c r="G462" s="834"/>
      <c r="H462" s="834"/>
      <c r="I462" s="834"/>
      <c r="J462" s="736"/>
    </row>
    <row r="463" spans="5:10" ht="15.75">
      <c r="E463" s="736"/>
      <c r="F463" s="834"/>
      <c r="G463" s="834"/>
      <c r="H463" s="834"/>
      <c r="I463" s="834"/>
      <c r="J463" s="736"/>
    </row>
    <row r="464" spans="5:10" ht="15.75">
      <c r="E464" s="736"/>
      <c r="F464" s="834"/>
      <c r="G464" s="834"/>
      <c r="H464" s="834"/>
      <c r="I464" s="834"/>
      <c r="J464" s="736"/>
    </row>
    <row r="465" spans="5:10" ht="15.75">
      <c r="E465" s="736"/>
      <c r="F465" s="834"/>
      <c r="G465" s="834"/>
      <c r="H465" s="834"/>
      <c r="I465" s="834"/>
      <c r="J465" s="736"/>
    </row>
    <row r="466" spans="5:10" ht="15.75">
      <c r="E466" s="736"/>
      <c r="F466" s="834"/>
      <c r="G466" s="834"/>
      <c r="H466" s="834"/>
      <c r="I466" s="834"/>
      <c r="J466" s="736"/>
    </row>
    <row r="467" spans="5:10" ht="15.75">
      <c r="E467" s="736"/>
      <c r="F467" s="834"/>
      <c r="G467" s="834"/>
      <c r="H467" s="834"/>
      <c r="I467" s="834"/>
      <c r="J467" s="736"/>
    </row>
    <row r="468" spans="5:10" ht="15.75">
      <c r="E468" s="736"/>
      <c r="F468" s="834"/>
      <c r="G468" s="834"/>
      <c r="H468" s="834"/>
      <c r="I468" s="834"/>
      <c r="J468" s="736"/>
    </row>
    <row r="469" spans="5:10" ht="15.75">
      <c r="E469" s="736"/>
      <c r="F469" s="834"/>
      <c r="G469" s="834"/>
      <c r="H469" s="834"/>
      <c r="I469" s="834"/>
      <c r="J469" s="736"/>
    </row>
    <row r="470" spans="5:10" ht="15.75">
      <c r="E470" s="736"/>
      <c r="F470" s="834"/>
      <c r="G470" s="834"/>
      <c r="H470" s="834"/>
      <c r="I470" s="834"/>
      <c r="J470" s="736"/>
    </row>
    <row r="471" spans="5:10" ht="15.75">
      <c r="E471" s="736"/>
      <c r="F471" s="834"/>
      <c r="G471" s="834"/>
      <c r="H471" s="834"/>
      <c r="I471" s="834"/>
      <c r="J471" s="736"/>
    </row>
  </sheetData>
  <sheetProtection/>
  <mergeCells count="107">
    <mergeCell ref="E254:G254"/>
    <mergeCell ref="A254:A255"/>
    <mergeCell ref="A361:B361"/>
    <mergeCell ref="A369:B369"/>
    <mergeCell ref="B254:D254"/>
    <mergeCell ref="A262:D262"/>
    <mergeCell ref="A363:B363"/>
    <mergeCell ref="A293:B293"/>
    <mergeCell ref="A358:B358"/>
    <mergeCell ref="C373:D373"/>
    <mergeCell ref="A364:B364"/>
    <mergeCell ref="A365:B365"/>
    <mergeCell ref="A366:B366"/>
    <mergeCell ref="A367:B367"/>
    <mergeCell ref="A368:B368"/>
    <mergeCell ref="A186:B186"/>
    <mergeCell ref="A113:B113"/>
    <mergeCell ref="A253:B253"/>
    <mergeCell ref="A219:B219"/>
    <mergeCell ref="A162:E162"/>
    <mergeCell ref="A223:B223"/>
    <mergeCell ref="E186:E187"/>
    <mergeCell ref="E188:E200"/>
    <mergeCell ref="A217:C217"/>
    <mergeCell ref="A381:D381"/>
    <mergeCell ref="B1:C1"/>
    <mergeCell ref="A79:E79"/>
    <mergeCell ref="A80:G80"/>
    <mergeCell ref="A74:F74"/>
    <mergeCell ref="A76:E76"/>
    <mergeCell ref="A77:E77"/>
    <mergeCell ref="C372:D372"/>
    <mergeCell ref="A66:D66"/>
    <mergeCell ref="A67:D67"/>
    <mergeCell ref="A42:E42"/>
    <mergeCell ref="A38:E38"/>
    <mergeCell ref="A33:E33"/>
    <mergeCell ref="A107:B107"/>
    <mergeCell ref="A98:B98"/>
    <mergeCell ref="A99:B99"/>
    <mergeCell ref="A100:B100"/>
    <mergeCell ref="A101:B101"/>
    <mergeCell ref="A104:B104"/>
    <mergeCell ref="A105:B105"/>
    <mergeCell ref="A46:F46"/>
    <mergeCell ref="A81:D81"/>
    <mergeCell ref="A70:E70"/>
    <mergeCell ref="A60:E60"/>
    <mergeCell ref="A63:E63"/>
    <mergeCell ref="A40:F40"/>
    <mergeCell ref="A9:C9"/>
    <mergeCell ref="A12:E12"/>
    <mergeCell ref="A14:E14"/>
    <mergeCell ref="A39:F39"/>
    <mergeCell ref="A31:D31"/>
    <mergeCell ref="A32:E32"/>
    <mergeCell ref="A35:E35"/>
    <mergeCell ref="A23:B23"/>
    <mergeCell ref="A17:B17"/>
    <mergeCell ref="C4:C5"/>
    <mergeCell ref="A8:C8"/>
    <mergeCell ref="A4:A5"/>
    <mergeCell ref="B4:B5"/>
    <mergeCell ref="A30:B30"/>
    <mergeCell ref="A28:E28"/>
    <mergeCell ref="A47:B47"/>
    <mergeCell ref="C374:D374"/>
    <mergeCell ref="A94:B94"/>
    <mergeCell ref="A91:B91"/>
    <mergeCell ref="A88:B88"/>
    <mergeCell ref="A108:B108"/>
    <mergeCell ref="A359:B359"/>
    <mergeCell ref="A360:B360"/>
    <mergeCell ref="A11:B11"/>
    <mergeCell ref="A61:E61"/>
    <mergeCell ref="A45:E45"/>
    <mergeCell ref="A52:E52"/>
    <mergeCell ref="A15:E15"/>
    <mergeCell ref="A18:E18"/>
    <mergeCell ref="A24:E24"/>
    <mergeCell ref="A43:D43"/>
    <mergeCell ref="A29:E29"/>
    <mergeCell ref="A27:E27"/>
    <mergeCell ref="A78:G78"/>
    <mergeCell ref="A68:F68"/>
    <mergeCell ref="A65:D65"/>
    <mergeCell ref="A89:B89"/>
    <mergeCell ref="A48:B48"/>
    <mergeCell ref="A294:B294"/>
    <mergeCell ref="A348:B348"/>
    <mergeCell ref="A62:F62"/>
    <mergeCell ref="A49:E49"/>
    <mergeCell ref="A57:B57"/>
    <mergeCell ref="A50:D50"/>
    <mergeCell ref="A58:D58"/>
    <mergeCell ref="A53:B53"/>
    <mergeCell ref="A90:B90"/>
    <mergeCell ref="A106:B106"/>
    <mergeCell ref="A109:B109"/>
    <mergeCell ref="A51:B51"/>
    <mergeCell ref="A144:A145"/>
    <mergeCell ref="A96:B96"/>
    <mergeCell ref="A97:B97"/>
    <mergeCell ref="A95:B95"/>
    <mergeCell ref="A72:E72"/>
    <mergeCell ref="A69:B69"/>
    <mergeCell ref="A93:B93"/>
  </mergeCells>
  <printOptions/>
  <pageMargins left="0.97" right="0.25" top="0.45" bottom="0.38" header="0.23" footer="0.27"/>
  <pageSetup horizontalDpi="600" verticalDpi="600" orientation="portrait" paperSize="9" scale="95" r:id="rId2"/>
  <rowBreaks count="7" manualBreakCount="7">
    <brk id="80" max="255" man="1"/>
    <brk id="127" max="255" man="1"/>
    <brk id="163" max="255" man="1"/>
    <brk id="252" max="255" man="1"/>
    <brk id="272" max="255" man="1"/>
    <brk id="310" max="255" man="1"/>
    <brk id="347" max="255" man="1"/>
  </rowBreaks>
  <drawing r:id="rId1"/>
</worksheet>
</file>

<file path=xl/worksheets/sheet7.xml><?xml version="1.0" encoding="utf-8"?>
<worksheet xmlns="http://schemas.openxmlformats.org/spreadsheetml/2006/main" xmlns:r="http://schemas.openxmlformats.org/officeDocument/2006/relationships">
  <dimension ref="A1:M29"/>
  <sheetViews>
    <sheetView zoomScalePageLayoutView="0" workbookViewId="0" topLeftCell="A2">
      <selection activeCell="L12" sqref="L12"/>
    </sheetView>
  </sheetViews>
  <sheetFormatPr defaultColWidth="9.00390625" defaultRowHeight="12.75"/>
  <cols>
    <col min="1" max="1" width="4.875" style="969" customWidth="1"/>
    <col min="2" max="2" width="22.00390625" style="969" customWidth="1"/>
    <col min="3" max="3" width="13.75390625" style="969" customWidth="1"/>
    <col min="4" max="4" width="13.875" style="969" customWidth="1"/>
    <col min="5" max="5" width="13.375" style="969" customWidth="1"/>
    <col min="6" max="6" width="11.875" style="969" customWidth="1"/>
    <col min="7" max="9" width="14.00390625" style="969" customWidth="1"/>
    <col min="10" max="10" width="12.625" style="969" customWidth="1"/>
    <col min="11" max="12" width="13.375" style="969" customWidth="1"/>
    <col min="13" max="13" width="12.875" style="969" customWidth="1"/>
    <col min="14" max="16384" width="9.125" style="969" customWidth="1"/>
  </cols>
  <sheetData>
    <row r="1" spans="1:11" ht="20.25">
      <c r="A1" s="1688" t="s">
        <v>1901</v>
      </c>
      <c r="B1" s="1688"/>
      <c r="C1" s="1688"/>
      <c r="D1" s="1688"/>
      <c r="E1" s="1688"/>
      <c r="F1" s="1688"/>
      <c r="G1" s="1688"/>
      <c r="H1" s="1688"/>
      <c r="I1" s="1688"/>
      <c r="J1" s="1688"/>
      <c r="K1" s="1688"/>
    </row>
    <row r="2" spans="1:11" ht="20.25">
      <c r="A2" s="748"/>
      <c r="B2" s="748"/>
      <c r="C2" s="748"/>
      <c r="D2" s="748"/>
      <c r="E2" s="1041" t="s">
        <v>1131</v>
      </c>
      <c r="F2" s="748"/>
      <c r="G2" s="748"/>
      <c r="H2" s="748"/>
      <c r="I2" s="748"/>
      <c r="J2" s="748"/>
      <c r="K2" s="748"/>
    </row>
    <row r="3" spans="1:11" ht="21" customHeight="1">
      <c r="A3" s="1042" t="s">
        <v>1902</v>
      </c>
      <c r="B3" s="1043"/>
      <c r="C3" s="1043"/>
      <c r="D3" s="1043"/>
      <c r="E3" s="1043"/>
      <c r="F3" s="1043"/>
      <c r="G3" s="1043"/>
      <c r="H3" s="1043"/>
      <c r="I3" s="1043"/>
      <c r="J3" s="1043"/>
      <c r="K3" s="1043"/>
    </row>
    <row r="5" spans="1:11" s="1044" customFormat="1" ht="24" customHeight="1">
      <c r="A5" s="1689" t="s">
        <v>1481</v>
      </c>
      <c r="B5" s="1689" t="s">
        <v>1903</v>
      </c>
      <c r="C5" s="1689" t="s">
        <v>1904</v>
      </c>
      <c r="D5" s="1689"/>
      <c r="E5" s="1689"/>
      <c r="F5" s="1689" t="s">
        <v>1905</v>
      </c>
      <c r="G5" s="1689"/>
      <c r="H5" s="1689"/>
      <c r="I5" s="1689"/>
      <c r="J5" s="1689"/>
      <c r="K5" s="1689" t="s">
        <v>1906</v>
      </c>
    </row>
    <row r="6" spans="1:11" s="987" customFormat="1" ht="24.75" customHeight="1">
      <c r="A6" s="1689"/>
      <c r="B6" s="1689"/>
      <c r="C6" s="694" t="s">
        <v>1445</v>
      </c>
      <c r="D6" s="694" t="s">
        <v>567</v>
      </c>
      <c r="E6" s="694" t="s">
        <v>1810</v>
      </c>
      <c r="F6" s="694" t="s">
        <v>1446</v>
      </c>
      <c r="G6" s="694" t="s">
        <v>2003</v>
      </c>
      <c r="H6" s="694"/>
      <c r="I6" s="694"/>
      <c r="J6" s="694" t="s">
        <v>1810</v>
      </c>
      <c r="K6" s="1689"/>
    </row>
    <row r="7" spans="1:12" s="749" customFormat="1" ht="24.75" customHeight="1">
      <c r="A7" s="1045">
        <v>1</v>
      </c>
      <c r="B7" s="1046" t="s">
        <v>1907</v>
      </c>
      <c r="C7" s="1414">
        <v>12364295452</v>
      </c>
      <c r="D7" s="1414">
        <f>174356048+87464490</f>
        <v>261820538</v>
      </c>
      <c r="E7" s="740">
        <f>SUM(C7:D7)</f>
        <v>12626115990</v>
      </c>
      <c r="F7" s="1414">
        <v>-218517447</v>
      </c>
      <c r="G7" s="1407"/>
      <c r="H7" s="740"/>
      <c r="I7" s="740"/>
      <c r="J7" s="740">
        <f>SUM(F7:G7)</f>
        <v>-218517447</v>
      </c>
      <c r="K7" s="740">
        <f>E7-J7</f>
        <v>12844633437</v>
      </c>
      <c r="L7" s="736" t="s">
        <v>1908</v>
      </c>
    </row>
    <row r="8" spans="1:12" s="749" customFormat="1" ht="24.75" customHeight="1">
      <c r="A8" s="1047">
        <v>2</v>
      </c>
      <c r="B8" s="1048" t="s">
        <v>1909</v>
      </c>
      <c r="C8" s="1415">
        <v>118426589</v>
      </c>
      <c r="D8" s="1415">
        <v>2438080551</v>
      </c>
      <c r="E8" s="740">
        <f>SUM(C8:D8)</f>
        <v>2556507140</v>
      </c>
      <c r="F8" s="1415"/>
      <c r="G8" s="1408"/>
      <c r="H8" s="740"/>
      <c r="I8" s="740"/>
      <c r="J8" s="740">
        <f>SUM(F8:G8)</f>
        <v>0</v>
      </c>
      <c r="K8" s="740">
        <f>E8-J8</f>
        <v>2556507140</v>
      </c>
      <c r="L8" s="736"/>
    </row>
    <row r="9" spans="1:12" s="749" customFormat="1" ht="24.75" customHeight="1">
      <c r="A9" s="1049">
        <v>3</v>
      </c>
      <c r="B9" s="1050" t="s">
        <v>1910</v>
      </c>
      <c r="C9" s="1416">
        <v>277274356</v>
      </c>
      <c r="D9" s="1416">
        <v>4955217260</v>
      </c>
      <c r="E9" s="740">
        <f>SUM(C9:D9)</f>
        <v>5232491616</v>
      </c>
      <c r="F9" s="1416">
        <v>125046286</v>
      </c>
      <c r="G9" s="1409"/>
      <c r="H9" s="1217"/>
      <c r="I9" s="1217"/>
      <c r="J9" s="740">
        <f>SUM(F9:G9)</f>
        <v>125046286</v>
      </c>
      <c r="K9" s="740">
        <f>E9-J9</f>
        <v>5107445330</v>
      </c>
      <c r="L9" s="736"/>
    </row>
    <row r="10" spans="1:12" s="1051" customFormat="1" ht="24.75" customHeight="1">
      <c r="A10" s="697"/>
      <c r="B10" s="697" t="s">
        <v>1810</v>
      </c>
      <c r="C10" s="746">
        <f aca="true" t="shared" si="0" ref="C10:K10">SUM(C7:C9)</f>
        <v>12759996397</v>
      </c>
      <c r="D10" s="746">
        <f t="shared" si="0"/>
        <v>7655118349</v>
      </c>
      <c r="E10" s="746">
        <f t="shared" si="0"/>
        <v>20415114746</v>
      </c>
      <c r="F10" s="746">
        <f t="shared" si="0"/>
        <v>-93471161</v>
      </c>
      <c r="G10" s="746">
        <f t="shared" si="0"/>
        <v>0</v>
      </c>
      <c r="H10" s="746"/>
      <c r="I10" s="746"/>
      <c r="J10" s="746">
        <f t="shared" si="0"/>
        <v>-93471161</v>
      </c>
      <c r="K10" s="746">
        <f t="shared" si="0"/>
        <v>20508585907</v>
      </c>
      <c r="L10" s="747"/>
    </row>
    <row r="11" spans="1:12" s="1051" customFormat="1" ht="24.75" customHeight="1">
      <c r="A11" s="1233"/>
      <c r="B11" s="1235" t="s">
        <v>2012</v>
      </c>
      <c r="C11" s="1417">
        <f>9451803087+57636589</f>
        <v>9509439676</v>
      </c>
      <c r="D11" s="1417">
        <f>1381150125</f>
        <v>1381150125</v>
      </c>
      <c r="E11" s="1236">
        <f>SUM(C11:D11)</f>
        <v>10890589801</v>
      </c>
      <c r="F11" s="1236"/>
      <c r="G11" s="1236"/>
      <c r="H11" s="1236"/>
      <c r="I11" s="1236"/>
      <c r="J11" s="1234"/>
      <c r="K11" s="1234"/>
      <c r="L11" s="747"/>
    </row>
    <row r="12" spans="1:12" s="1051" customFormat="1" ht="24.75" customHeight="1">
      <c r="A12" s="1233"/>
      <c r="B12" s="1235" t="s">
        <v>2013</v>
      </c>
      <c r="C12" s="1417">
        <f>C10-C11</f>
        <v>3250556721</v>
      </c>
      <c r="D12" s="1417">
        <f>D10-D11</f>
        <v>6273968224</v>
      </c>
      <c r="E12" s="1236">
        <f>SUM(C12:D12)</f>
        <v>9524524945</v>
      </c>
      <c r="F12" s="1236">
        <f>F10</f>
        <v>-93471161</v>
      </c>
      <c r="G12" s="1236">
        <f>G10</f>
        <v>0</v>
      </c>
      <c r="H12" s="1236">
        <f>H10</f>
        <v>0</v>
      </c>
      <c r="I12" s="1236"/>
      <c r="J12" s="1234"/>
      <c r="K12" s="1234"/>
      <c r="L12" s="747"/>
    </row>
    <row r="13" spans="1:12" s="749" customFormat="1" ht="15">
      <c r="A13" s="698"/>
      <c r="C13" s="736"/>
      <c r="D13" s="736"/>
      <c r="E13" s="736"/>
      <c r="F13" s="736"/>
      <c r="G13" s="736"/>
      <c r="H13" s="736"/>
      <c r="I13" s="736"/>
      <c r="J13" s="736"/>
      <c r="K13" s="736"/>
      <c r="L13" s="736"/>
    </row>
    <row r="14" spans="1:12" s="749" customFormat="1" ht="15">
      <c r="A14" s="1052" t="s">
        <v>1911</v>
      </c>
      <c r="C14" s="736"/>
      <c r="D14" s="736"/>
      <c r="E14" s="736"/>
      <c r="F14" s="736"/>
      <c r="G14" s="736"/>
      <c r="H14" s="736"/>
      <c r="I14" s="736"/>
      <c r="J14" s="736"/>
      <c r="K14" s="736"/>
      <c r="L14" s="736"/>
    </row>
    <row r="15" spans="1:12" s="749" customFormat="1" ht="15">
      <c r="A15" s="698"/>
      <c r="C15" s="736"/>
      <c r="D15" s="736"/>
      <c r="E15" s="736"/>
      <c r="F15" s="736"/>
      <c r="G15" s="736"/>
      <c r="H15" s="736"/>
      <c r="I15" s="736"/>
      <c r="J15" s="736"/>
      <c r="K15" s="736"/>
      <c r="L15" s="736"/>
    </row>
    <row r="16" spans="1:12" s="749" customFormat="1" ht="15">
      <c r="A16" s="1714" t="s">
        <v>1481</v>
      </c>
      <c r="B16" s="1714" t="s">
        <v>1903</v>
      </c>
      <c r="C16" s="1715" t="s">
        <v>1912</v>
      </c>
      <c r="D16" s="1687"/>
      <c r="E16" s="1687"/>
      <c r="F16" s="1687"/>
      <c r="G16" s="1687"/>
      <c r="H16" s="1216"/>
      <c r="I16" s="1216"/>
      <c r="J16" s="1712" t="s">
        <v>1913</v>
      </c>
      <c r="K16" s="1712"/>
      <c r="L16" s="1712" t="s">
        <v>1914</v>
      </c>
    </row>
    <row r="17" spans="1:12" s="693" customFormat="1" ht="22.5" customHeight="1">
      <c r="A17" s="1714"/>
      <c r="B17" s="1714"/>
      <c r="C17" s="695" t="s">
        <v>1446</v>
      </c>
      <c r="D17" s="695" t="s">
        <v>1535</v>
      </c>
      <c r="E17" s="697" t="s">
        <v>1915</v>
      </c>
      <c r="F17" s="697" t="s">
        <v>1917</v>
      </c>
      <c r="G17" s="1053" t="s">
        <v>1810</v>
      </c>
      <c r="H17" s="1053" t="s">
        <v>2002</v>
      </c>
      <c r="I17" s="1053">
        <v>138</v>
      </c>
      <c r="J17" s="695" t="s">
        <v>1445</v>
      </c>
      <c r="K17" s="695" t="s">
        <v>1810</v>
      </c>
      <c r="L17" s="1712"/>
    </row>
    <row r="18" spans="1:13" s="749" customFormat="1" ht="22.5" customHeight="1">
      <c r="A18" s="1045">
        <v>1</v>
      </c>
      <c r="B18" s="1046" t="s">
        <v>1907</v>
      </c>
      <c r="C18" s="1414">
        <f>9451803087+2863045677+45005138+8754350</f>
        <v>12368608252</v>
      </c>
      <c r="D18" s="1414">
        <f>143279012+22337609+93026249</f>
        <v>258642870</v>
      </c>
      <c r="E18" s="1414">
        <f>356688720+3752094</f>
        <v>360440814</v>
      </c>
      <c r="F18" s="1414"/>
      <c r="G18" s="742">
        <f>SUM(C18:F18)</f>
        <v>12987691936</v>
      </c>
      <c r="H18" s="1407"/>
      <c r="I18" s="1414">
        <f>4091376+795850+138171273</f>
        <v>143058499</v>
      </c>
      <c r="J18" s="1407"/>
      <c r="K18" s="740">
        <f>SUM(H18:J18)</f>
        <v>143058499</v>
      </c>
      <c r="L18" s="1054">
        <f>G18-K18</f>
        <v>12844633437</v>
      </c>
      <c r="M18" s="736">
        <f>K7-L18</f>
        <v>0</v>
      </c>
    </row>
    <row r="19" spans="1:13" s="749" customFormat="1" ht="22.5" customHeight="1">
      <c r="A19" s="1047">
        <v>2</v>
      </c>
      <c r="B19" s="1048" t="s">
        <v>1909</v>
      </c>
      <c r="C19" s="1415">
        <v>-246449456</v>
      </c>
      <c r="D19" s="1415">
        <f>2010502125+54780804</f>
        <v>2065282929</v>
      </c>
      <c r="E19" s="1418">
        <v>232527809</v>
      </c>
      <c r="F19" s="1415">
        <v>505145858</v>
      </c>
      <c r="G19" s="742">
        <f>SUM(C19:F19)</f>
        <v>2556507140</v>
      </c>
      <c r="H19" s="1410"/>
      <c r="I19" s="1407">
        <f>H19</f>
        <v>0</v>
      </c>
      <c r="J19" s="742"/>
      <c r="K19" s="740">
        <f>J19</f>
        <v>0</v>
      </c>
      <c r="L19" s="1054">
        <f>G19-K19</f>
        <v>2556507140</v>
      </c>
      <c r="M19" s="736">
        <f>K8-L19</f>
        <v>0</v>
      </c>
    </row>
    <row r="20" spans="1:13" s="749" customFormat="1" ht="22.5" customHeight="1">
      <c r="A20" s="1049">
        <v>3</v>
      </c>
      <c r="B20" s="1050" t="s">
        <v>1910</v>
      </c>
      <c r="C20" s="1415">
        <f>628435617-1</f>
        <v>628435616</v>
      </c>
      <c r="D20" s="1415"/>
      <c r="E20" s="1418">
        <v>4479009714</v>
      </c>
      <c r="F20" s="1415"/>
      <c r="G20" s="742">
        <f>SUM(C20:F20)</f>
        <v>5107445330</v>
      </c>
      <c r="H20" s="1409"/>
      <c r="I20" s="1407">
        <f>H20</f>
        <v>0</v>
      </c>
      <c r="J20" s="744"/>
      <c r="K20" s="740"/>
      <c r="L20" s="745">
        <f>G20-K20</f>
        <v>5107445330</v>
      </c>
      <c r="M20" s="736">
        <f>K9-L20</f>
        <v>0</v>
      </c>
    </row>
    <row r="21" spans="1:13" s="1051" customFormat="1" ht="22.5" customHeight="1">
      <c r="A21" s="697"/>
      <c r="B21" s="697" t="s">
        <v>1810</v>
      </c>
      <c r="C21" s="746">
        <f aca="true" t="shared" si="1" ref="C21:L21">SUM(C18:C20)</f>
        <v>12750594412</v>
      </c>
      <c r="D21" s="746">
        <f t="shared" si="1"/>
        <v>2323925799</v>
      </c>
      <c r="E21" s="746">
        <f t="shared" si="1"/>
        <v>5071978337</v>
      </c>
      <c r="F21" s="746">
        <f t="shared" si="1"/>
        <v>505145858</v>
      </c>
      <c r="G21" s="746">
        <f t="shared" si="1"/>
        <v>20651644406</v>
      </c>
      <c r="H21" s="746"/>
      <c r="I21" s="746">
        <f t="shared" si="1"/>
        <v>143058499</v>
      </c>
      <c r="J21" s="746">
        <f t="shared" si="1"/>
        <v>0</v>
      </c>
      <c r="K21" s="746">
        <f t="shared" si="1"/>
        <v>143058499</v>
      </c>
      <c r="L21" s="746">
        <f t="shared" si="1"/>
        <v>20508585907</v>
      </c>
      <c r="M21" s="736">
        <f>K10-L21</f>
        <v>0</v>
      </c>
    </row>
    <row r="22" spans="1:13" s="1051" customFormat="1" ht="22.5" customHeight="1">
      <c r="A22" s="1233"/>
      <c r="B22" s="1237" t="s">
        <v>2012</v>
      </c>
      <c r="C22" s="1419">
        <f>9451803087</f>
        <v>9451803087</v>
      </c>
      <c r="D22" s="1420">
        <f>1381150125+57636589</f>
        <v>1438786714</v>
      </c>
      <c r="E22" s="1420"/>
      <c r="F22" s="1238"/>
      <c r="G22" s="1238">
        <f>SUM(C22:F22)</f>
        <v>10890589801</v>
      </c>
      <c r="H22" s="1238"/>
      <c r="I22" s="1238"/>
      <c r="J22" s="1234"/>
      <c r="K22" s="1234"/>
      <c r="L22" s="1234"/>
      <c r="M22" s="736"/>
    </row>
    <row r="23" spans="1:13" s="1051" customFormat="1" ht="22.5" customHeight="1">
      <c r="A23" s="1233"/>
      <c r="B23" s="1237" t="s">
        <v>2013</v>
      </c>
      <c r="C23" s="1420">
        <f aca="true" t="shared" si="2" ref="C23:I23">C21-C22</f>
        <v>3298791325</v>
      </c>
      <c r="D23" s="1420">
        <f t="shared" si="2"/>
        <v>885139085</v>
      </c>
      <c r="E23" s="1420">
        <f t="shared" si="2"/>
        <v>5071978337</v>
      </c>
      <c r="F23" s="1238">
        <f t="shared" si="2"/>
        <v>505145858</v>
      </c>
      <c r="G23" s="1238">
        <f t="shared" si="2"/>
        <v>9761054605</v>
      </c>
      <c r="H23" s="1238">
        <f t="shared" si="2"/>
        <v>0</v>
      </c>
      <c r="I23" s="1238">
        <f t="shared" si="2"/>
        <v>143058499</v>
      </c>
      <c r="J23" s="1234"/>
      <c r="K23" s="1234"/>
      <c r="L23" s="1234"/>
      <c r="M23" s="736"/>
    </row>
    <row r="24" spans="3:11" s="749" customFormat="1" ht="15">
      <c r="C24" s="736"/>
      <c r="D24" s="736"/>
      <c r="E24" s="736"/>
      <c r="F24" s="736"/>
      <c r="G24" s="834"/>
      <c r="H24" s="834"/>
      <c r="I24" s="834"/>
      <c r="J24" s="736"/>
      <c r="K24" s="736"/>
    </row>
    <row r="25" spans="3:12" s="749" customFormat="1" ht="15">
      <c r="C25" s="736"/>
      <c r="D25" s="736"/>
      <c r="E25" s="736"/>
      <c r="F25" s="736"/>
      <c r="G25" s="1713"/>
      <c r="H25" s="1713"/>
      <c r="I25" s="1713"/>
      <c r="J25" s="1713"/>
      <c r="K25" s="1713"/>
      <c r="L25" s="1713"/>
    </row>
    <row r="26" spans="3:12" s="749" customFormat="1" ht="15">
      <c r="C26" s="736"/>
      <c r="D26" s="736"/>
      <c r="E26" s="736"/>
      <c r="F26" s="736"/>
      <c r="G26" s="1713"/>
      <c r="H26" s="1713"/>
      <c r="I26" s="1713"/>
      <c r="J26" s="1713"/>
      <c r="K26" s="1713"/>
      <c r="L26" s="1713"/>
    </row>
    <row r="27" spans="2:9" s="749" customFormat="1" ht="15">
      <c r="B27" s="1051" t="s">
        <v>1628</v>
      </c>
      <c r="C27" s="747">
        <f>D10</f>
        <v>7655118349</v>
      </c>
      <c r="D27" s="736"/>
      <c r="E27" s="736"/>
      <c r="F27" s="736"/>
      <c r="G27" s="736"/>
      <c r="H27" s="736"/>
      <c r="I27" s="736"/>
    </row>
    <row r="28" spans="2:9" s="749" customFormat="1" ht="15">
      <c r="B28" s="1051" t="s">
        <v>1629</v>
      </c>
      <c r="C28" s="736" t="s">
        <v>1630</v>
      </c>
      <c r="D28" s="736"/>
      <c r="E28" s="1421">
        <v>444957002</v>
      </c>
      <c r="F28" s="736" t="s">
        <v>1631</v>
      </c>
      <c r="G28" s="736"/>
      <c r="H28" s="736"/>
      <c r="I28" s="736"/>
    </row>
    <row r="29" spans="3:9" s="749" customFormat="1" ht="15">
      <c r="C29" s="736" t="s">
        <v>1632</v>
      </c>
      <c r="D29" s="736"/>
      <c r="E29" s="1421">
        <f>C27-E28</f>
        <v>7210161347</v>
      </c>
      <c r="F29" s="736"/>
      <c r="G29" s="736"/>
      <c r="H29" s="736"/>
      <c r="I29" s="736"/>
    </row>
    <row r="30" s="749" customFormat="1" ht="15"/>
    <row r="31" s="749" customFormat="1" ht="15"/>
    <row r="32" s="749" customFormat="1" ht="15"/>
    <row r="33" s="749" customFormat="1" ht="15"/>
    <row r="34" s="749" customFormat="1" ht="15"/>
    <row r="35" s="749" customFormat="1" ht="15"/>
    <row r="36" s="749" customFormat="1" ht="15"/>
    <row r="37" s="749" customFormat="1" ht="15"/>
    <row r="38" s="749" customFormat="1" ht="15"/>
    <row r="39" s="749" customFormat="1" ht="15"/>
    <row r="40" s="749" customFormat="1" ht="15"/>
    <row r="41" s="749" customFormat="1" ht="15"/>
    <row r="42" s="749" customFormat="1" ht="15"/>
    <row r="43" s="749" customFormat="1" ht="15"/>
    <row r="44" s="749" customFormat="1" ht="15"/>
    <row r="45" s="749" customFormat="1" ht="15"/>
  </sheetData>
  <sheetProtection/>
  <mergeCells count="12">
    <mergeCell ref="A1:K1"/>
    <mergeCell ref="C5:E5"/>
    <mergeCell ref="A5:A6"/>
    <mergeCell ref="B5:B6"/>
    <mergeCell ref="F5:J5"/>
    <mergeCell ref="K5:K6"/>
    <mergeCell ref="L16:L17"/>
    <mergeCell ref="G25:L26"/>
    <mergeCell ref="A16:A17"/>
    <mergeCell ref="B16:B17"/>
    <mergeCell ref="J16:K16"/>
    <mergeCell ref="C16:G16"/>
  </mergeCells>
  <printOptions/>
  <pageMargins left="0.2" right="0.2" top="0.32" bottom="0.26" header="0.17" footer="0.17"/>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331"/>
  <sheetViews>
    <sheetView zoomScalePageLayoutView="0" workbookViewId="0" topLeftCell="A1">
      <selection activeCell="G78" sqref="G78"/>
    </sheetView>
  </sheetViews>
  <sheetFormatPr defaultColWidth="9.00390625" defaultRowHeight="12.75"/>
  <cols>
    <col min="1" max="1" width="37.25390625" style="749" customWidth="1"/>
    <col min="2" max="2" width="5.375" style="749" customWidth="1"/>
    <col min="3" max="3" width="5.625" style="749" customWidth="1"/>
    <col min="4" max="4" width="13.625" style="749" customWidth="1"/>
    <col min="5" max="5" width="11.875" style="1055" customWidth="1"/>
    <col min="6" max="6" width="11.875" style="749" customWidth="1"/>
    <col min="7" max="7" width="11.625" style="1055" customWidth="1"/>
    <col min="8" max="8" width="13.875" style="749" customWidth="1"/>
    <col min="9" max="9" width="12.125" style="749" customWidth="1"/>
    <col min="10" max="10" width="15.25390625" style="749" customWidth="1"/>
    <col min="11" max="11" width="17.00390625" style="749" customWidth="1"/>
    <col min="12" max="12" width="15.25390625" style="749" customWidth="1"/>
    <col min="13" max="13" width="8.375" style="749" customWidth="1"/>
    <col min="14" max="14" width="17.625" style="749" bestFit="1" customWidth="1"/>
    <col min="15" max="16384" width="9.125" style="749" customWidth="1"/>
  </cols>
  <sheetData>
    <row r="1" spans="1:8" ht="15">
      <c r="A1" s="749" t="s">
        <v>1918</v>
      </c>
      <c r="F1" s="1690" t="s">
        <v>1919</v>
      </c>
      <c r="G1" s="1690"/>
      <c r="H1" s="1690"/>
    </row>
    <row r="2" spans="1:8" ht="15">
      <c r="A2" s="749" t="s">
        <v>1920</v>
      </c>
      <c r="F2" s="1690" t="s">
        <v>1921</v>
      </c>
      <c r="G2" s="1690"/>
      <c r="H2" s="1690"/>
    </row>
    <row r="3" spans="6:8" ht="15">
      <c r="F3" s="1690" t="s">
        <v>1922</v>
      </c>
      <c r="G3" s="1690"/>
      <c r="H3" s="1690"/>
    </row>
    <row r="4" spans="1:8" ht="20.25">
      <c r="A4" s="1688" t="s">
        <v>1923</v>
      </c>
      <c r="B4" s="1688"/>
      <c r="C4" s="1688"/>
      <c r="D4" s="1688"/>
      <c r="E4" s="1688"/>
      <c r="F4" s="1688"/>
      <c r="G4" s="1688"/>
      <c r="H4" s="1688"/>
    </row>
    <row r="5" spans="1:8" ht="15">
      <c r="A5" s="1730" t="s">
        <v>260</v>
      </c>
      <c r="B5" s="1730"/>
      <c r="C5" s="1730"/>
      <c r="D5" s="1730"/>
      <c r="E5" s="1730"/>
      <c r="F5" s="1730"/>
      <c r="G5" s="1730"/>
      <c r="H5" s="1730"/>
    </row>
    <row r="6" spans="1:8" ht="15">
      <c r="A6" s="693"/>
      <c r="B6" s="693"/>
      <c r="C6" s="693"/>
      <c r="D6" s="693"/>
      <c r="E6" s="1056"/>
      <c r="F6" s="693"/>
      <c r="G6" s="1056"/>
      <c r="H6" s="693" t="s">
        <v>1924</v>
      </c>
    </row>
    <row r="7" spans="1:10" s="1058" customFormat="1" ht="38.25">
      <c r="A7" s="751" t="s">
        <v>1925</v>
      </c>
      <c r="B7" s="751" t="s">
        <v>1926</v>
      </c>
      <c r="C7" s="751" t="s">
        <v>1927</v>
      </c>
      <c r="D7" s="751" t="s">
        <v>1928</v>
      </c>
      <c r="E7" s="1057" t="s">
        <v>1907</v>
      </c>
      <c r="F7" s="751" t="s">
        <v>1929</v>
      </c>
      <c r="G7" s="1057" t="s">
        <v>1930</v>
      </c>
      <c r="H7" s="751" t="s">
        <v>1490</v>
      </c>
      <c r="I7" s="751" t="s">
        <v>1931</v>
      </c>
      <c r="J7" s="751" t="s">
        <v>1932</v>
      </c>
    </row>
    <row r="8" spans="1:10" s="1062" customFormat="1" ht="12.75">
      <c r="A8" s="1059">
        <v>1</v>
      </c>
      <c r="B8" s="1059">
        <v>2</v>
      </c>
      <c r="C8" s="1059">
        <v>3</v>
      </c>
      <c r="D8" s="1060">
        <v>4</v>
      </c>
      <c r="E8" s="1061">
        <v>5</v>
      </c>
      <c r="F8" s="1060">
        <v>6</v>
      </c>
      <c r="G8" s="1061">
        <v>7</v>
      </c>
      <c r="H8" s="1060">
        <v>8</v>
      </c>
      <c r="I8" s="1059">
        <v>9</v>
      </c>
      <c r="J8" s="1059">
        <v>10</v>
      </c>
    </row>
    <row r="9" spans="1:14" s="1067" customFormat="1" ht="12">
      <c r="A9" s="1063" t="s">
        <v>1933</v>
      </c>
      <c r="B9" s="1064">
        <v>100</v>
      </c>
      <c r="C9" s="1063"/>
      <c r="D9" s="1220">
        <f aca="true" t="shared" si="0" ref="D9:I9">D11+D14+D17+D24+D27</f>
        <v>799451356574</v>
      </c>
      <c r="E9" s="1220">
        <f t="shared" si="0"/>
        <v>7566698591</v>
      </c>
      <c r="F9" s="1220">
        <f t="shared" si="0"/>
        <v>12049560626</v>
      </c>
      <c r="G9" s="1220">
        <f t="shared" si="0"/>
        <v>11623934630</v>
      </c>
      <c r="H9" s="1065">
        <f t="shared" si="0"/>
        <v>830691550421</v>
      </c>
      <c r="I9" s="1065">
        <f t="shared" si="0"/>
        <v>20415114746</v>
      </c>
      <c r="J9" s="1065">
        <f aca="true" t="shared" si="1" ref="J9:J40">H9-I9</f>
        <v>810276435675</v>
      </c>
      <c r="K9" s="1066">
        <f>J9-'Bang CDKT'!E9</f>
        <v>0</v>
      </c>
      <c r="L9" s="1067">
        <v>9065863980</v>
      </c>
      <c r="N9" s="1068">
        <f aca="true" t="shared" si="2" ref="N9:N56">H9-L9-J9</f>
        <v>11349250766</v>
      </c>
    </row>
    <row r="10" spans="1:14" s="852" customFormat="1" ht="14.25">
      <c r="A10" s="1069" t="s">
        <v>1934</v>
      </c>
      <c r="B10" s="1070"/>
      <c r="C10" s="1070"/>
      <c r="D10" s="1221"/>
      <c r="E10" s="1221"/>
      <c r="F10" s="1221"/>
      <c r="G10" s="1221"/>
      <c r="H10" s="761"/>
      <c r="I10" s="1071"/>
      <c r="J10" s="1065">
        <f t="shared" si="1"/>
        <v>0</v>
      </c>
      <c r="K10" s="1066">
        <f>J10-'Bang CDKT'!E10</f>
        <v>0</v>
      </c>
      <c r="N10" s="1068">
        <f t="shared" si="2"/>
        <v>0</v>
      </c>
    </row>
    <row r="11" spans="1:14" s="1073" customFormat="1" ht="12.75">
      <c r="A11" s="1072" t="s">
        <v>1935</v>
      </c>
      <c r="B11" s="1069">
        <v>110</v>
      </c>
      <c r="C11" s="1069"/>
      <c r="D11" s="1222">
        <f aca="true" t="shared" si="3" ref="D11:I11">D12+D13</f>
        <v>88434382889</v>
      </c>
      <c r="E11" s="1222">
        <f t="shared" si="3"/>
        <v>680279023</v>
      </c>
      <c r="F11" s="1222">
        <f t="shared" si="3"/>
        <v>5687004832</v>
      </c>
      <c r="G11" s="1222">
        <f t="shared" si="3"/>
        <v>895986466</v>
      </c>
      <c r="H11" s="787">
        <f t="shared" si="3"/>
        <v>95697653210</v>
      </c>
      <c r="I11" s="787">
        <f t="shared" si="3"/>
        <v>0</v>
      </c>
      <c r="J11" s="1065">
        <f t="shared" si="1"/>
        <v>95697653210</v>
      </c>
      <c r="K11" s="1066">
        <f>J11-'Bang CDKT'!E11</f>
        <v>0</v>
      </c>
      <c r="L11" s="758"/>
      <c r="M11" s="758"/>
      <c r="N11" s="1068">
        <f t="shared" si="2"/>
        <v>0</v>
      </c>
    </row>
    <row r="12" spans="1:14" s="852" customFormat="1" ht="14.25">
      <c r="A12" s="1074" t="s">
        <v>1936</v>
      </c>
      <c r="B12" s="1070">
        <v>111</v>
      </c>
      <c r="C12" s="1070" t="s">
        <v>1937</v>
      </c>
      <c r="D12" s="1221">
        <v>88434382889</v>
      </c>
      <c r="E12" s="1221">
        <v>680279023</v>
      </c>
      <c r="F12" s="1221">
        <v>5687004832</v>
      </c>
      <c r="G12" s="1221">
        <v>895986466</v>
      </c>
      <c r="H12" s="761">
        <f>SUM(D12:G12)</f>
        <v>95697653210</v>
      </c>
      <c r="I12" s="1071"/>
      <c r="J12" s="1075">
        <f t="shared" si="1"/>
        <v>95697653210</v>
      </c>
      <c r="K12" s="1066">
        <f>J12-'Bang CDKT'!E12</f>
        <v>0</v>
      </c>
      <c r="L12" s="758"/>
      <c r="M12" s="758"/>
      <c r="N12" s="1068">
        <f t="shared" si="2"/>
        <v>0</v>
      </c>
    </row>
    <row r="13" spans="1:14" s="852" customFormat="1" ht="14.25">
      <c r="A13" s="1074" t="s">
        <v>1938</v>
      </c>
      <c r="B13" s="1070">
        <v>112</v>
      </c>
      <c r="C13" s="1070"/>
      <c r="D13" s="1221"/>
      <c r="E13" s="1221"/>
      <c r="F13" s="1221"/>
      <c r="G13" s="1221"/>
      <c r="H13" s="761"/>
      <c r="I13" s="1071"/>
      <c r="J13" s="1065">
        <f t="shared" si="1"/>
        <v>0</v>
      </c>
      <c r="K13" s="1066">
        <f>J13-'Bang CDKT'!E13</f>
        <v>0</v>
      </c>
      <c r="L13" s="758"/>
      <c r="M13" s="758"/>
      <c r="N13" s="1068">
        <f t="shared" si="2"/>
        <v>0</v>
      </c>
    </row>
    <row r="14" spans="1:14" s="1073" customFormat="1" ht="14.25">
      <c r="A14" s="1072" t="s">
        <v>1939</v>
      </c>
      <c r="B14" s="1069">
        <v>120</v>
      </c>
      <c r="C14" s="1069" t="s">
        <v>1940</v>
      </c>
      <c r="D14" s="1222"/>
      <c r="E14" s="1222"/>
      <c r="F14" s="1222"/>
      <c r="G14" s="1222"/>
      <c r="H14" s="787"/>
      <c r="I14" s="1071"/>
      <c r="J14" s="1065">
        <f t="shared" si="1"/>
        <v>0</v>
      </c>
      <c r="K14" s="1066">
        <f>J14-'Bang CDKT'!E14</f>
        <v>0</v>
      </c>
      <c r="L14" s="758"/>
      <c r="M14" s="758"/>
      <c r="N14" s="1068">
        <f t="shared" si="2"/>
        <v>0</v>
      </c>
    </row>
    <row r="15" spans="1:14" s="852" customFormat="1" ht="14.25">
      <c r="A15" s="1074" t="s">
        <v>1941</v>
      </c>
      <c r="B15" s="1070">
        <v>121</v>
      </c>
      <c r="C15" s="1070"/>
      <c r="D15" s="1221"/>
      <c r="E15" s="1221"/>
      <c r="F15" s="1221"/>
      <c r="G15" s="1221"/>
      <c r="H15" s="761"/>
      <c r="I15" s="1071"/>
      <c r="J15" s="1065">
        <f t="shared" si="1"/>
        <v>0</v>
      </c>
      <c r="K15" s="1066">
        <f>J15-'Bang CDKT'!E15</f>
        <v>0</v>
      </c>
      <c r="L15" s="758"/>
      <c r="M15" s="758"/>
      <c r="N15" s="1068">
        <f t="shared" si="2"/>
        <v>0</v>
      </c>
    </row>
    <row r="16" spans="1:14" s="852" customFormat="1" ht="14.25">
      <c r="A16" s="1074" t="s">
        <v>1942</v>
      </c>
      <c r="B16" s="1070">
        <v>129</v>
      </c>
      <c r="C16" s="1070"/>
      <c r="D16" s="1221"/>
      <c r="E16" s="1221"/>
      <c r="F16" s="1221"/>
      <c r="G16" s="1221"/>
      <c r="H16" s="761"/>
      <c r="I16" s="1071"/>
      <c r="J16" s="1065">
        <f t="shared" si="1"/>
        <v>0</v>
      </c>
      <c r="K16" s="1066">
        <f>J16-'Bang CDKT'!E16</f>
        <v>0</v>
      </c>
      <c r="L16" s="758"/>
      <c r="M16" s="758"/>
      <c r="N16" s="1068">
        <f t="shared" si="2"/>
        <v>0</v>
      </c>
    </row>
    <row r="17" spans="1:14" s="1073" customFormat="1" ht="12.75">
      <c r="A17" s="1072" t="s">
        <v>1943</v>
      </c>
      <c r="B17" s="1069">
        <v>130</v>
      </c>
      <c r="C17" s="1069"/>
      <c r="D17" s="1222">
        <f aca="true" t="shared" si="4" ref="D17:I17">SUM(D18:D23)</f>
        <v>395613292404</v>
      </c>
      <c r="E17" s="1222">
        <f t="shared" si="4"/>
        <v>3335472132</v>
      </c>
      <c r="F17" s="1222">
        <f t="shared" si="4"/>
        <v>1963198750</v>
      </c>
      <c r="G17" s="1222">
        <f t="shared" si="4"/>
        <v>4724114015</v>
      </c>
      <c r="H17" s="787">
        <f t="shared" si="4"/>
        <v>405636077301</v>
      </c>
      <c r="I17" s="787">
        <f t="shared" si="4"/>
        <v>20415114746</v>
      </c>
      <c r="J17" s="1065">
        <f t="shared" si="1"/>
        <v>385220962555</v>
      </c>
      <c r="K17" s="1066">
        <f>J17-'Bang CDKT'!E17</f>
        <v>0</v>
      </c>
      <c r="L17" s="758">
        <v>9065863980</v>
      </c>
      <c r="M17" s="758"/>
      <c r="N17" s="1068">
        <f t="shared" si="2"/>
        <v>11349250766</v>
      </c>
    </row>
    <row r="18" spans="1:14" s="852" customFormat="1" ht="12.75">
      <c r="A18" s="1074" t="s">
        <v>1944</v>
      </c>
      <c r="B18" s="1070">
        <v>131</v>
      </c>
      <c r="C18" s="1070"/>
      <c r="D18" s="1221">
        <v>292874971654</v>
      </c>
      <c r="E18" s="1221">
        <v>3323613510</v>
      </c>
      <c r="F18" s="1223">
        <v>1568515120</v>
      </c>
      <c r="G18" s="1221">
        <v>4676621438</v>
      </c>
      <c r="H18" s="761">
        <f aca="true" t="shared" si="5" ref="H18:H23">SUM(D18:G18)</f>
        <v>302443721722</v>
      </c>
      <c r="I18" s="787">
        <f>'TH CN noi bo'!C10+'TH CN noi bo'!J21</f>
        <v>12759996397</v>
      </c>
      <c r="J18" s="1075">
        <f t="shared" si="1"/>
        <v>289683725325</v>
      </c>
      <c r="K18" s="1066">
        <f>J18-'Bang CDKT'!E18</f>
        <v>0</v>
      </c>
      <c r="L18" s="758">
        <v>2132640322</v>
      </c>
      <c r="M18" s="758"/>
      <c r="N18" s="1068">
        <f t="shared" si="2"/>
        <v>10627356075</v>
      </c>
    </row>
    <row r="19" spans="1:14" s="852" customFormat="1" ht="14.25">
      <c r="A19" s="1074" t="s">
        <v>1945</v>
      </c>
      <c r="B19" s="1070">
        <v>132</v>
      </c>
      <c r="C19" s="1070"/>
      <c r="D19" s="1221">
        <v>41172796719</v>
      </c>
      <c r="E19" s="1221"/>
      <c r="F19" s="1223">
        <v>374810457</v>
      </c>
      <c r="G19" s="1221">
        <v>25000000</v>
      </c>
      <c r="H19" s="761">
        <f t="shared" si="5"/>
        <v>41572607176</v>
      </c>
      <c r="I19" s="1071"/>
      <c r="J19" s="1075">
        <f t="shared" si="1"/>
        <v>41572607176</v>
      </c>
      <c r="K19" s="1066">
        <f>J19-'Bang CDKT'!E19</f>
        <v>0</v>
      </c>
      <c r="L19" s="758"/>
      <c r="M19" s="758"/>
      <c r="N19" s="1068">
        <f t="shared" si="2"/>
        <v>0</v>
      </c>
    </row>
    <row r="20" spans="1:14" s="852" customFormat="1" ht="14.25">
      <c r="A20" s="1074" t="s">
        <v>1946</v>
      </c>
      <c r="B20" s="1070">
        <v>133</v>
      </c>
      <c r="C20" s="1070"/>
      <c r="D20" s="1221"/>
      <c r="E20" s="1221">
        <v>11858622</v>
      </c>
      <c r="F20" s="1221"/>
      <c r="G20" s="1221"/>
      <c r="H20" s="761">
        <f t="shared" si="5"/>
        <v>11858622</v>
      </c>
      <c r="I20" s="1071"/>
      <c r="J20" s="1075">
        <f t="shared" si="1"/>
        <v>11858622</v>
      </c>
      <c r="K20" s="1066">
        <f>J20-'Bang CDKT'!E20</f>
        <v>0</v>
      </c>
      <c r="L20" s="758"/>
      <c r="M20" s="758"/>
      <c r="N20" s="1068">
        <f t="shared" si="2"/>
        <v>0</v>
      </c>
    </row>
    <row r="21" spans="1:14" s="852" customFormat="1" ht="14.25">
      <c r="A21" s="1074" t="s">
        <v>1947</v>
      </c>
      <c r="B21" s="1070">
        <v>134</v>
      </c>
      <c r="C21" s="1070"/>
      <c r="D21" s="1221"/>
      <c r="E21" s="1221"/>
      <c r="F21" s="1221"/>
      <c r="G21" s="1221"/>
      <c r="H21" s="761">
        <f t="shared" si="5"/>
        <v>0</v>
      </c>
      <c r="I21" s="1071"/>
      <c r="J21" s="1075">
        <f t="shared" si="1"/>
        <v>0</v>
      </c>
      <c r="K21" s="1066">
        <f>J21-'Bang CDKT'!E21</f>
        <v>0</v>
      </c>
      <c r="L21" s="758"/>
      <c r="M21" s="758"/>
      <c r="N21" s="1068">
        <f t="shared" si="2"/>
        <v>0</v>
      </c>
    </row>
    <row r="22" spans="1:14" s="852" customFormat="1" ht="14.25">
      <c r="A22" s="1074" t="s">
        <v>1948</v>
      </c>
      <c r="B22" s="1070">
        <v>138</v>
      </c>
      <c r="C22" s="1070" t="s">
        <v>1949</v>
      </c>
      <c r="D22" s="1221">
        <v>61565524031</v>
      </c>
      <c r="E22" s="1221"/>
      <c r="F22" s="1223">
        <v>19873173</v>
      </c>
      <c r="G22" s="1221">
        <v>22492577</v>
      </c>
      <c r="H22" s="761">
        <f t="shared" si="5"/>
        <v>61607889781</v>
      </c>
      <c r="I22" s="1076">
        <f>'TH CN noi bo'!D10</f>
        <v>7655118349</v>
      </c>
      <c r="J22" s="1075">
        <f t="shared" si="1"/>
        <v>53952771432</v>
      </c>
      <c r="K22" s="1066">
        <f>J22-'Bang CDKT'!E22</f>
        <v>0</v>
      </c>
      <c r="L22" s="758">
        <v>6933223658</v>
      </c>
      <c r="M22" s="758"/>
      <c r="N22" s="1068">
        <f t="shared" si="2"/>
        <v>721894691</v>
      </c>
    </row>
    <row r="23" spans="1:14" s="852" customFormat="1" ht="14.25">
      <c r="A23" s="1074" t="s">
        <v>1950</v>
      </c>
      <c r="B23" s="1070">
        <v>139</v>
      </c>
      <c r="C23" s="1070"/>
      <c r="D23" s="1221"/>
      <c r="E23" s="1221"/>
      <c r="F23" s="1221"/>
      <c r="G23" s="1221"/>
      <c r="H23" s="761">
        <f t="shared" si="5"/>
        <v>0</v>
      </c>
      <c r="I23" s="1071"/>
      <c r="J23" s="1075">
        <f t="shared" si="1"/>
        <v>0</v>
      </c>
      <c r="K23" s="1066">
        <f>J23-'Bang CDKT'!E23</f>
        <v>0</v>
      </c>
      <c r="L23" s="758"/>
      <c r="M23" s="758"/>
      <c r="N23" s="1068">
        <f t="shared" si="2"/>
        <v>0</v>
      </c>
    </row>
    <row r="24" spans="1:14" s="1073" customFormat="1" ht="12.75">
      <c r="A24" s="1072" t="s">
        <v>1951</v>
      </c>
      <c r="B24" s="1069">
        <v>140</v>
      </c>
      <c r="C24" s="1069"/>
      <c r="D24" s="1222">
        <f aca="true" t="shared" si="6" ref="D24:I24">D25+D26</f>
        <v>199933030265</v>
      </c>
      <c r="E24" s="1222">
        <f t="shared" si="6"/>
        <v>2664112047</v>
      </c>
      <c r="F24" s="1222">
        <f t="shared" si="6"/>
        <v>3793519428</v>
      </c>
      <c r="G24" s="1222">
        <f t="shared" si="6"/>
        <v>5113133149</v>
      </c>
      <c r="H24" s="787">
        <f t="shared" si="6"/>
        <v>211503794889</v>
      </c>
      <c r="I24" s="787">
        <f t="shared" si="6"/>
        <v>0</v>
      </c>
      <c r="J24" s="1065">
        <f t="shared" si="1"/>
        <v>211503794889</v>
      </c>
      <c r="K24" s="1066">
        <f>J24-'Bang CDKT'!E24</f>
        <v>0</v>
      </c>
      <c r="L24" s="758"/>
      <c r="M24" s="758"/>
      <c r="N24" s="1068">
        <f t="shared" si="2"/>
        <v>0</v>
      </c>
    </row>
    <row r="25" spans="1:14" s="852" customFormat="1" ht="14.25">
      <c r="A25" s="1074" t="s">
        <v>1952</v>
      </c>
      <c r="B25" s="1070">
        <v>141</v>
      </c>
      <c r="C25" s="1070" t="s">
        <v>1953</v>
      </c>
      <c r="D25" s="1221">
        <f>198465884717+1467145548</f>
        <v>199933030265</v>
      </c>
      <c r="E25" s="1221">
        <f>2664112048-1</f>
        <v>2664112047</v>
      </c>
      <c r="F25" s="1221">
        <v>3793519428</v>
      </c>
      <c r="G25" s="1221">
        <v>5113133149</v>
      </c>
      <c r="H25" s="761">
        <f>SUM(D25:G25)</f>
        <v>211503794889</v>
      </c>
      <c r="I25" s="1071"/>
      <c r="J25" s="1075">
        <f t="shared" si="1"/>
        <v>211503794889</v>
      </c>
      <c r="K25" s="1066">
        <f>J25-'Bang CDKT'!E25</f>
        <v>0</v>
      </c>
      <c r="L25" s="758"/>
      <c r="M25" s="758"/>
      <c r="N25" s="1068">
        <f t="shared" si="2"/>
        <v>0</v>
      </c>
    </row>
    <row r="26" spans="1:14" s="852" customFormat="1" ht="14.25">
      <c r="A26" s="1074" t="s">
        <v>1954</v>
      </c>
      <c r="B26" s="1070">
        <v>149</v>
      </c>
      <c r="C26" s="1070"/>
      <c r="D26" s="1221"/>
      <c r="E26" s="1221"/>
      <c r="F26" s="1221"/>
      <c r="G26" s="1221"/>
      <c r="H26" s="761"/>
      <c r="I26" s="1071"/>
      <c r="J26" s="1075">
        <f t="shared" si="1"/>
        <v>0</v>
      </c>
      <c r="K26" s="1066">
        <f>J26-'Bang CDKT'!E26</f>
        <v>0</v>
      </c>
      <c r="L26" s="758"/>
      <c r="M26" s="758"/>
      <c r="N26" s="1068">
        <f t="shared" si="2"/>
        <v>0</v>
      </c>
    </row>
    <row r="27" spans="1:14" s="1073" customFormat="1" ht="14.25">
      <c r="A27" s="1072" t="s">
        <v>1955</v>
      </c>
      <c r="B27" s="1069">
        <v>150</v>
      </c>
      <c r="C27" s="1069"/>
      <c r="D27" s="1222">
        <f>SUM(D28:D31)</f>
        <v>115470651016</v>
      </c>
      <c r="E27" s="1222">
        <f>SUM(E28:E31)</f>
        <v>886835389</v>
      </c>
      <c r="F27" s="1222">
        <f>SUM(F28:F31)</f>
        <v>605837616</v>
      </c>
      <c r="G27" s="1222">
        <f>SUM(G28:G31)</f>
        <v>890701000</v>
      </c>
      <c r="H27" s="787">
        <f>SUM(H28:H31)</f>
        <v>117854025021</v>
      </c>
      <c r="I27" s="1071"/>
      <c r="J27" s="1065">
        <f t="shared" si="1"/>
        <v>117854025021</v>
      </c>
      <c r="K27" s="1066">
        <f>J27-'Bang CDKT'!E27</f>
        <v>0</v>
      </c>
      <c r="L27" s="758"/>
      <c r="M27" s="758"/>
      <c r="N27" s="1068">
        <f t="shared" si="2"/>
        <v>0</v>
      </c>
    </row>
    <row r="28" spans="1:14" s="852" customFormat="1" ht="14.25">
      <c r="A28" s="1074" t="s">
        <v>1956</v>
      </c>
      <c r="B28" s="1070">
        <v>151</v>
      </c>
      <c r="C28" s="1070"/>
      <c r="D28" s="1221">
        <v>37471709538</v>
      </c>
      <c r="E28" s="1221">
        <v>413710799</v>
      </c>
      <c r="F28" s="1221">
        <v>138588141</v>
      </c>
      <c r="G28" s="1221"/>
      <c r="H28" s="761">
        <f>SUM(D28:G28)</f>
        <v>38024008478</v>
      </c>
      <c r="I28" s="1071"/>
      <c r="J28" s="1075">
        <f t="shared" si="1"/>
        <v>38024008478</v>
      </c>
      <c r="K28" s="1066">
        <f>J28-'Bang CDKT'!E28</f>
        <v>0</v>
      </c>
      <c r="L28" s="758"/>
      <c r="M28" s="758"/>
      <c r="N28" s="1068">
        <f t="shared" si="2"/>
        <v>0</v>
      </c>
    </row>
    <row r="29" spans="1:14" s="852" customFormat="1" ht="14.25">
      <c r="A29" s="1074" t="s">
        <v>1957</v>
      </c>
      <c r="B29" s="1070">
        <v>152</v>
      </c>
      <c r="C29" s="1070"/>
      <c r="D29" s="1221"/>
      <c r="E29" s="1221">
        <v>46327247</v>
      </c>
      <c r="F29" s="1221"/>
      <c r="G29" s="1221"/>
      <c r="H29" s="761">
        <f>SUM(D29:G29)</f>
        <v>46327247</v>
      </c>
      <c r="I29" s="1071"/>
      <c r="J29" s="1075">
        <f t="shared" si="1"/>
        <v>46327247</v>
      </c>
      <c r="K29" s="1066">
        <f>J29-'Bang CDKT'!E29</f>
        <v>0</v>
      </c>
      <c r="L29" s="758"/>
      <c r="M29" s="758"/>
      <c r="N29" s="1068">
        <f t="shared" si="2"/>
        <v>0</v>
      </c>
    </row>
    <row r="30" spans="1:14" s="852" customFormat="1" ht="14.25">
      <c r="A30" s="1074" t="s">
        <v>1958</v>
      </c>
      <c r="B30" s="1070">
        <v>154</v>
      </c>
      <c r="C30" s="1070" t="s">
        <v>261</v>
      </c>
      <c r="D30" s="1221"/>
      <c r="E30" s="1221"/>
      <c r="F30" s="1221"/>
      <c r="G30" s="1221"/>
      <c r="H30" s="761">
        <f>SUM(D30:G30)</f>
        <v>0</v>
      </c>
      <c r="I30" s="1071"/>
      <c r="J30" s="1075">
        <f t="shared" si="1"/>
        <v>0</v>
      </c>
      <c r="K30" s="1066">
        <f>J30-'Bang CDKT'!E30</f>
        <v>0</v>
      </c>
      <c r="L30" s="758"/>
      <c r="M30" s="758"/>
      <c r="N30" s="1068">
        <f t="shared" si="2"/>
        <v>0</v>
      </c>
    </row>
    <row r="31" spans="1:14" s="852" customFormat="1" ht="14.25">
      <c r="A31" s="1074" t="s">
        <v>1959</v>
      </c>
      <c r="B31" s="1070">
        <v>158</v>
      </c>
      <c r="C31" s="1070"/>
      <c r="D31" s="1221">
        <v>77998941478</v>
      </c>
      <c r="E31" s="1221">
        <v>426797343</v>
      </c>
      <c r="F31" s="1221">
        <v>467249475</v>
      </c>
      <c r="G31" s="1221">
        <v>890701000</v>
      </c>
      <c r="H31" s="761">
        <f>SUM(D31:G31)</f>
        <v>79783689296</v>
      </c>
      <c r="I31" s="1071"/>
      <c r="J31" s="1075">
        <f t="shared" si="1"/>
        <v>79783689296</v>
      </c>
      <c r="K31" s="1066">
        <f>J31-'Bang CDKT'!E31</f>
        <v>0</v>
      </c>
      <c r="L31" s="758"/>
      <c r="M31" s="758"/>
      <c r="N31" s="1068">
        <f t="shared" si="2"/>
        <v>0</v>
      </c>
    </row>
    <row r="32" spans="1:14" s="1080" customFormat="1" ht="14.25">
      <c r="A32" s="1077" t="s">
        <v>1960</v>
      </c>
      <c r="B32" s="1078">
        <v>200</v>
      </c>
      <c r="C32" s="1078"/>
      <c r="D32" s="1224">
        <f aca="true" t="shared" si="7" ref="D32:I32">D34+D40+D51+D54+D59</f>
        <v>966371379252</v>
      </c>
      <c r="E32" s="1224">
        <f t="shared" si="7"/>
        <v>14287647743</v>
      </c>
      <c r="F32" s="1224">
        <f t="shared" si="7"/>
        <v>11908991391</v>
      </c>
      <c r="G32" s="1224">
        <f t="shared" si="7"/>
        <v>10716024279</v>
      </c>
      <c r="H32" s="1079">
        <f t="shared" si="7"/>
        <v>1003284042665</v>
      </c>
      <c r="I32" s="1079">
        <f t="shared" si="7"/>
        <v>10130641894</v>
      </c>
      <c r="J32" s="1065">
        <f t="shared" si="1"/>
        <v>993153400771</v>
      </c>
      <c r="K32" s="1066">
        <f>J32-'Bang CDKT'!E32</f>
        <v>10081155087</v>
      </c>
      <c r="L32" s="758">
        <v>9914509510</v>
      </c>
      <c r="M32" s="758"/>
      <c r="N32" s="1068">
        <f t="shared" si="2"/>
        <v>216132384</v>
      </c>
    </row>
    <row r="33" spans="1:14" s="852" customFormat="1" ht="14.25">
      <c r="A33" s="1069" t="s">
        <v>1961</v>
      </c>
      <c r="B33" s="1070"/>
      <c r="C33" s="1070"/>
      <c r="D33" s="1221"/>
      <c r="E33" s="1221"/>
      <c r="F33" s="1221"/>
      <c r="G33" s="1221"/>
      <c r="H33" s="761"/>
      <c r="I33" s="1071"/>
      <c r="J33" s="1065">
        <f t="shared" si="1"/>
        <v>0</v>
      </c>
      <c r="K33" s="1066">
        <f>J33-'Bang CDKT'!E33</f>
        <v>0</v>
      </c>
      <c r="L33" s="758"/>
      <c r="M33" s="758"/>
      <c r="N33" s="1068">
        <f t="shared" si="2"/>
        <v>0</v>
      </c>
    </row>
    <row r="34" spans="1:14" s="1073" customFormat="1" ht="12.75">
      <c r="A34" s="1072" t="s">
        <v>1962</v>
      </c>
      <c r="B34" s="1069">
        <v>210</v>
      </c>
      <c r="C34" s="1069"/>
      <c r="D34" s="1222">
        <f aca="true" t="shared" si="8" ref="D34:I34">SUM(D35:D39)</f>
        <v>11962305212</v>
      </c>
      <c r="E34" s="1222">
        <f t="shared" si="8"/>
        <v>118532371</v>
      </c>
      <c r="F34" s="1222">
        <f t="shared" si="8"/>
        <v>0</v>
      </c>
      <c r="G34" s="1222">
        <f t="shared" si="8"/>
        <v>-60408238</v>
      </c>
      <c r="H34" s="787">
        <f t="shared" si="8"/>
        <v>12020429345</v>
      </c>
      <c r="I34" s="787">
        <f t="shared" si="8"/>
        <v>0</v>
      </c>
      <c r="J34" s="1065">
        <f t="shared" si="1"/>
        <v>12020429345</v>
      </c>
      <c r="K34" s="1066">
        <f>J34-'Bang CDKT'!E34</f>
        <v>10081155087</v>
      </c>
      <c r="L34" s="758"/>
      <c r="M34" s="758"/>
      <c r="N34" s="1068">
        <f t="shared" si="2"/>
        <v>0</v>
      </c>
    </row>
    <row r="35" spans="1:14" s="852" customFormat="1" ht="14.25">
      <c r="A35" s="1074" t="s">
        <v>1963</v>
      </c>
      <c r="B35" s="1070">
        <v>211</v>
      </c>
      <c r="C35" s="1070"/>
      <c r="D35" s="1221">
        <v>10081155087</v>
      </c>
      <c r="E35" s="1221"/>
      <c r="F35" s="1221"/>
      <c r="G35" s="1221"/>
      <c r="H35" s="761">
        <f>SUM(D35:G35)</f>
        <v>10081155087</v>
      </c>
      <c r="I35" s="1071"/>
      <c r="J35" s="1075">
        <f t="shared" si="1"/>
        <v>10081155087</v>
      </c>
      <c r="K35" s="1066">
        <f>J35-'Bang CDKT'!E35</f>
        <v>10081155087</v>
      </c>
      <c r="L35" s="758"/>
      <c r="M35" s="758"/>
      <c r="N35" s="1068">
        <f t="shared" si="2"/>
        <v>0</v>
      </c>
    </row>
    <row r="36" spans="1:14" s="852" customFormat="1" ht="14.25">
      <c r="A36" s="1074" t="s">
        <v>1964</v>
      </c>
      <c r="B36" s="1070">
        <v>212</v>
      </c>
      <c r="C36" s="1070"/>
      <c r="D36" s="1221"/>
      <c r="E36" s="1221"/>
      <c r="F36" s="1221"/>
      <c r="G36" s="1221"/>
      <c r="H36" s="761">
        <f>SUM(D36:G36)</f>
        <v>0</v>
      </c>
      <c r="I36" s="1071"/>
      <c r="J36" s="1075">
        <f t="shared" si="1"/>
        <v>0</v>
      </c>
      <c r="K36" s="1066">
        <f>J36-'Bang CDKT'!E36</f>
        <v>0</v>
      </c>
      <c r="L36" s="758"/>
      <c r="M36" s="758"/>
      <c r="N36" s="1068">
        <f t="shared" si="2"/>
        <v>0</v>
      </c>
    </row>
    <row r="37" spans="1:14" s="852" customFormat="1" ht="14.25">
      <c r="A37" s="1074" t="s">
        <v>1965</v>
      </c>
      <c r="B37" s="1070">
        <v>213</v>
      </c>
      <c r="C37" s="1070" t="s">
        <v>1966</v>
      </c>
      <c r="D37" s="1221"/>
      <c r="E37" s="1221"/>
      <c r="F37" s="1221"/>
      <c r="G37" s="1221"/>
      <c r="H37" s="761">
        <f>SUM(D37:G37)</f>
        <v>0</v>
      </c>
      <c r="I37" s="1071"/>
      <c r="J37" s="1075">
        <f t="shared" si="1"/>
        <v>0</v>
      </c>
      <c r="K37" s="1066">
        <f>J37-'Bang CDKT'!E37</f>
        <v>0</v>
      </c>
      <c r="L37" s="758"/>
      <c r="M37" s="758"/>
      <c r="N37" s="1068">
        <f t="shared" si="2"/>
        <v>0</v>
      </c>
    </row>
    <row r="38" spans="1:14" s="852" customFormat="1" ht="14.25">
      <c r="A38" s="1074" t="s">
        <v>1967</v>
      </c>
      <c r="B38" s="1070">
        <v>218</v>
      </c>
      <c r="C38" s="1070" t="s">
        <v>1968</v>
      </c>
      <c r="D38" s="1221">
        <v>1881150125</v>
      </c>
      <c r="E38" s="1221">
        <v>118532371</v>
      </c>
      <c r="F38" s="1221"/>
      <c r="G38" s="1221"/>
      <c r="H38" s="761">
        <f>SUM(D38:G38)</f>
        <v>1999682496</v>
      </c>
      <c r="I38" s="1071"/>
      <c r="J38" s="1075">
        <f t="shared" si="1"/>
        <v>1999682496</v>
      </c>
      <c r="K38" s="1066">
        <f>J38-'Bang CDKT'!E38</f>
        <v>0</v>
      </c>
      <c r="L38" s="758"/>
      <c r="M38" s="758"/>
      <c r="N38" s="1068">
        <f t="shared" si="2"/>
        <v>0</v>
      </c>
    </row>
    <row r="39" spans="1:14" s="852" customFormat="1" ht="14.25">
      <c r="A39" s="1074" t="s">
        <v>1969</v>
      </c>
      <c r="B39" s="1070">
        <v>219</v>
      </c>
      <c r="C39" s="1070"/>
      <c r="D39" s="1221"/>
      <c r="E39" s="1221"/>
      <c r="F39" s="1221"/>
      <c r="G39" s="1221">
        <v>-60408238</v>
      </c>
      <c r="H39" s="761">
        <f>SUM(D39:G39)</f>
        <v>-60408238</v>
      </c>
      <c r="I39" s="1071"/>
      <c r="J39" s="1081">
        <f t="shared" si="1"/>
        <v>-60408238</v>
      </c>
      <c r="K39" s="1066">
        <f>J39-'Bang CDKT'!E39</f>
        <v>0</v>
      </c>
      <c r="L39" s="758"/>
      <c r="M39" s="758"/>
      <c r="N39" s="1068">
        <f t="shared" si="2"/>
        <v>0</v>
      </c>
    </row>
    <row r="40" spans="1:14" s="1073" customFormat="1" ht="12.75">
      <c r="A40" s="1082" t="s">
        <v>1970</v>
      </c>
      <c r="B40" s="1083">
        <v>220</v>
      </c>
      <c r="C40" s="1083"/>
      <c r="D40" s="1225">
        <f aca="true" t="shared" si="9" ref="D40:I40">D41+D44+D47+D50</f>
        <v>937017589079</v>
      </c>
      <c r="E40" s="1225">
        <f t="shared" si="9"/>
        <v>13188404181</v>
      </c>
      <c r="F40" s="1225">
        <f t="shared" si="9"/>
        <v>11908991391</v>
      </c>
      <c r="G40" s="1225">
        <f t="shared" si="9"/>
        <v>9965575489</v>
      </c>
      <c r="H40" s="793">
        <f t="shared" si="9"/>
        <v>972080560140</v>
      </c>
      <c r="I40" s="793">
        <f t="shared" si="9"/>
        <v>0</v>
      </c>
      <c r="J40" s="1065">
        <f t="shared" si="1"/>
        <v>972080560140</v>
      </c>
      <c r="K40" s="1066">
        <f>J40-'Bang CDKT'!E40</f>
        <v>0</v>
      </c>
      <c r="L40" s="758"/>
      <c r="M40" s="758"/>
      <c r="N40" s="1068">
        <f t="shared" si="2"/>
        <v>0</v>
      </c>
    </row>
    <row r="41" spans="1:14" s="1073" customFormat="1" ht="14.25">
      <c r="A41" s="1082" t="s">
        <v>1971</v>
      </c>
      <c r="B41" s="1083">
        <v>221</v>
      </c>
      <c r="C41" s="1083" t="s">
        <v>1972</v>
      </c>
      <c r="D41" s="1225">
        <f>D42+D43</f>
        <v>769833868646</v>
      </c>
      <c r="E41" s="1225">
        <f>E42+E43</f>
        <v>12412099792</v>
      </c>
      <c r="F41" s="1225">
        <f>F42+F43</f>
        <v>10399887870</v>
      </c>
      <c r="G41" s="1225">
        <f>G42+G43</f>
        <v>9956044384</v>
      </c>
      <c r="H41" s="793">
        <f>H42+H43</f>
        <v>802601900692</v>
      </c>
      <c r="I41" s="1071"/>
      <c r="J41" s="1065">
        <f aca="true" t="shared" si="10" ref="J41:J72">H41-I41</f>
        <v>802601900692</v>
      </c>
      <c r="K41" s="1066">
        <f>J41-'Bang CDKT'!E41</f>
        <v>0</v>
      </c>
      <c r="L41" s="758"/>
      <c r="M41" s="758"/>
      <c r="N41" s="1068">
        <f t="shared" si="2"/>
        <v>0</v>
      </c>
    </row>
    <row r="42" spans="1:14" s="852" customFormat="1" ht="14.25">
      <c r="A42" s="1085" t="s">
        <v>1973</v>
      </c>
      <c r="B42" s="1086">
        <v>222</v>
      </c>
      <c r="C42" s="1086"/>
      <c r="D42" s="1226">
        <v>1217341089733</v>
      </c>
      <c r="E42" s="1226">
        <v>18686022462</v>
      </c>
      <c r="F42" s="1226">
        <v>17726574305</v>
      </c>
      <c r="G42" s="1226">
        <v>14258071700</v>
      </c>
      <c r="H42" s="765">
        <f>SUM(D42:G42)</f>
        <v>1268011758200</v>
      </c>
      <c r="I42" s="1071"/>
      <c r="J42" s="1075">
        <f t="shared" si="10"/>
        <v>1268011758200</v>
      </c>
      <c r="K42" s="1066">
        <f>J42-'Bang CDKT'!E42</f>
        <v>0</v>
      </c>
      <c r="L42" s="758"/>
      <c r="M42" s="758"/>
      <c r="N42" s="1068">
        <f t="shared" si="2"/>
        <v>0</v>
      </c>
    </row>
    <row r="43" spans="1:14" s="852" customFormat="1" ht="14.25">
      <c r="A43" s="1085" t="s">
        <v>1974</v>
      </c>
      <c r="B43" s="1086">
        <v>223</v>
      </c>
      <c r="C43" s="1086"/>
      <c r="D43" s="1226">
        <v>-447507221087</v>
      </c>
      <c r="E43" s="1226">
        <v>-6273922670</v>
      </c>
      <c r="F43" s="1226">
        <v>-7326686435</v>
      </c>
      <c r="G43" s="1226">
        <v>-4302027316</v>
      </c>
      <c r="H43" s="765">
        <f>SUM(D43:G43)</f>
        <v>-465409857508</v>
      </c>
      <c r="I43" s="1071"/>
      <c r="J43" s="1075">
        <f t="shared" si="10"/>
        <v>-465409857508</v>
      </c>
      <c r="K43" s="1066">
        <f>J43-'Bang CDKT'!E43</f>
        <v>0</v>
      </c>
      <c r="L43" s="758"/>
      <c r="M43" s="758"/>
      <c r="N43" s="1068">
        <f t="shared" si="2"/>
        <v>0</v>
      </c>
    </row>
    <row r="44" spans="1:14" s="1073" customFormat="1" ht="14.25">
      <c r="A44" s="1082" t="s">
        <v>1975</v>
      </c>
      <c r="B44" s="1083">
        <v>224</v>
      </c>
      <c r="C44" s="1083" t="s">
        <v>1976</v>
      </c>
      <c r="D44" s="1225">
        <f>D45+D46</f>
        <v>4659126072</v>
      </c>
      <c r="E44" s="1225">
        <f>E45+E46</f>
        <v>76566878</v>
      </c>
      <c r="F44" s="1225">
        <f>F45+F46</f>
        <v>831701670</v>
      </c>
      <c r="G44" s="1225">
        <f>G45+G46</f>
        <v>9531105</v>
      </c>
      <c r="H44" s="793">
        <f>H45+H46</f>
        <v>5576925725</v>
      </c>
      <c r="I44" s="1071"/>
      <c r="J44" s="1065">
        <f t="shared" si="10"/>
        <v>5576925725</v>
      </c>
      <c r="K44" s="1066">
        <f>J44-'Bang CDKT'!E44</f>
        <v>0</v>
      </c>
      <c r="L44" s="758"/>
      <c r="M44" s="758"/>
      <c r="N44" s="1068">
        <f t="shared" si="2"/>
        <v>0</v>
      </c>
    </row>
    <row r="45" spans="1:14" s="852" customFormat="1" ht="14.25">
      <c r="A45" s="1085" t="s">
        <v>1973</v>
      </c>
      <c r="B45" s="1086">
        <v>225</v>
      </c>
      <c r="C45" s="1086"/>
      <c r="D45" s="1226">
        <v>11275655652</v>
      </c>
      <c r="E45" s="1226">
        <v>275637929</v>
      </c>
      <c r="F45" s="1226">
        <v>1428447570</v>
      </c>
      <c r="G45" s="1226">
        <v>75887727</v>
      </c>
      <c r="H45" s="765">
        <f>SUM(D45:G45)</f>
        <v>13055628878</v>
      </c>
      <c r="I45" s="1071"/>
      <c r="J45" s="1075">
        <f t="shared" si="10"/>
        <v>13055628878</v>
      </c>
      <c r="K45" s="1066">
        <f>J45-'Bang CDKT'!E45</f>
        <v>0</v>
      </c>
      <c r="L45" s="758"/>
      <c r="M45" s="758"/>
      <c r="N45" s="1068">
        <f t="shared" si="2"/>
        <v>0</v>
      </c>
    </row>
    <row r="46" spans="1:14" s="852" customFormat="1" ht="14.25">
      <c r="A46" s="1085" t="s">
        <v>1974</v>
      </c>
      <c r="B46" s="1086">
        <v>226</v>
      </c>
      <c r="C46" s="1086"/>
      <c r="D46" s="1226">
        <v>-6616529580</v>
      </c>
      <c r="E46" s="1226">
        <v>-199071051</v>
      </c>
      <c r="F46" s="1226">
        <v>-596745900</v>
      </c>
      <c r="G46" s="1226">
        <v>-66356622</v>
      </c>
      <c r="H46" s="765">
        <f>SUM(D46:G46)</f>
        <v>-7478703153</v>
      </c>
      <c r="I46" s="1071"/>
      <c r="J46" s="1075">
        <f t="shared" si="10"/>
        <v>-7478703153</v>
      </c>
      <c r="K46" s="1066">
        <f>J46-'Bang CDKT'!E46</f>
        <v>0</v>
      </c>
      <c r="L46" s="758"/>
      <c r="M46" s="758"/>
      <c r="N46" s="1068">
        <f t="shared" si="2"/>
        <v>0</v>
      </c>
    </row>
    <row r="47" spans="1:14" s="1073" customFormat="1" ht="14.25">
      <c r="A47" s="1082" t="s">
        <v>1977</v>
      </c>
      <c r="B47" s="1083">
        <v>227</v>
      </c>
      <c r="C47" s="1083" t="s">
        <v>1978</v>
      </c>
      <c r="D47" s="1225">
        <f>D48+D49</f>
        <v>3441009985</v>
      </c>
      <c r="E47" s="1225">
        <f>E48+E49</f>
        <v>0</v>
      </c>
      <c r="F47" s="1225">
        <f>F48+F49</f>
        <v>0</v>
      </c>
      <c r="G47" s="1225">
        <f>G48+G49</f>
        <v>0</v>
      </c>
      <c r="H47" s="793">
        <f>H48+H49</f>
        <v>3441009985</v>
      </c>
      <c r="I47" s="1071"/>
      <c r="J47" s="1065">
        <f t="shared" si="10"/>
        <v>3441009985</v>
      </c>
      <c r="K47" s="1066">
        <f>J47-'Bang CDKT'!E47</f>
        <v>0</v>
      </c>
      <c r="L47" s="758"/>
      <c r="M47" s="758"/>
      <c r="N47" s="1068">
        <f t="shared" si="2"/>
        <v>0</v>
      </c>
    </row>
    <row r="48" spans="1:14" s="852" customFormat="1" ht="14.25">
      <c r="A48" s="1085" t="s">
        <v>1973</v>
      </c>
      <c r="B48" s="1086">
        <v>228</v>
      </c>
      <c r="C48" s="1086"/>
      <c r="D48" s="1226">
        <v>7863954695</v>
      </c>
      <c r="E48" s="1226"/>
      <c r="F48" s="1226"/>
      <c r="G48" s="1226"/>
      <c r="H48" s="765">
        <f>SUM(D48:G48)</f>
        <v>7863954695</v>
      </c>
      <c r="I48" s="1071"/>
      <c r="J48" s="1075">
        <f t="shared" si="10"/>
        <v>7863954695</v>
      </c>
      <c r="K48" s="1066">
        <f>J48-'Bang CDKT'!E48</f>
        <v>0</v>
      </c>
      <c r="L48" s="758"/>
      <c r="M48" s="758"/>
      <c r="N48" s="1068">
        <f t="shared" si="2"/>
        <v>0</v>
      </c>
    </row>
    <row r="49" spans="1:14" s="852" customFormat="1" ht="14.25">
      <c r="A49" s="1085" t="s">
        <v>1974</v>
      </c>
      <c r="B49" s="1086">
        <v>229</v>
      </c>
      <c r="C49" s="1086"/>
      <c r="D49" s="1226">
        <v>-4422944710</v>
      </c>
      <c r="E49" s="1226"/>
      <c r="F49" s="1226"/>
      <c r="G49" s="1226"/>
      <c r="H49" s="765">
        <f>SUM(D49:G49)</f>
        <v>-4422944710</v>
      </c>
      <c r="I49" s="1071"/>
      <c r="J49" s="1075">
        <f t="shared" si="10"/>
        <v>-4422944710</v>
      </c>
      <c r="K49" s="1066">
        <f>J49-'Bang CDKT'!E49</f>
        <v>0</v>
      </c>
      <c r="L49" s="758"/>
      <c r="M49" s="758"/>
      <c r="N49" s="1068">
        <f t="shared" si="2"/>
        <v>0</v>
      </c>
    </row>
    <row r="50" spans="1:14" s="1073" customFormat="1" ht="14.25">
      <c r="A50" s="1082" t="s">
        <v>1979</v>
      </c>
      <c r="B50" s="1083">
        <v>230</v>
      </c>
      <c r="C50" s="1083" t="s">
        <v>1980</v>
      </c>
      <c r="D50" s="1225">
        <v>159083584376</v>
      </c>
      <c r="E50" s="1225">
        <v>699737511</v>
      </c>
      <c r="F50" s="1225">
        <v>677401851</v>
      </c>
      <c r="G50" s="1225"/>
      <c r="H50" s="793">
        <f>SUM(D50:G50)</f>
        <v>160460723738</v>
      </c>
      <c r="I50" s="1071"/>
      <c r="J50" s="1065">
        <f t="shared" si="10"/>
        <v>160460723738</v>
      </c>
      <c r="K50" s="1066">
        <f>J50-'Bang CDKT'!E50</f>
        <v>0</v>
      </c>
      <c r="L50" s="758"/>
      <c r="M50" s="758"/>
      <c r="N50" s="1068">
        <f t="shared" si="2"/>
        <v>0</v>
      </c>
    </row>
    <row r="51" spans="1:14" s="1073" customFormat="1" ht="14.25">
      <c r="A51" s="1082" t="s">
        <v>1981</v>
      </c>
      <c r="B51" s="1083">
        <v>240</v>
      </c>
      <c r="C51" s="1083" t="s">
        <v>1982</v>
      </c>
      <c r="D51" s="1225"/>
      <c r="E51" s="1225"/>
      <c r="F51" s="1225"/>
      <c r="G51" s="1225"/>
      <c r="H51" s="793"/>
      <c r="I51" s="1071"/>
      <c r="J51" s="1065">
        <f t="shared" si="10"/>
        <v>0</v>
      </c>
      <c r="K51" s="1066">
        <f>J51-'Bang CDKT'!E51</f>
        <v>0</v>
      </c>
      <c r="L51" s="758"/>
      <c r="M51" s="758"/>
      <c r="N51" s="1068">
        <f t="shared" si="2"/>
        <v>0</v>
      </c>
    </row>
    <row r="52" spans="1:14" s="852" customFormat="1" ht="14.25">
      <c r="A52" s="1085" t="s">
        <v>1973</v>
      </c>
      <c r="B52" s="1086">
        <v>241</v>
      </c>
      <c r="C52" s="1086"/>
      <c r="D52" s="1226"/>
      <c r="E52" s="1226"/>
      <c r="F52" s="1226"/>
      <c r="G52" s="1226"/>
      <c r="H52" s="765"/>
      <c r="I52" s="1071"/>
      <c r="J52" s="1065">
        <f t="shared" si="10"/>
        <v>0</v>
      </c>
      <c r="K52" s="1066">
        <f>J52-'Bang CDKT'!E52</f>
        <v>0</v>
      </c>
      <c r="L52" s="758"/>
      <c r="M52" s="758"/>
      <c r="N52" s="1068">
        <f t="shared" si="2"/>
        <v>0</v>
      </c>
    </row>
    <row r="53" spans="1:14" s="852" customFormat="1" ht="14.25">
      <c r="A53" s="1085" t="s">
        <v>1974</v>
      </c>
      <c r="B53" s="1086">
        <v>242</v>
      </c>
      <c r="C53" s="1086"/>
      <c r="D53" s="1226"/>
      <c r="E53" s="1226"/>
      <c r="F53" s="1226"/>
      <c r="G53" s="1226"/>
      <c r="H53" s="765"/>
      <c r="I53" s="1071"/>
      <c r="J53" s="1065">
        <f t="shared" si="10"/>
        <v>0</v>
      </c>
      <c r="K53" s="1066">
        <f>J53-'Bang CDKT'!E53</f>
        <v>0</v>
      </c>
      <c r="L53" s="758"/>
      <c r="M53" s="758"/>
      <c r="N53" s="1068">
        <f t="shared" si="2"/>
        <v>0</v>
      </c>
    </row>
    <row r="54" spans="1:14" s="1073" customFormat="1" ht="12.75">
      <c r="A54" s="1082" t="s">
        <v>1983</v>
      </c>
      <c r="B54" s="1083">
        <v>250</v>
      </c>
      <c r="C54" s="1083"/>
      <c r="D54" s="1225">
        <f aca="true" t="shared" si="11" ref="D54:I54">SUM(D55:D58)</f>
        <v>15485832650</v>
      </c>
      <c r="E54" s="1225">
        <f t="shared" si="11"/>
        <v>0</v>
      </c>
      <c r="F54" s="1225">
        <f t="shared" si="11"/>
        <v>0</v>
      </c>
      <c r="G54" s="1225">
        <f t="shared" si="11"/>
        <v>0</v>
      </c>
      <c r="H54" s="793">
        <f t="shared" si="11"/>
        <v>15485832650</v>
      </c>
      <c r="I54" s="793">
        <f t="shared" si="11"/>
        <v>10130641894</v>
      </c>
      <c r="J54" s="1065">
        <f t="shared" si="10"/>
        <v>5355190756</v>
      </c>
      <c r="K54" s="1066">
        <f>J54-'Bang CDKT'!E54</f>
        <v>0</v>
      </c>
      <c r="L54" s="758">
        <v>9914509510</v>
      </c>
      <c r="M54" s="758"/>
      <c r="N54" s="1068">
        <f t="shared" si="2"/>
        <v>216132384</v>
      </c>
    </row>
    <row r="55" spans="1:14" s="852" customFormat="1" ht="14.25">
      <c r="A55" s="1085" t="s">
        <v>1984</v>
      </c>
      <c r="B55" s="1086">
        <v>251</v>
      </c>
      <c r="C55" s="1086"/>
      <c r="D55" s="1226">
        <v>10130641894</v>
      </c>
      <c r="E55" s="1226"/>
      <c r="F55" s="1226"/>
      <c r="G55" s="1226"/>
      <c r="H55" s="765">
        <f>SUM(D55:G55)</f>
        <v>10130641894</v>
      </c>
      <c r="I55" s="1076">
        <f>-'Cac BT HN lien quan den von'!C43</f>
        <v>10130641894</v>
      </c>
      <c r="J55" s="1075">
        <f t="shared" si="10"/>
        <v>0</v>
      </c>
      <c r="K55" s="1066">
        <f>J55-'Bang CDKT'!E55</f>
        <v>0</v>
      </c>
      <c r="L55" s="758">
        <v>10130641894</v>
      </c>
      <c r="M55" s="758"/>
      <c r="N55" s="1068">
        <f t="shared" si="2"/>
        <v>0</v>
      </c>
    </row>
    <row r="56" spans="1:14" s="852" customFormat="1" ht="14.25">
      <c r="A56" s="1085" t="s">
        <v>1985</v>
      </c>
      <c r="B56" s="1086">
        <v>252</v>
      </c>
      <c r="C56" s="1086"/>
      <c r="D56" s="1226">
        <f>2500000000-1500000000</f>
        <v>1000000000</v>
      </c>
      <c r="E56" s="1226"/>
      <c r="F56" s="1226"/>
      <c r="G56" s="1226"/>
      <c r="H56" s="765">
        <f>SUM(D56:G56)</f>
        <v>1000000000</v>
      </c>
      <c r="I56" s="1076">
        <f>-'Cac BT HN lien quan den von'!D43</f>
        <v>0</v>
      </c>
      <c r="J56" s="1075">
        <f t="shared" si="10"/>
        <v>1000000000</v>
      </c>
      <c r="K56" s="1066">
        <f>J56-'Bang CDKT'!E56</f>
        <v>0</v>
      </c>
      <c r="L56" s="758">
        <v>-216132384</v>
      </c>
      <c r="M56" s="758"/>
      <c r="N56" s="1068">
        <f t="shared" si="2"/>
        <v>216132384</v>
      </c>
    </row>
    <row r="57" spans="1:13" s="852" customFormat="1" ht="14.25">
      <c r="A57" s="1085" t="s">
        <v>1986</v>
      </c>
      <c r="B57" s="1086">
        <v>258</v>
      </c>
      <c r="C57" s="1086" t="s">
        <v>1987</v>
      </c>
      <c r="D57" s="1226">
        <f>2855190756+1500000000</f>
        <v>4355190756</v>
      </c>
      <c r="E57" s="1226"/>
      <c r="F57" s="1226"/>
      <c r="G57" s="1226"/>
      <c r="H57" s="765">
        <f>SUM(D57:G57)</f>
        <v>4355190756</v>
      </c>
      <c r="I57" s="1071"/>
      <c r="J57" s="1075">
        <f t="shared" si="10"/>
        <v>4355190756</v>
      </c>
      <c r="K57" s="1066">
        <f>J57-'Bang CDKT'!E57</f>
        <v>0</v>
      </c>
      <c r="L57" s="758"/>
      <c r="M57" s="758"/>
    </row>
    <row r="58" spans="1:13" s="852" customFormat="1" ht="14.25">
      <c r="A58" s="1085" t="s">
        <v>1988</v>
      </c>
      <c r="B58" s="1086">
        <v>259</v>
      </c>
      <c r="C58" s="1086"/>
      <c r="D58" s="1226"/>
      <c r="E58" s="1226"/>
      <c r="F58" s="1226"/>
      <c r="G58" s="1226"/>
      <c r="H58" s="765">
        <f>SUM(D58:G58)</f>
        <v>0</v>
      </c>
      <c r="I58" s="1071"/>
      <c r="J58" s="1075">
        <f t="shared" si="10"/>
        <v>0</v>
      </c>
      <c r="K58" s="1066">
        <f>J58-'Bang CDKT'!E58</f>
        <v>0</v>
      </c>
      <c r="L58" s="758"/>
      <c r="M58" s="758"/>
    </row>
    <row r="59" spans="1:13" s="1073" customFormat="1" ht="14.25">
      <c r="A59" s="1082" t="s">
        <v>1989</v>
      </c>
      <c r="B59" s="1083">
        <v>260</v>
      </c>
      <c r="C59" s="1083"/>
      <c r="D59" s="1225">
        <f>SUM(D60:D62)</f>
        <v>1905652311</v>
      </c>
      <c r="E59" s="1225">
        <f>SUM(E60:E62)</f>
        <v>980711191</v>
      </c>
      <c r="F59" s="1225">
        <f>SUM(F60:F62)</f>
        <v>0</v>
      </c>
      <c r="G59" s="1225">
        <f>SUM(G60:G62)</f>
        <v>810857028</v>
      </c>
      <c r="H59" s="793">
        <f>SUM(H60:H62)</f>
        <v>3697220530</v>
      </c>
      <c r="I59" s="1071"/>
      <c r="J59" s="1065">
        <f t="shared" si="10"/>
        <v>3697220530</v>
      </c>
      <c r="K59" s="1066">
        <f>J59-'Bang CDKT'!E59</f>
        <v>0</v>
      </c>
      <c r="L59" s="758"/>
      <c r="M59" s="758"/>
    </row>
    <row r="60" spans="1:13" s="852" customFormat="1" ht="14.25">
      <c r="A60" s="1085" t="s">
        <v>1990</v>
      </c>
      <c r="B60" s="1086">
        <v>261</v>
      </c>
      <c r="C60" s="1086" t="s">
        <v>1991</v>
      </c>
      <c r="D60" s="1226">
        <v>1905652311</v>
      </c>
      <c r="E60" s="1226">
        <v>980711191</v>
      </c>
      <c r="F60" s="1226"/>
      <c r="G60" s="1226">
        <v>810857028</v>
      </c>
      <c r="H60" s="765">
        <f>SUM(D60:G60)</f>
        <v>3697220530</v>
      </c>
      <c r="I60" s="1071"/>
      <c r="J60" s="1075">
        <f t="shared" si="10"/>
        <v>3697220530</v>
      </c>
      <c r="K60" s="1066">
        <f>J60-'Bang CDKT'!E60</f>
        <v>0</v>
      </c>
      <c r="L60" s="758"/>
      <c r="M60" s="758"/>
    </row>
    <row r="61" spans="1:13" s="852" customFormat="1" ht="14.25">
      <c r="A61" s="1085" t="s">
        <v>1992</v>
      </c>
      <c r="B61" s="1086">
        <v>262</v>
      </c>
      <c r="C61" s="1086" t="s">
        <v>1993</v>
      </c>
      <c r="D61" s="765"/>
      <c r="E61" s="1087"/>
      <c r="F61" s="765"/>
      <c r="G61" s="1087"/>
      <c r="H61" s="765">
        <f>SUM(D61:G61)</f>
        <v>0</v>
      </c>
      <c r="I61" s="1071"/>
      <c r="J61" s="1075">
        <f t="shared" si="10"/>
        <v>0</v>
      </c>
      <c r="K61" s="1066">
        <f>J61-'Bang CDKT'!E61</f>
        <v>0</v>
      </c>
      <c r="L61" s="758"/>
      <c r="M61" s="758"/>
    </row>
    <row r="62" spans="1:13" s="852" customFormat="1" ht="14.25">
      <c r="A62" s="1085" t="s">
        <v>1994</v>
      </c>
      <c r="B62" s="1086">
        <v>268</v>
      </c>
      <c r="C62" s="1086"/>
      <c r="D62" s="765"/>
      <c r="E62" s="1087"/>
      <c r="F62" s="765"/>
      <c r="G62" s="1087"/>
      <c r="H62" s="765">
        <f>SUM(D62:G62)</f>
        <v>0</v>
      </c>
      <c r="I62" s="1071"/>
      <c r="J62" s="1075">
        <f t="shared" si="10"/>
        <v>0</v>
      </c>
      <c r="K62" s="1066">
        <f>J62-'Bang CDKT'!E62</f>
        <v>0</v>
      </c>
      <c r="L62" s="758"/>
      <c r="M62" s="758"/>
    </row>
    <row r="63" spans="1:13" s="852" customFormat="1" ht="14.25">
      <c r="A63" s="1088" t="s">
        <v>1995</v>
      </c>
      <c r="B63" s="1089">
        <v>270</v>
      </c>
      <c r="C63" s="1090"/>
      <c r="D63" s="1091">
        <f aca="true" t="shared" si="12" ref="D63:I63">D32+D9</f>
        <v>1765822735826</v>
      </c>
      <c r="E63" s="1092">
        <f t="shared" si="12"/>
        <v>21854346334</v>
      </c>
      <c r="F63" s="1091">
        <f t="shared" si="12"/>
        <v>23958552017</v>
      </c>
      <c r="G63" s="1092">
        <f t="shared" si="12"/>
        <v>22339958909</v>
      </c>
      <c r="H63" s="1091">
        <f t="shared" si="12"/>
        <v>1833975593086</v>
      </c>
      <c r="I63" s="1091">
        <f t="shared" si="12"/>
        <v>30545756640</v>
      </c>
      <c r="J63" s="1093">
        <f t="shared" si="10"/>
        <v>1803429836446</v>
      </c>
      <c r="K63" s="1066">
        <f>J63-'Bang CDKT'!E63</f>
        <v>10081155087</v>
      </c>
      <c r="L63" s="758"/>
      <c r="M63" s="758"/>
    </row>
    <row r="64" spans="1:13" s="852" customFormat="1" ht="14.25">
      <c r="A64" s="1094"/>
      <c r="B64" s="1095"/>
      <c r="C64" s="1095"/>
      <c r="D64" s="1096"/>
      <c r="E64" s="1097"/>
      <c r="F64" s="1096"/>
      <c r="G64" s="1097"/>
      <c r="H64" s="1096"/>
      <c r="I64" s="755"/>
      <c r="J64" s="1065">
        <f t="shared" si="10"/>
        <v>0</v>
      </c>
      <c r="K64" s="1066">
        <f>J64-'Bang CDKT'!E64</f>
        <v>0</v>
      </c>
      <c r="L64" s="758"/>
      <c r="M64" s="758"/>
    </row>
    <row r="65" spans="1:13" s="852" customFormat="1" ht="14.25">
      <c r="A65" s="1098" t="s">
        <v>1996</v>
      </c>
      <c r="B65" s="1086"/>
      <c r="C65" s="1086"/>
      <c r="D65" s="765"/>
      <c r="E65" s="1087"/>
      <c r="F65" s="765"/>
      <c r="G65" s="1087"/>
      <c r="H65" s="765"/>
      <c r="I65" s="1071"/>
      <c r="J65" s="1065">
        <f t="shared" si="10"/>
        <v>0</v>
      </c>
      <c r="K65" s="1066">
        <f>J65-'Bang CDKT'!E65</f>
        <v>0</v>
      </c>
      <c r="L65" s="758"/>
      <c r="M65" s="758"/>
    </row>
    <row r="66" spans="1:14" s="852" customFormat="1" ht="14.25">
      <c r="A66" s="1099" t="s">
        <v>1997</v>
      </c>
      <c r="B66" s="1083">
        <v>300</v>
      </c>
      <c r="C66" s="1086"/>
      <c r="D66" s="1225">
        <f aca="true" t="shared" si="13" ref="D66:I66">D67+D79</f>
        <v>1547182221606</v>
      </c>
      <c r="E66" s="1225">
        <f t="shared" si="13"/>
        <v>14904141111</v>
      </c>
      <c r="F66" s="1225">
        <f t="shared" si="13"/>
        <v>16592735592</v>
      </c>
      <c r="G66" s="1225">
        <f t="shared" si="13"/>
        <v>12838223317</v>
      </c>
      <c r="H66" s="793">
        <f t="shared" si="13"/>
        <v>1591517321626</v>
      </c>
      <c r="I66" s="793">
        <f t="shared" si="13"/>
        <v>20558173245</v>
      </c>
      <c r="J66" s="1065">
        <f t="shared" si="10"/>
        <v>1570959148381</v>
      </c>
      <c r="K66" s="1066">
        <f>J66-'Bang CDKT'!E66</f>
        <v>90223956950</v>
      </c>
      <c r="L66" s="758">
        <v>9065863980</v>
      </c>
      <c r="M66" s="758"/>
      <c r="N66" s="1100">
        <f aca="true" t="shared" si="14" ref="N66:N106">H66-L66-J66</f>
        <v>11492309265</v>
      </c>
    </row>
    <row r="67" spans="1:14" s="1073" customFormat="1" ht="12.75">
      <c r="A67" s="1082" t="s">
        <v>1998</v>
      </c>
      <c r="B67" s="1083">
        <v>310</v>
      </c>
      <c r="C67" s="1083"/>
      <c r="D67" s="793">
        <f>SUM(D68:D78)</f>
        <v>780617871147</v>
      </c>
      <c r="E67" s="793">
        <f>SUM(E68:E78)</f>
        <v>4373978698</v>
      </c>
      <c r="F67" s="793">
        <f>SUM(F68:F78)</f>
        <v>11982673847</v>
      </c>
      <c r="G67" s="793">
        <f>SUM(G68:G78)</f>
        <v>10039127712</v>
      </c>
      <c r="H67" s="793">
        <f>SUM(H68:H78)</f>
        <v>807013651404</v>
      </c>
      <c r="I67" s="793">
        <f>SUM(I68:I77)</f>
        <v>20558173245</v>
      </c>
      <c r="J67" s="1065">
        <f t="shared" si="10"/>
        <v>786455478159</v>
      </c>
      <c r="K67" s="1066">
        <f>J67-'Bang CDKT'!E67</f>
        <v>3528342885</v>
      </c>
      <c r="L67" s="758">
        <v>9065863980</v>
      </c>
      <c r="M67" s="758"/>
      <c r="N67" s="1100">
        <f t="shared" si="14"/>
        <v>11492309265</v>
      </c>
    </row>
    <row r="68" spans="1:14" s="852" customFormat="1" ht="14.25">
      <c r="A68" s="1085" t="s">
        <v>1999</v>
      </c>
      <c r="B68" s="1086">
        <v>311</v>
      </c>
      <c r="C68" s="1086" t="s">
        <v>2000</v>
      </c>
      <c r="D68" s="1226">
        <v>478233656256</v>
      </c>
      <c r="E68" s="1226">
        <v>1163524421</v>
      </c>
      <c r="F68" s="1226">
        <v>6247190984</v>
      </c>
      <c r="G68" s="1226">
        <v>791490722</v>
      </c>
      <c r="H68" s="765">
        <f aca="true" t="shared" si="15" ref="H68:H78">SUM(D68:G68)</f>
        <v>486435862383</v>
      </c>
      <c r="I68" s="1071"/>
      <c r="J68" s="1075">
        <f t="shared" si="10"/>
        <v>486435862383</v>
      </c>
      <c r="K68" s="1066">
        <f>J68-'Bang CDKT'!E68</f>
        <v>0</v>
      </c>
      <c r="L68" s="758"/>
      <c r="M68" s="758"/>
      <c r="N68" s="1100">
        <f t="shared" si="14"/>
        <v>0</v>
      </c>
    </row>
    <row r="69" spans="1:14" s="852" customFormat="1" ht="14.25">
      <c r="A69" s="1085" t="s">
        <v>2001</v>
      </c>
      <c r="B69" s="1086">
        <v>312</v>
      </c>
      <c r="C69" s="1086"/>
      <c r="D69" s="1226">
        <v>111768680887</v>
      </c>
      <c r="E69" s="1226">
        <f>232222177+254748955</f>
        <v>486971132</v>
      </c>
      <c r="F69" s="1226">
        <v>2257801046</v>
      </c>
      <c r="G69" s="1226">
        <v>1078966915</v>
      </c>
      <c r="H69" s="765">
        <f t="shared" si="15"/>
        <v>115592419980</v>
      </c>
      <c r="I69" s="1076">
        <f>'TH CN noi bo'!F10+'TH CN noi bo'!C21</f>
        <v>12657123251</v>
      </c>
      <c r="J69" s="1075">
        <f t="shared" si="10"/>
        <v>102935296729</v>
      </c>
      <c r="K69" s="1066">
        <f>J69-'Bang CDKT'!E69</f>
        <v>0</v>
      </c>
      <c r="L69" s="758">
        <v>3574111752</v>
      </c>
      <c r="M69" s="758"/>
      <c r="N69" s="1100">
        <f t="shared" si="14"/>
        <v>9083011499</v>
      </c>
    </row>
    <row r="70" spans="1:14" s="852" customFormat="1" ht="14.25">
      <c r="A70" s="1085" t="s">
        <v>925</v>
      </c>
      <c r="B70" s="1086">
        <v>313</v>
      </c>
      <c r="C70" s="1086"/>
      <c r="D70" s="1226">
        <v>20226109534</v>
      </c>
      <c r="E70" s="1226">
        <v>172870843</v>
      </c>
      <c r="F70" s="1226">
        <v>1464264006</v>
      </c>
      <c r="G70" s="1226">
        <v>5013348863</v>
      </c>
      <c r="H70" s="765">
        <f t="shared" si="15"/>
        <v>26876593246</v>
      </c>
      <c r="I70" s="1076">
        <f>'TH CN noi bo'!E21</f>
        <v>5071978337</v>
      </c>
      <c r="J70" s="1075">
        <f t="shared" si="10"/>
        <v>21804614909</v>
      </c>
      <c r="K70" s="1066">
        <f>J70-'Bang CDKT'!E70</f>
        <v>0</v>
      </c>
      <c r="L70" s="758">
        <v>232527809</v>
      </c>
      <c r="M70" s="758"/>
      <c r="N70" s="1100">
        <f t="shared" si="14"/>
        <v>4839450528</v>
      </c>
    </row>
    <row r="71" spans="1:14" s="852" customFormat="1" ht="14.25">
      <c r="A71" s="1085" t="s">
        <v>926</v>
      </c>
      <c r="B71" s="1086">
        <v>314</v>
      </c>
      <c r="C71" s="1086" t="s">
        <v>927</v>
      </c>
      <c r="D71" s="1226">
        <f>20823207136+1612833160</f>
        <v>22436040296</v>
      </c>
      <c r="E71" s="1226">
        <v>405229411</v>
      </c>
      <c r="F71" s="1226">
        <v>410365434</v>
      </c>
      <c r="G71" s="1226">
        <v>456981088</v>
      </c>
      <c r="H71" s="765">
        <f t="shared" si="15"/>
        <v>23708616229</v>
      </c>
      <c r="I71" s="1071"/>
      <c r="J71" s="1075">
        <f t="shared" si="10"/>
        <v>23708616229</v>
      </c>
      <c r="K71" s="1066">
        <f>J71-'Bang CDKT'!E71</f>
        <v>0</v>
      </c>
      <c r="L71" s="758"/>
      <c r="M71" s="758"/>
      <c r="N71" s="1100">
        <f t="shared" si="14"/>
        <v>0</v>
      </c>
    </row>
    <row r="72" spans="1:14" s="852" customFormat="1" ht="14.25">
      <c r="A72" s="1085" t="s">
        <v>928</v>
      </c>
      <c r="B72" s="1086">
        <v>315</v>
      </c>
      <c r="C72" s="1086"/>
      <c r="D72" s="1226">
        <v>4138835008</v>
      </c>
      <c r="E72" s="1226">
        <v>571307357</v>
      </c>
      <c r="F72" s="1226">
        <v>808320042</v>
      </c>
      <c r="G72" s="1226">
        <v>619873926</v>
      </c>
      <c r="H72" s="765">
        <f t="shared" si="15"/>
        <v>6138336333</v>
      </c>
      <c r="I72" s="1071"/>
      <c r="J72" s="1075">
        <f t="shared" si="10"/>
        <v>6138336333</v>
      </c>
      <c r="K72" s="1066">
        <f>J72-'Bang CDKT'!E72</f>
        <v>0</v>
      </c>
      <c r="L72" s="758"/>
      <c r="M72" s="758"/>
      <c r="N72" s="1100">
        <f t="shared" si="14"/>
        <v>0</v>
      </c>
    </row>
    <row r="73" spans="1:14" s="852" customFormat="1" ht="14.25">
      <c r="A73" s="1074" t="s">
        <v>929</v>
      </c>
      <c r="B73" s="1070">
        <v>316</v>
      </c>
      <c r="C73" s="1070" t="s">
        <v>930</v>
      </c>
      <c r="D73" s="1221">
        <v>1573181232</v>
      </c>
      <c r="E73" s="1221"/>
      <c r="F73" s="1221"/>
      <c r="G73" s="1221">
        <v>6028838</v>
      </c>
      <c r="H73" s="765">
        <f t="shared" si="15"/>
        <v>1579210070</v>
      </c>
      <c r="I73" s="1071"/>
      <c r="J73" s="1075">
        <f aca="true" t="shared" si="16" ref="J73:J106">H73-I73</f>
        <v>1579210070</v>
      </c>
      <c r="K73" s="1066">
        <f>J73-'Bang CDKT'!E73</f>
        <v>0</v>
      </c>
      <c r="L73" s="758"/>
      <c r="M73" s="758"/>
      <c r="N73" s="1100">
        <f t="shared" si="14"/>
        <v>0</v>
      </c>
    </row>
    <row r="74" spans="1:14" s="852" customFormat="1" ht="14.25">
      <c r="A74" s="1074" t="s">
        <v>931</v>
      </c>
      <c r="B74" s="1070">
        <v>317</v>
      </c>
      <c r="C74" s="1070"/>
      <c r="D74" s="1221"/>
      <c r="E74" s="1221"/>
      <c r="F74" s="1221"/>
      <c r="G74" s="1221"/>
      <c r="H74" s="765">
        <f t="shared" si="15"/>
        <v>0</v>
      </c>
      <c r="I74" s="1071"/>
      <c r="J74" s="1075">
        <f t="shared" si="16"/>
        <v>0</v>
      </c>
      <c r="K74" s="1066">
        <f>J74-'Bang CDKT'!E74</f>
        <v>0</v>
      </c>
      <c r="L74" s="758"/>
      <c r="M74" s="758"/>
      <c r="N74" s="1100">
        <f t="shared" si="14"/>
        <v>0</v>
      </c>
    </row>
    <row r="75" spans="1:14" s="852" customFormat="1" ht="14.25">
      <c r="A75" s="1074" t="s">
        <v>932</v>
      </c>
      <c r="B75" s="1070">
        <v>318</v>
      </c>
      <c r="C75" s="1070"/>
      <c r="D75" s="1221"/>
      <c r="E75" s="1221"/>
      <c r="F75" s="1221"/>
      <c r="G75" s="1221"/>
      <c r="H75" s="765">
        <f t="shared" si="15"/>
        <v>0</v>
      </c>
      <c r="I75" s="1071"/>
      <c r="J75" s="1075">
        <f t="shared" si="16"/>
        <v>0</v>
      </c>
      <c r="K75" s="1066">
        <f>J75-'Bang CDKT'!E75</f>
        <v>0</v>
      </c>
      <c r="L75" s="758"/>
      <c r="M75" s="758"/>
      <c r="N75" s="1100">
        <f t="shared" si="14"/>
        <v>0</v>
      </c>
    </row>
    <row r="76" spans="1:14" s="852" customFormat="1" ht="14.25">
      <c r="A76" s="1074" t="s">
        <v>933</v>
      </c>
      <c r="B76" s="1070">
        <v>319</v>
      </c>
      <c r="C76" s="1070" t="s">
        <v>934</v>
      </c>
      <c r="D76" s="1221">
        <v>138992265569</v>
      </c>
      <c r="E76" s="1221">
        <f>516713448+1054104976</f>
        <v>1570818424</v>
      </c>
      <c r="F76" s="1221">
        <v>752406335</v>
      </c>
      <c r="G76" s="1221">
        <v>1838779950</v>
      </c>
      <c r="H76" s="765">
        <f t="shared" si="15"/>
        <v>143154270278</v>
      </c>
      <c r="I76" s="1076">
        <f>'TH CN noi bo'!D21+'TH CN noi bo'!F21</f>
        <v>2829071657</v>
      </c>
      <c r="J76" s="1075">
        <f t="shared" si="16"/>
        <v>140325198621</v>
      </c>
      <c r="K76" s="1066">
        <f>J76-'Bang CDKT'!E76</f>
        <v>0</v>
      </c>
      <c r="L76" s="758">
        <v>5259224419</v>
      </c>
      <c r="M76" s="758"/>
      <c r="N76" s="1100">
        <f t="shared" si="14"/>
        <v>-2430152762</v>
      </c>
    </row>
    <row r="77" spans="1:14" s="852" customFormat="1" ht="14.25">
      <c r="A77" s="1074" t="s">
        <v>935</v>
      </c>
      <c r="B77" s="1070">
        <v>320</v>
      </c>
      <c r="C77" s="1070"/>
      <c r="D77" s="1221"/>
      <c r="E77" s="1221"/>
      <c r="F77" s="1221"/>
      <c r="G77" s="1221"/>
      <c r="H77" s="765">
        <f t="shared" si="15"/>
        <v>0</v>
      </c>
      <c r="I77" s="1071"/>
      <c r="J77" s="1081">
        <f t="shared" si="16"/>
        <v>0</v>
      </c>
      <c r="K77" s="1066">
        <f>J77-'Bang CDKT'!E77</f>
        <v>0</v>
      </c>
      <c r="L77" s="758"/>
      <c r="M77" s="758"/>
      <c r="N77" s="1100">
        <f t="shared" si="14"/>
        <v>0</v>
      </c>
    </row>
    <row r="78" spans="1:14" s="852" customFormat="1" ht="14.25">
      <c r="A78" s="1074" t="s">
        <v>2006</v>
      </c>
      <c r="B78" s="1070"/>
      <c r="C78" s="1070"/>
      <c r="D78" s="1226">
        <v>3249102365</v>
      </c>
      <c r="E78" s="1227">
        <v>3257110</v>
      </c>
      <c r="F78" s="1227">
        <v>42326000</v>
      </c>
      <c r="G78" s="1227">
        <v>233657410</v>
      </c>
      <c r="H78" s="765">
        <f t="shared" si="15"/>
        <v>3528342885</v>
      </c>
      <c r="I78" s="1231"/>
      <c r="J78" s="1075"/>
      <c r="K78" s="1066"/>
      <c r="L78" s="758"/>
      <c r="M78" s="758"/>
      <c r="N78" s="1100"/>
    </row>
    <row r="79" spans="1:14" s="1073" customFormat="1" ht="12.75">
      <c r="A79" s="1072" t="s">
        <v>936</v>
      </c>
      <c r="B79" s="1069">
        <v>330</v>
      </c>
      <c r="C79" s="1069"/>
      <c r="D79" s="793">
        <f>SUM(D80:D88)</f>
        <v>766564350459</v>
      </c>
      <c r="E79" s="793">
        <f>SUM(E80:E88)</f>
        <v>10530162413</v>
      </c>
      <c r="F79" s="793">
        <f>SUM(F80:F88)</f>
        <v>4610061745</v>
      </c>
      <c r="G79" s="793">
        <f>SUM(G80:G88)</f>
        <v>2799095605</v>
      </c>
      <c r="H79" s="793">
        <f>SUM(H80:H88)</f>
        <v>784503670222</v>
      </c>
      <c r="I79" s="793">
        <f>SUM(I80:I86)</f>
        <v>0</v>
      </c>
      <c r="J79" s="1065">
        <f t="shared" si="16"/>
        <v>784503670222</v>
      </c>
      <c r="K79" s="1066">
        <f>J79-'Bang CDKT'!E78</f>
        <v>86695614065</v>
      </c>
      <c r="L79" s="758"/>
      <c r="M79" s="758"/>
      <c r="N79" s="1100">
        <f t="shared" si="14"/>
        <v>0</v>
      </c>
    </row>
    <row r="80" spans="1:14" s="852" customFormat="1" ht="14.25">
      <c r="A80" s="1074" t="s">
        <v>937</v>
      </c>
      <c r="B80" s="1070">
        <v>331</v>
      </c>
      <c r="C80" s="1070"/>
      <c r="D80" s="1221"/>
      <c r="E80" s="1221">
        <f>9706552042-254748955</f>
        <v>9451803087</v>
      </c>
      <c r="F80" s="1221"/>
      <c r="G80" s="1221"/>
      <c r="H80" s="765">
        <f aca="true" t="shared" si="17" ref="H80:H87">SUM(D80:G80)</f>
        <v>9451803087</v>
      </c>
      <c r="I80" s="1071"/>
      <c r="J80" s="1075">
        <f t="shared" si="16"/>
        <v>9451803087</v>
      </c>
      <c r="K80" s="1066">
        <f>J80-'Bang CDKT'!E79</f>
        <v>9451803087</v>
      </c>
      <c r="L80" s="758"/>
      <c r="M80" s="758"/>
      <c r="N80" s="1100">
        <f t="shared" si="14"/>
        <v>0</v>
      </c>
    </row>
    <row r="81" spans="1:14" s="852" customFormat="1" ht="14.25">
      <c r="A81" s="1074" t="s">
        <v>938</v>
      </c>
      <c r="B81" s="1070">
        <v>332</v>
      </c>
      <c r="C81" s="1070" t="s">
        <v>939</v>
      </c>
      <c r="D81" s="1221"/>
      <c r="E81" s="1221"/>
      <c r="F81" s="1221"/>
      <c r="G81" s="1221"/>
      <c r="H81" s="765">
        <f t="shared" si="17"/>
        <v>0</v>
      </c>
      <c r="I81" s="1071"/>
      <c r="J81" s="1075">
        <f t="shared" si="16"/>
        <v>0</v>
      </c>
      <c r="K81" s="1066">
        <f>J81-'Bang CDKT'!E80</f>
        <v>0</v>
      </c>
      <c r="L81" s="758"/>
      <c r="M81" s="758"/>
      <c r="N81" s="1100">
        <f t="shared" si="14"/>
        <v>0</v>
      </c>
    </row>
    <row r="82" spans="1:14" s="852" customFormat="1" ht="14.25">
      <c r="A82" s="1074" t="s">
        <v>940</v>
      </c>
      <c r="B82" s="1070">
        <v>333</v>
      </c>
      <c r="C82" s="1070"/>
      <c r="D82" s="1221">
        <v>39289609012</v>
      </c>
      <c r="E82" s="1221">
        <v>1045691054</v>
      </c>
      <c r="F82" s="1221">
        <v>2510502125</v>
      </c>
      <c r="G82" s="1221">
        <v>2759422060</v>
      </c>
      <c r="H82" s="765">
        <f t="shared" si="17"/>
        <v>45605224251</v>
      </c>
      <c r="I82" s="1071"/>
      <c r="J82" s="1075">
        <f t="shared" si="16"/>
        <v>45605224251</v>
      </c>
      <c r="K82" s="1066">
        <f>J82-'Bang CDKT'!E81</f>
        <v>45605224251</v>
      </c>
      <c r="L82" s="758"/>
      <c r="M82" s="758"/>
      <c r="N82" s="1100">
        <f t="shared" si="14"/>
        <v>0</v>
      </c>
    </row>
    <row r="83" spans="1:14" s="852" customFormat="1" ht="14.25">
      <c r="A83" s="1074" t="s">
        <v>941</v>
      </c>
      <c r="B83" s="1070">
        <v>334</v>
      </c>
      <c r="C83" s="1070" t="s">
        <v>942</v>
      </c>
      <c r="D83" s="1221">
        <v>691706796570</v>
      </c>
      <c r="E83" s="1221"/>
      <c r="F83" s="1221">
        <v>2099559620</v>
      </c>
      <c r="G83" s="1221"/>
      <c r="H83" s="765">
        <f t="shared" si="17"/>
        <v>693806356190</v>
      </c>
      <c r="I83" s="1071"/>
      <c r="J83" s="1075">
        <f t="shared" si="16"/>
        <v>693806356190</v>
      </c>
      <c r="K83" s="1066">
        <f>J83-'Bang CDKT'!E82</f>
        <v>0</v>
      </c>
      <c r="L83" s="758"/>
      <c r="M83" s="758"/>
      <c r="N83" s="1100">
        <f t="shared" si="14"/>
        <v>0</v>
      </c>
    </row>
    <row r="84" spans="1:14" s="852" customFormat="1" ht="14.25">
      <c r="A84" s="1074" t="s">
        <v>943</v>
      </c>
      <c r="B84" s="1070">
        <v>335</v>
      </c>
      <c r="C84" s="1070" t="s">
        <v>1993</v>
      </c>
      <c r="D84" s="1221"/>
      <c r="E84" s="1221"/>
      <c r="F84" s="1221"/>
      <c r="G84" s="1221"/>
      <c r="H84" s="765">
        <f t="shared" si="17"/>
        <v>0</v>
      </c>
      <c r="I84" s="1071"/>
      <c r="J84" s="1075">
        <f t="shared" si="16"/>
        <v>0</v>
      </c>
      <c r="K84" s="1066">
        <f>J84-'Bang CDKT'!E83</f>
        <v>0</v>
      </c>
      <c r="L84" s="758"/>
      <c r="M84" s="758"/>
      <c r="N84" s="1100">
        <f t="shared" si="14"/>
        <v>0</v>
      </c>
    </row>
    <row r="85" spans="1:14" s="852" customFormat="1" ht="14.25">
      <c r="A85" s="1074" t="s">
        <v>944</v>
      </c>
      <c r="B85" s="1070">
        <v>336</v>
      </c>
      <c r="C85" s="1070"/>
      <c r="D85" s="1221">
        <v>3929358150</v>
      </c>
      <c r="E85" s="1221">
        <v>32668272</v>
      </c>
      <c r="F85" s="1221"/>
      <c r="G85" s="1221">
        <v>39673545</v>
      </c>
      <c r="H85" s="765">
        <f t="shared" si="17"/>
        <v>4001699967</v>
      </c>
      <c r="I85" s="1071"/>
      <c r="J85" s="1075">
        <f t="shared" si="16"/>
        <v>4001699967</v>
      </c>
      <c r="K85" s="1066">
        <f>J85-'Bang CDKT'!E84</f>
        <v>0</v>
      </c>
      <c r="L85" s="758"/>
      <c r="M85" s="758"/>
      <c r="N85" s="1100">
        <f t="shared" si="14"/>
        <v>0</v>
      </c>
    </row>
    <row r="86" spans="1:14" s="852" customFormat="1" ht="14.25">
      <c r="A86" s="1074" t="s">
        <v>945</v>
      </c>
      <c r="B86" s="1070">
        <v>337</v>
      </c>
      <c r="C86" s="1070"/>
      <c r="D86" s="1221"/>
      <c r="E86" s="1221"/>
      <c r="F86" s="1221"/>
      <c r="G86" s="1221"/>
      <c r="H86" s="765">
        <f t="shared" si="17"/>
        <v>0</v>
      </c>
      <c r="I86" s="1071"/>
      <c r="J86" s="1075">
        <f t="shared" si="16"/>
        <v>0</v>
      </c>
      <c r="K86" s="1066">
        <f>J86-'Bang CDKT'!E85</f>
        <v>0</v>
      </c>
      <c r="L86" s="758"/>
      <c r="M86" s="758"/>
      <c r="N86" s="1100">
        <f t="shared" si="14"/>
        <v>0</v>
      </c>
    </row>
    <row r="87" spans="1:14" s="852" customFormat="1" ht="14.25">
      <c r="A87" s="1232" t="s">
        <v>2004</v>
      </c>
      <c r="B87" s="1070"/>
      <c r="C87" s="1070"/>
      <c r="D87" s="1221">
        <v>31638586727</v>
      </c>
      <c r="E87" s="1221"/>
      <c r="F87" s="1221"/>
      <c r="G87" s="1221"/>
      <c r="H87" s="765">
        <f t="shared" si="17"/>
        <v>31638586727</v>
      </c>
      <c r="I87" s="1231"/>
      <c r="J87" s="1075"/>
      <c r="K87" s="1066"/>
      <c r="L87" s="758"/>
      <c r="M87" s="758"/>
      <c r="N87" s="1100"/>
    </row>
    <row r="88" spans="1:14" s="852" customFormat="1" ht="14.25">
      <c r="A88" s="1232" t="s">
        <v>2005</v>
      </c>
      <c r="B88" s="1070"/>
      <c r="C88" s="1070"/>
      <c r="D88" s="1221"/>
      <c r="E88" s="1221"/>
      <c r="F88" s="1221"/>
      <c r="G88" s="1221"/>
      <c r="H88" s="765"/>
      <c r="I88" s="1231"/>
      <c r="J88" s="1075"/>
      <c r="K88" s="1066"/>
      <c r="L88" s="758"/>
      <c r="M88" s="758"/>
      <c r="N88" s="1100"/>
    </row>
    <row r="89" spans="1:14" s="1073" customFormat="1" ht="12.75">
      <c r="A89" s="1072" t="s">
        <v>946</v>
      </c>
      <c r="B89" s="1069">
        <v>400</v>
      </c>
      <c r="C89" s="1069"/>
      <c r="D89" s="1222">
        <f>D90+D103</f>
        <v>218640514220</v>
      </c>
      <c r="E89" s="1222">
        <f>E90+E103</f>
        <v>6950205223</v>
      </c>
      <c r="F89" s="1222">
        <f>F90+F103</f>
        <v>7365816425</v>
      </c>
      <c r="G89" s="1222">
        <f>G90+G103</f>
        <v>9501735592</v>
      </c>
      <c r="H89" s="793">
        <f>H90+H102</f>
        <v>242458271460</v>
      </c>
      <c r="I89" s="793">
        <f>I90+I102</f>
        <v>22513230524.154575</v>
      </c>
      <c r="J89" s="1065">
        <f t="shared" si="16"/>
        <v>219945040935.84543</v>
      </c>
      <c r="K89" s="1066">
        <f>J89-'Bang CDKT'!E86</f>
        <v>0</v>
      </c>
      <c r="L89" s="758">
        <v>19646024187</v>
      </c>
      <c r="M89" s="758"/>
      <c r="N89" s="1100">
        <f t="shared" si="14"/>
        <v>2867206337.1545715</v>
      </c>
    </row>
    <row r="90" spans="1:14" s="1073" customFormat="1" ht="12.75">
      <c r="A90" s="1072" t="s">
        <v>947</v>
      </c>
      <c r="B90" s="1069">
        <v>410</v>
      </c>
      <c r="C90" s="1069" t="s">
        <v>948</v>
      </c>
      <c r="D90" s="1222">
        <f>SUM(D91:D102)</f>
        <v>218640514220</v>
      </c>
      <c r="E90" s="1222">
        <f>SUM(E91:E102)</f>
        <v>6950205223</v>
      </c>
      <c r="F90" s="1222">
        <f>SUM(F91:F102)</f>
        <v>7365816425</v>
      </c>
      <c r="G90" s="1222">
        <f>SUM(G91:G102)</f>
        <v>9501735592</v>
      </c>
      <c r="H90" s="793">
        <f>SUM(H91:H101)</f>
        <v>242458271460</v>
      </c>
      <c r="I90" s="793">
        <f>SUM(I91:I101)</f>
        <v>22513230524.154575</v>
      </c>
      <c r="J90" s="1065">
        <f t="shared" si="16"/>
        <v>219945040935.84543</v>
      </c>
      <c r="K90" s="1066">
        <f>J90-'Bang CDKT'!E87</f>
        <v>0</v>
      </c>
      <c r="L90" s="758">
        <v>19646024187</v>
      </c>
      <c r="M90" s="758"/>
      <c r="N90" s="1100">
        <f t="shared" si="14"/>
        <v>2867206337.1545715</v>
      </c>
    </row>
    <row r="91" spans="1:14" s="852" customFormat="1" ht="14.25">
      <c r="A91" s="1085" t="s">
        <v>949</v>
      </c>
      <c r="B91" s="1086">
        <v>411</v>
      </c>
      <c r="C91" s="1086"/>
      <c r="D91" s="1226">
        <v>170907290000</v>
      </c>
      <c r="E91" s="1226">
        <v>4216419903</v>
      </c>
      <c r="F91" s="1226">
        <v>6162336013</v>
      </c>
      <c r="G91" s="1226">
        <v>8500000000</v>
      </c>
      <c r="H91" s="765">
        <f aca="true" t="shared" si="18" ref="H91:H101">SUM(D91:G91)</f>
        <v>189786045916</v>
      </c>
      <c r="I91" s="1076">
        <f>-'Cac BT HN lien quan den von'!G43</f>
        <v>22668755916</v>
      </c>
      <c r="J91" s="1075">
        <f t="shared" si="16"/>
        <v>167117290000</v>
      </c>
      <c r="K91" s="1066">
        <f>J91-'Bang CDKT'!E88</f>
        <v>0</v>
      </c>
      <c r="L91" s="758">
        <v>18620955916</v>
      </c>
      <c r="M91" s="758"/>
      <c r="N91" s="1100">
        <f t="shared" si="14"/>
        <v>4047800000</v>
      </c>
    </row>
    <row r="92" spans="1:14" s="852" customFormat="1" ht="14.25">
      <c r="A92" s="1085" t="s">
        <v>950</v>
      </c>
      <c r="B92" s="1086">
        <v>412</v>
      </c>
      <c r="C92" s="1086"/>
      <c r="D92" s="1226">
        <v>3141260000</v>
      </c>
      <c r="E92" s="1226"/>
      <c r="F92" s="1226"/>
      <c r="G92" s="1226"/>
      <c r="H92" s="765">
        <f t="shared" si="18"/>
        <v>3141260000</v>
      </c>
      <c r="I92" s="1071"/>
      <c r="J92" s="1075">
        <f t="shared" si="16"/>
        <v>3141260000</v>
      </c>
      <c r="K92" s="1066">
        <f>J92-'Bang CDKT'!E89</f>
        <v>0</v>
      </c>
      <c r="L92" s="758"/>
      <c r="M92" s="758"/>
      <c r="N92" s="1100">
        <f t="shared" si="14"/>
        <v>0</v>
      </c>
    </row>
    <row r="93" spans="1:14" s="852" customFormat="1" ht="14.25">
      <c r="A93" s="1085" t="s">
        <v>951</v>
      </c>
      <c r="B93" s="1086">
        <v>413</v>
      </c>
      <c r="C93" s="1086"/>
      <c r="D93" s="1226"/>
      <c r="E93" s="1226"/>
      <c r="F93" s="1226"/>
      <c r="G93" s="1226"/>
      <c r="H93" s="765">
        <f t="shared" si="18"/>
        <v>0</v>
      </c>
      <c r="I93" s="1071"/>
      <c r="J93" s="1075">
        <f t="shared" si="16"/>
        <v>0</v>
      </c>
      <c r="K93" s="1066">
        <f>J93-'Bang CDKT'!E90</f>
        <v>0</v>
      </c>
      <c r="L93" s="758"/>
      <c r="M93" s="758"/>
      <c r="N93" s="1100">
        <f t="shared" si="14"/>
        <v>0</v>
      </c>
    </row>
    <row r="94" spans="1:14" s="852" customFormat="1" ht="14.25">
      <c r="A94" s="1085" t="s">
        <v>952</v>
      </c>
      <c r="B94" s="1086">
        <v>414</v>
      </c>
      <c r="C94" s="1086"/>
      <c r="D94" s="1226">
        <v>-2117260484</v>
      </c>
      <c r="E94" s="1226"/>
      <c r="F94" s="1226"/>
      <c r="G94" s="1226"/>
      <c r="H94" s="765">
        <f t="shared" si="18"/>
        <v>-2117260484</v>
      </c>
      <c r="I94" s="1071"/>
      <c r="J94" s="1075">
        <f t="shared" si="16"/>
        <v>-2117260484</v>
      </c>
      <c r="K94" s="1066">
        <f>J94-'Bang CDKT'!E91</f>
        <v>0</v>
      </c>
      <c r="L94" s="758"/>
      <c r="M94" s="758"/>
      <c r="N94" s="1100">
        <f t="shared" si="14"/>
        <v>0</v>
      </c>
    </row>
    <row r="95" spans="1:14" s="852" customFormat="1" ht="14.25">
      <c r="A95" s="1085" t="s">
        <v>953</v>
      </c>
      <c r="B95" s="1086">
        <v>415</v>
      </c>
      <c r="C95" s="1086"/>
      <c r="D95" s="1226"/>
      <c r="E95" s="1226"/>
      <c r="F95" s="1226"/>
      <c r="G95" s="1226"/>
      <c r="H95" s="765">
        <f t="shared" si="18"/>
        <v>0</v>
      </c>
      <c r="I95" s="1071"/>
      <c r="J95" s="1075">
        <f t="shared" si="16"/>
        <v>0</v>
      </c>
      <c r="K95" s="1066">
        <f>J95-'Bang CDKT'!E92</f>
        <v>0</v>
      </c>
      <c r="L95" s="758"/>
      <c r="M95" s="758"/>
      <c r="N95" s="1100">
        <f t="shared" si="14"/>
        <v>0</v>
      </c>
    </row>
    <row r="96" spans="1:14" s="852" customFormat="1" ht="14.25">
      <c r="A96" s="1085" t="s">
        <v>954</v>
      </c>
      <c r="B96" s="1086">
        <v>416</v>
      </c>
      <c r="C96" s="1086"/>
      <c r="D96" s="1226">
        <v>-1010220027</v>
      </c>
      <c r="E96" s="1226"/>
      <c r="F96" s="1226"/>
      <c r="G96" s="1226"/>
      <c r="H96" s="765">
        <f t="shared" si="18"/>
        <v>-1010220027</v>
      </c>
      <c r="I96" s="1071"/>
      <c r="J96" s="1075">
        <f t="shared" si="16"/>
        <v>-1010220027</v>
      </c>
      <c r="K96" s="1066">
        <f>J96-'Bang CDKT'!E93</f>
        <v>0</v>
      </c>
      <c r="L96" s="758"/>
      <c r="M96" s="758"/>
      <c r="N96" s="1100">
        <f t="shared" si="14"/>
        <v>0</v>
      </c>
    </row>
    <row r="97" spans="1:14" s="852" customFormat="1" ht="14.25">
      <c r="A97" s="1074" t="s">
        <v>955</v>
      </c>
      <c r="B97" s="1070">
        <v>417</v>
      </c>
      <c r="C97" s="1070"/>
      <c r="D97" s="1221">
        <v>3316821554</v>
      </c>
      <c r="E97" s="1221">
        <v>1830842522</v>
      </c>
      <c r="F97" s="1221"/>
      <c r="G97" s="1221"/>
      <c r="H97" s="761">
        <f t="shared" si="18"/>
        <v>5147664076</v>
      </c>
      <c r="I97" s="1076">
        <f>-'Cac BT HN lien quan den von'!H43</f>
        <v>1155018053.3620348</v>
      </c>
      <c r="J97" s="1075">
        <f t="shared" si="16"/>
        <v>3992646022.637965</v>
      </c>
      <c r="K97" s="1066">
        <f>J97-'Bang CDKT'!E94</f>
        <v>0</v>
      </c>
      <c r="L97" s="758">
        <v>559033209</v>
      </c>
      <c r="M97" s="758"/>
      <c r="N97" s="1100">
        <f t="shared" si="14"/>
        <v>595984844.3620348</v>
      </c>
    </row>
    <row r="98" spans="1:14" s="852" customFormat="1" ht="14.25">
      <c r="A98" s="1094" t="s">
        <v>956</v>
      </c>
      <c r="B98" s="1095">
        <v>418</v>
      </c>
      <c r="C98" s="1095"/>
      <c r="D98" s="1228">
        <v>11554687565</v>
      </c>
      <c r="E98" s="1228">
        <v>80908404</v>
      </c>
      <c r="F98" s="1228"/>
      <c r="G98" s="1228"/>
      <c r="H98" s="1096">
        <f t="shared" si="18"/>
        <v>11635595969</v>
      </c>
      <c r="I98" s="1076">
        <f>-'Cac BT HN lien quan den von'!I43</f>
        <v>60165554.089976504</v>
      </c>
      <c r="J98" s="1075">
        <f t="shared" si="16"/>
        <v>11575430414.910023</v>
      </c>
      <c r="K98" s="1066">
        <f>J98-'Bang CDKT'!E95</f>
        <v>0</v>
      </c>
      <c r="L98" s="758">
        <v>31176277</v>
      </c>
      <c r="M98" s="758"/>
      <c r="N98" s="1100">
        <f t="shared" si="14"/>
        <v>28989277.089977264</v>
      </c>
    </row>
    <row r="99" spans="1:14" s="852" customFormat="1" ht="14.25">
      <c r="A99" s="1085" t="s">
        <v>957</v>
      </c>
      <c r="B99" s="1086">
        <v>419</v>
      </c>
      <c r="C99" s="1086"/>
      <c r="D99" s="1226"/>
      <c r="E99" s="1226"/>
      <c r="F99" s="1226"/>
      <c r="G99" s="1226"/>
      <c r="H99" s="765">
        <f t="shared" si="18"/>
        <v>0</v>
      </c>
      <c r="I99" s="1071"/>
      <c r="J99" s="1075">
        <f t="shared" si="16"/>
        <v>0</v>
      </c>
      <c r="K99" s="1066">
        <f>J99-'Bang CDKT'!E96</f>
        <v>0</v>
      </c>
      <c r="L99" s="758"/>
      <c r="M99" s="758"/>
      <c r="N99" s="1100">
        <f t="shared" si="14"/>
        <v>0</v>
      </c>
    </row>
    <row r="100" spans="1:14" s="852" customFormat="1" ht="14.25">
      <c r="A100" s="1085" t="s">
        <v>958</v>
      </c>
      <c r="B100" s="1086">
        <v>420</v>
      </c>
      <c r="C100" s="1086" t="s">
        <v>457</v>
      </c>
      <c r="D100" s="1226">
        <f>32313445224-145687612</f>
        <v>32167757612</v>
      </c>
      <c r="E100" s="1226">
        <f>1876139370-1054104976</f>
        <v>822034394</v>
      </c>
      <c r="F100" s="1226">
        <v>1203480412</v>
      </c>
      <c r="G100" s="1226">
        <v>1001735592</v>
      </c>
      <c r="H100" s="765">
        <f t="shared" si="18"/>
        <v>35195008010</v>
      </c>
      <c r="I100" s="1076">
        <f>-'Cac BT HN lien quan den von'!J43</f>
        <v>-1370708999.2974372</v>
      </c>
      <c r="J100" s="1075">
        <f t="shared" si="16"/>
        <v>36565717009.29744</v>
      </c>
      <c r="K100" s="1066">
        <f>J100-'Bang CDKT'!E97</f>
        <v>0</v>
      </c>
      <c r="L100" s="758">
        <v>434858785</v>
      </c>
      <c r="M100" s="758"/>
      <c r="N100" s="1100">
        <f t="shared" si="14"/>
        <v>-1805567784.2974396</v>
      </c>
    </row>
    <row r="101" spans="1:14" s="852" customFormat="1" ht="14.25">
      <c r="A101" s="1085" t="s">
        <v>959</v>
      </c>
      <c r="B101" s="1086">
        <v>421</v>
      </c>
      <c r="C101" s="1086"/>
      <c r="D101" s="1226">
        <v>680178000</v>
      </c>
      <c r="E101" s="1226"/>
      <c r="F101" s="1226"/>
      <c r="G101" s="1226"/>
      <c r="H101" s="765">
        <f t="shared" si="18"/>
        <v>680178000</v>
      </c>
      <c r="I101" s="1071"/>
      <c r="J101" s="1075">
        <f t="shared" si="16"/>
        <v>680178000</v>
      </c>
      <c r="K101" s="1066">
        <f>J101-'Bang CDKT'!E98</f>
        <v>0</v>
      </c>
      <c r="L101" s="758"/>
      <c r="M101" s="758"/>
      <c r="N101" s="1100">
        <f t="shared" si="14"/>
        <v>0</v>
      </c>
    </row>
    <row r="102" spans="1:14" s="1073" customFormat="1" ht="14.25">
      <c r="A102" s="1082" t="s">
        <v>960</v>
      </c>
      <c r="B102" s="1083">
        <v>430</v>
      </c>
      <c r="C102" s="1083"/>
      <c r="D102" s="1226"/>
      <c r="E102" s="1226"/>
      <c r="F102" s="1226"/>
      <c r="G102" s="1226"/>
      <c r="H102" s="793">
        <f>SUM(H103:H105)</f>
        <v>0</v>
      </c>
      <c r="I102" s="1071"/>
      <c r="J102" s="1065">
        <f t="shared" si="16"/>
        <v>0</v>
      </c>
      <c r="K102" s="1066">
        <f>J102-'Bang CDKT'!E99</f>
        <v>0</v>
      </c>
      <c r="L102" s="758"/>
      <c r="M102" s="758"/>
      <c r="N102" s="1100">
        <f t="shared" si="14"/>
        <v>0</v>
      </c>
    </row>
    <row r="103" spans="1:14" s="852" customFormat="1" ht="14.25">
      <c r="A103" s="1085" t="s">
        <v>961</v>
      </c>
      <c r="B103" s="1086">
        <v>431</v>
      </c>
      <c r="C103" s="1086"/>
      <c r="D103" s="1225">
        <f>SUM(D104:D105)</f>
        <v>0</v>
      </c>
      <c r="E103" s="1229">
        <f>SUM(E104:E105)</f>
        <v>0</v>
      </c>
      <c r="F103" s="1229">
        <f>SUM(F104:F105)</f>
        <v>0</v>
      </c>
      <c r="G103" s="1230">
        <f>SUM(G104:G105)</f>
        <v>0</v>
      </c>
      <c r="H103" s="765">
        <f>SUM(D103:G103)</f>
        <v>0</v>
      </c>
      <c r="I103" s="1071"/>
      <c r="J103" s="1075">
        <f t="shared" si="16"/>
        <v>0</v>
      </c>
      <c r="K103" s="1066">
        <f>J103-'Bang CDKT'!E100</f>
        <v>0</v>
      </c>
      <c r="L103" s="758"/>
      <c r="M103" s="758"/>
      <c r="N103" s="1100">
        <f t="shared" si="14"/>
        <v>0</v>
      </c>
    </row>
    <row r="104" spans="1:14" s="852" customFormat="1" ht="14.25">
      <c r="A104" s="1085" t="s">
        <v>962</v>
      </c>
      <c r="B104" s="1086">
        <v>432</v>
      </c>
      <c r="C104" s="1086" t="s">
        <v>963</v>
      </c>
      <c r="D104" s="765"/>
      <c r="E104" s="1087"/>
      <c r="F104" s="765"/>
      <c r="G104" s="1087"/>
      <c r="H104" s="765">
        <f>SUM(D104:F104)</f>
        <v>0</v>
      </c>
      <c r="I104" s="1071"/>
      <c r="J104" s="1075">
        <f t="shared" si="16"/>
        <v>0</v>
      </c>
      <c r="K104" s="1066">
        <f>J104-'Bang CDKT'!E101</f>
        <v>0</v>
      </c>
      <c r="L104" s="758"/>
      <c r="M104" s="758"/>
      <c r="N104" s="1100">
        <f t="shared" si="14"/>
        <v>0</v>
      </c>
    </row>
    <row r="105" spans="1:14" s="852" customFormat="1" ht="14.25">
      <c r="A105" s="1085" t="s">
        <v>964</v>
      </c>
      <c r="B105" s="1086">
        <v>433</v>
      </c>
      <c r="C105" s="1086"/>
      <c r="D105" s="765"/>
      <c r="E105" s="1087"/>
      <c r="F105" s="765"/>
      <c r="G105" s="1087"/>
      <c r="H105" s="765">
        <f>SUM(D105:F105)</f>
        <v>0</v>
      </c>
      <c r="I105" s="1071"/>
      <c r="J105" s="1075">
        <f t="shared" si="16"/>
        <v>0</v>
      </c>
      <c r="K105" s="1066">
        <f>J105-'Bang CDKT'!E102</f>
        <v>0</v>
      </c>
      <c r="L105" s="758"/>
      <c r="M105" s="758"/>
      <c r="N105" s="1100">
        <f t="shared" si="14"/>
        <v>0</v>
      </c>
    </row>
    <row r="106" spans="1:14" s="1073" customFormat="1" ht="14.25">
      <c r="A106" s="1082" t="s">
        <v>965</v>
      </c>
      <c r="B106" s="1083"/>
      <c r="C106" s="1083"/>
      <c r="D106" s="793"/>
      <c r="E106" s="1084"/>
      <c r="F106" s="793"/>
      <c r="G106" s="1084"/>
      <c r="H106" s="765">
        <f>SUM(D106:F106)</f>
        <v>0</v>
      </c>
      <c r="I106" s="1101">
        <f>-'Cac BT HN lien quan den von'!K43</f>
        <v>-12382588630.154573</v>
      </c>
      <c r="J106" s="1065">
        <f t="shared" si="16"/>
        <v>12382588630.154573</v>
      </c>
      <c r="K106" s="1066">
        <f>J106-'Bang CDKT'!E103</f>
        <v>0</v>
      </c>
      <c r="L106" s="758">
        <v>-9731514678</v>
      </c>
      <c r="M106" s="758"/>
      <c r="N106" s="1100">
        <f t="shared" si="14"/>
        <v>-2651073952.1545734</v>
      </c>
    </row>
    <row r="107" spans="1:13" s="852" customFormat="1" ht="14.25">
      <c r="A107" s="799" t="s">
        <v>966</v>
      </c>
      <c r="B107" s="1102">
        <v>440</v>
      </c>
      <c r="C107" s="1102"/>
      <c r="D107" s="800">
        <f aca="true" t="shared" si="19" ref="D107:J107">D89+D66+D106</f>
        <v>1765822735826</v>
      </c>
      <c r="E107" s="1103">
        <f t="shared" si="19"/>
        <v>21854346334</v>
      </c>
      <c r="F107" s="800">
        <f t="shared" si="19"/>
        <v>23958552017</v>
      </c>
      <c r="G107" s="1103">
        <f t="shared" si="19"/>
        <v>22339958909</v>
      </c>
      <c r="H107" s="800">
        <f t="shared" si="19"/>
        <v>1833975593086</v>
      </c>
      <c r="I107" s="800">
        <f t="shared" si="19"/>
        <v>30688815139</v>
      </c>
      <c r="J107" s="800">
        <f t="shared" si="19"/>
        <v>1803286777947</v>
      </c>
      <c r="K107" s="1066">
        <f>J107-'Bang CDKT'!E104</f>
        <v>90223956950</v>
      </c>
      <c r="L107" s="800">
        <f>L89+L66+L106</f>
        <v>18980373489</v>
      </c>
      <c r="M107" s="804"/>
    </row>
    <row r="108" spans="2:10" ht="15">
      <c r="B108" s="698"/>
      <c r="C108" s="698"/>
      <c r="D108" s="736">
        <f aca="true" t="shared" si="20" ref="D108:I108">D107-D63</f>
        <v>0</v>
      </c>
      <c r="E108" s="950">
        <f t="shared" si="20"/>
        <v>0</v>
      </c>
      <c r="F108" s="736">
        <f t="shared" si="20"/>
        <v>0</v>
      </c>
      <c r="G108" s="950">
        <f t="shared" si="20"/>
        <v>0</v>
      </c>
      <c r="H108" s="717">
        <f t="shared" si="20"/>
        <v>0</v>
      </c>
      <c r="I108" s="702">
        <f t="shared" si="20"/>
        <v>143058499</v>
      </c>
      <c r="J108" s="736">
        <f>J107-'Bang CDKT'!E104</f>
        <v>90223956950</v>
      </c>
    </row>
    <row r="109" spans="2:10" ht="15">
      <c r="B109" s="698"/>
      <c r="C109" s="698"/>
      <c r="D109" s="736"/>
      <c r="E109" s="950"/>
      <c r="F109" s="736"/>
      <c r="G109" s="950"/>
      <c r="H109" s="736"/>
      <c r="I109" s="717">
        <f>H107-I107-J107</f>
        <v>0</v>
      </c>
      <c r="J109" s="736">
        <f>J107-J63</f>
        <v>-143058499</v>
      </c>
    </row>
    <row r="110" spans="2:10" ht="15">
      <c r="B110" s="698"/>
      <c r="C110" s="698"/>
      <c r="D110" s="736"/>
      <c r="E110" s="950"/>
      <c r="F110" s="736"/>
      <c r="G110" s="950"/>
      <c r="H110" s="736"/>
      <c r="J110" s="702"/>
    </row>
    <row r="111" spans="2:8" ht="15">
      <c r="B111" s="698"/>
      <c r="C111" s="698"/>
      <c r="D111" s="736"/>
      <c r="E111" s="950"/>
      <c r="F111" s="736"/>
      <c r="G111" s="950"/>
      <c r="H111" s="736"/>
    </row>
    <row r="112" spans="2:8" ht="15">
      <c r="B112" s="698"/>
      <c r="C112" s="698"/>
      <c r="D112" s="736"/>
      <c r="E112" s="950"/>
      <c r="F112" s="736"/>
      <c r="G112" s="950"/>
      <c r="H112" s="736"/>
    </row>
    <row r="113" spans="2:8" ht="15">
      <c r="B113" s="698"/>
      <c r="C113" s="698"/>
      <c r="D113" s="736"/>
      <c r="E113" s="950"/>
      <c r="F113" s="736"/>
      <c r="G113" s="950"/>
      <c r="H113" s="736"/>
    </row>
    <row r="114" spans="2:8" ht="15">
      <c r="B114" s="698"/>
      <c r="C114" s="698"/>
      <c r="D114" s="736"/>
      <c r="E114" s="950"/>
      <c r="F114" s="736"/>
      <c r="G114" s="950"/>
      <c r="H114" s="736"/>
    </row>
    <row r="115" spans="2:8" ht="15">
      <c r="B115" s="698"/>
      <c r="C115" s="698"/>
      <c r="D115" s="736"/>
      <c r="E115" s="950"/>
      <c r="F115" s="736"/>
      <c r="G115" s="950"/>
      <c r="H115" s="736"/>
    </row>
    <row r="116" spans="2:8" ht="15">
      <c r="B116" s="698"/>
      <c r="D116" s="736"/>
      <c r="E116" s="950"/>
      <c r="F116" s="736"/>
      <c r="G116" s="950"/>
      <c r="H116" s="736"/>
    </row>
    <row r="117" spans="2:8" ht="15">
      <c r="B117" s="698"/>
      <c r="D117" s="736"/>
      <c r="E117" s="950"/>
      <c r="F117" s="736"/>
      <c r="G117" s="950"/>
      <c r="H117" s="736"/>
    </row>
    <row r="118" spans="2:8" ht="15">
      <c r="B118" s="698"/>
      <c r="D118" s="736"/>
      <c r="E118" s="950"/>
      <c r="F118" s="736"/>
      <c r="G118" s="950"/>
      <c r="H118" s="736"/>
    </row>
    <row r="119" spans="2:8" ht="15">
      <c r="B119" s="698"/>
      <c r="D119" s="736"/>
      <c r="E119" s="950"/>
      <c r="F119" s="736"/>
      <c r="G119" s="950"/>
      <c r="H119" s="736"/>
    </row>
    <row r="120" spans="2:8" ht="15">
      <c r="B120" s="698"/>
      <c r="D120" s="736"/>
      <c r="E120" s="950"/>
      <c r="F120" s="736"/>
      <c r="G120" s="950"/>
      <c r="H120" s="736"/>
    </row>
    <row r="121" spans="2:8" ht="15">
      <c r="B121" s="698"/>
      <c r="D121" s="736"/>
      <c r="E121" s="950"/>
      <c r="F121" s="736"/>
      <c r="G121" s="950"/>
      <c r="H121" s="736"/>
    </row>
    <row r="122" spans="2:8" ht="15">
      <c r="B122" s="698"/>
      <c r="D122" s="736"/>
      <c r="E122" s="950"/>
      <c r="F122" s="736"/>
      <c r="G122" s="950"/>
      <c r="H122" s="736"/>
    </row>
    <row r="123" spans="2:8" ht="15">
      <c r="B123" s="698"/>
      <c r="D123" s="736"/>
      <c r="E123" s="950"/>
      <c r="F123" s="736"/>
      <c r="G123" s="950"/>
      <c r="H123" s="736"/>
    </row>
    <row r="124" spans="2:8" ht="15">
      <c r="B124" s="698"/>
      <c r="D124" s="736"/>
      <c r="E124" s="950"/>
      <c r="F124" s="736"/>
      <c r="G124" s="950"/>
      <c r="H124" s="736"/>
    </row>
    <row r="125" spans="2:8" ht="15">
      <c r="B125" s="698"/>
      <c r="D125" s="736"/>
      <c r="E125" s="950"/>
      <c r="F125" s="736"/>
      <c r="G125" s="950"/>
      <c r="H125" s="736"/>
    </row>
    <row r="126" spans="2:8" ht="15">
      <c r="B126" s="698"/>
      <c r="D126" s="736"/>
      <c r="E126" s="950"/>
      <c r="F126" s="736"/>
      <c r="G126" s="950"/>
      <c r="H126" s="736"/>
    </row>
    <row r="127" spans="2:8" ht="15">
      <c r="B127" s="698"/>
      <c r="D127" s="736"/>
      <c r="E127" s="950"/>
      <c r="F127" s="736"/>
      <c r="G127" s="950"/>
      <c r="H127" s="736"/>
    </row>
    <row r="128" spans="2:8" ht="15">
      <c r="B128" s="698"/>
      <c r="D128" s="736"/>
      <c r="E128" s="950"/>
      <c r="F128" s="736"/>
      <c r="G128" s="950"/>
      <c r="H128" s="736"/>
    </row>
    <row r="129" spans="2:8" ht="15">
      <c r="B129" s="698"/>
      <c r="D129" s="736"/>
      <c r="E129" s="950"/>
      <c r="F129" s="736"/>
      <c r="G129" s="950"/>
      <c r="H129" s="736"/>
    </row>
    <row r="130" spans="2:8" ht="15">
      <c r="B130" s="698"/>
      <c r="D130" s="736"/>
      <c r="E130" s="950"/>
      <c r="F130" s="736"/>
      <c r="G130" s="950"/>
      <c r="H130" s="736"/>
    </row>
    <row r="131" spans="2:8" ht="15">
      <c r="B131" s="698"/>
      <c r="D131" s="736"/>
      <c r="E131" s="950"/>
      <c r="F131" s="736"/>
      <c r="G131" s="950"/>
      <c r="H131" s="736"/>
    </row>
    <row r="132" spans="2:8" ht="15">
      <c r="B132" s="698"/>
      <c r="D132" s="736"/>
      <c r="E132" s="950"/>
      <c r="F132" s="736"/>
      <c r="G132" s="950"/>
      <c r="H132" s="736"/>
    </row>
    <row r="133" spans="2:8" ht="15">
      <c r="B133" s="698"/>
      <c r="D133" s="736"/>
      <c r="E133" s="950"/>
      <c r="F133" s="736"/>
      <c r="G133" s="950"/>
      <c r="H133" s="736"/>
    </row>
    <row r="134" spans="2:8" ht="15">
      <c r="B134" s="698"/>
      <c r="D134" s="736"/>
      <c r="E134" s="950"/>
      <c r="F134" s="736"/>
      <c r="G134" s="950"/>
      <c r="H134" s="736"/>
    </row>
    <row r="135" spans="2:8" ht="15">
      <c r="B135" s="698"/>
      <c r="D135" s="736"/>
      <c r="E135" s="950"/>
      <c r="F135" s="736"/>
      <c r="G135" s="950"/>
      <c r="H135" s="736"/>
    </row>
    <row r="136" spans="2:8" ht="15">
      <c r="B136" s="698"/>
      <c r="D136" s="736"/>
      <c r="E136" s="950"/>
      <c r="F136" s="736"/>
      <c r="G136" s="950"/>
      <c r="H136" s="736"/>
    </row>
    <row r="137" spans="2:8" ht="15">
      <c r="B137" s="698"/>
      <c r="D137" s="736"/>
      <c r="E137" s="950"/>
      <c r="F137" s="736"/>
      <c r="G137" s="950"/>
      <c r="H137" s="736"/>
    </row>
    <row r="138" spans="2:8" ht="15">
      <c r="B138" s="698"/>
      <c r="D138" s="736"/>
      <c r="E138" s="950"/>
      <c r="F138" s="736"/>
      <c r="G138" s="950"/>
      <c r="H138" s="736"/>
    </row>
    <row r="139" spans="2:8" ht="15">
      <c r="B139" s="698"/>
      <c r="D139" s="736"/>
      <c r="E139" s="950"/>
      <c r="F139" s="736"/>
      <c r="G139" s="950"/>
      <c r="H139" s="736"/>
    </row>
    <row r="140" spans="2:8" ht="15">
      <c r="B140" s="698"/>
      <c r="D140" s="736"/>
      <c r="E140" s="950"/>
      <c r="F140" s="736"/>
      <c r="G140" s="950"/>
      <c r="H140" s="736"/>
    </row>
    <row r="141" spans="2:8" ht="15">
      <c r="B141" s="698"/>
      <c r="D141" s="736"/>
      <c r="E141" s="950"/>
      <c r="F141" s="736"/>
      <c r="G141" s="950"/>
      <c r="H141" s="736"/>
    </row>
    <row r="142" spans="2:8" ht="15">
      <c r="B142" s="698"/>
      <c r="D142" s="736"/>
      <c r="E142" s="950"/>
      <c r="F142" s="736"/>
      <c r="G142" s="950"/>
      <c r="H142" s="736"/>
    </row>
    <row r="143" spans="2:8" ht="15">
      <c r="B143" s="698"/>
      <c r="D143" s="736"/>
      <c r="E143" s="950"/>
      <c r="F143" s="736"/>
      <c r="G143" s="950"/>
      <c r="H143" s="736"/>
    </row>
    <row r="144" spans="2:8" ht="15">
      <c r="B144" s="698"/>
      <c r="D144" s="736"/>
      <c r="E144" s="950"/>
      <c r="F144" s="736"/>
      <c r="G144" s="950"/>
      <c r="H144" s="736"/>
    </row>
    <row r="145" spans="2:8" ht="15">
      <c r="B145" s="698"/>
      <c r="D145" s="736"/>
      <c r="E145" s="950"/>
      <c r="F145" s="736"/>
      <c r="G145" s="950"/>
      <c r="H145" s="736"/>
    </row>
    <row r="146" spans="2:8" ht="15">
      <c r="B146" s="698"/>
      <c r="D146" s="736"/>
      <c r="E146" s="950"/>
      <c r="F146" s="736"/>
      <c r="G146" s="950"/>
      <c r="H146" s="736"/>
    </row>
    <row r="147" spans="2:8" ht="15">
      <c r="B147" s="698"/>
      <c r="D147" s="736"/>
      <c r="E147" s="950"/>
      <c r="F147" s="736"/>
      <c r="G147" s="950"/>
      <c r="H147" s="736"/>
    </row>
    <row r="148" spans="2:8" ht="15">
      <c r="B148" s="698"/>
      <c r="D148" s="736"/>
      <c r="E148" s="950"/>
      <c r="F148" s="736"/>
      <c r="G148" s="950"/>
      <c r="H148" s="736"/>
    </row>
    <row r="149" spans="2:8" ht="15">
      <c r="B149" s="698"/>
      <c r="D149" s="736"/>
      <c r="E149" s="950"/>
      <c r="F149" s="736"/>
      <c r="G149" s="950"/>
      <c r="H149" s="736"/>
    </row>
    <row r="150" spans="2:8" ht="15">
      <c r="B150" s="698"/>
      <c r="D150" s="736"/>
      <c r="E150" s="950"/>
      <c r="F150" s="736"/>
      <c r="G150" s="950"/>
      <c r="H150" s="736"/>
    </row>
    <row r="151" spans="2:8" ht="15">
      <c r="B151" s="698"/>
      <c r="D151" s="736"/>
      <c r="E151" s="950"/>
      <c r="F151" s="736"/>
      <c r="G151" s="950"/>
      <c r="H151" s="736"/>
    </row>
    <row r="152" spans="2:8" ht="15">
      <c r="B152" s="698"/>
      <c r="D152" s="736"/>
      <c r="E152" s="950"/>
      <c r="F152" s="736"/>
      <c r="G152" s="950"/>
      <c r="H152" s="736"/>
    </row>
    <row r="153" spans="2:8" ht="15">
      <c r="B153" s="698"/>
      <c r="D153" s="736"/>
      <c r="E153" s="950"/>
      <c r="F153" s="736"/>
      <c r="G153" s="950"/>
      <c r="H153" s="736"/>
    </row>
    <row r="154" spans="2:8" ht="15">
      <c r="B154" s="698"/>
      <c r="D154" s="736"/>
      <c r="E154" s="950"/>
      <c r="F154" s="736"/>
      <c r="G154" s="950"/>
      <c r="H154" s="736"/>
    </row>
    <row r="155" spans="2:8" ht="15">
      <c r="B155" s="698"/>
      <c r="D155" s="736"/>
      <c r="E155" s="950"/>
      <c r="F155" s="736"/>
      <c r="G155" s="950"/>
      <c r="H155" s="736"/>
    </row>
    <row r="156" spans="2:8" ht="15">
      <c r="B156" s="698"/>
      <c r="D156" s="736"/>
      <c r="E156" s="950"/>
      <c r="F156" s="736"/>
      <c r="G156" s="950"/>
      <c r="H156" s="736"/>
    </row>
    <row r="157" spans="2:8" ht="15">
      <c r="B157" s="698"/>
      <c r="D157" s="736"/>
      <c r="E157" s="950"/>
      <c r="F157" s="736"/>
      <c r="G157" s="950"/>
      <c r="H157" s="736"/>
    </row>
    <row r="158" spans="2:8" ht="15">
      <c r="B158" s="698"/>
      <c r="D158" s="736"/>
      <c r="E158" s="950"/>
      <c r="F158" s="736"/>
      <c r="G158" s="950"/>
      <c r="H158" s="736"/>
    </row>
    <row r="159" spans="2:8" ht="15">
      <c r="B159" s="698"/>
      <c r="D159" s="736"/>
      <c r="E159" s="950"/>
      <c r="F159" s="736"/>
      <c r="G159" s="950"/>
      <c r="H159" s="736"/>
    </row>
    <row r="160" spans="2:8" ht="15">
      <c r="B160" s="698"/>
      <c r="D160" s="736"/>
      <c r="E160" s="950"/>
      <c r="F160" s="736"/>
      <c r="G160" s="950"/>
      <c r="H160" s="736"/>
    </row>
    <row r="161" spans="2:8" ht="15">
      <c r="B161" s="698"/>
      <c r="D161" s="736"/>
      <c r="E161" s="950"/>
      <c r="F161" s="736"/>
      <c r="G161" s="950"/>
      <c r="H161" s="736"/>
    </row>
    <row r="162" spans="2:8" ht="15">
      <c r="B162" s="698"/>
      <c r="D162" s="736"/>
      <c r="E162" s="950"/>
      <c r="F162" s="736"/>
      <c r="G162" s="950"/>
      <c r="H162" s="736"/>
    </row>
    <row r="163" spans="2:8" ht="15">
      <c r="B163" s="698"/>
      <c r="D163" s="736"/>
      <c r="E163" s="950"/>
      <c r="F163" s="736"/>
      <c r="G163" s="950"/>
      <c r="H163" s="736"/>
    </row>
    <row r="164" spans="2:8" ht="15">
      <c r="B164" s="698"/>
      <c r="D164" s="736"/>
      <c r="E164" s="950"/>
      <c r="F164" s="736"/>
      <c r="G164" s="950"/>
      <c r="H164" s="736"/>
    </row>
    <row r="165" spans="2:8" ht="15">
      <c r="B165" s="698"/>
      <c r="D165" s="736"/>
      <c r="E165" s="950"/>
      <c r="F165" s="736"/>
      <c r="G165" s="950"/>
      <c r="H165" s="736"/>
    </row>
    <row r="166" spans="2:8" ht="15">
      <c r="B166" s="698"/>
      <c r="D166" s="736"/>
      <c r="E166" s="950"/>
      <c r="F166" s="736"/>
      <c r="G166" s="950"/>
      <c r="H166" s="736"/>
    </row>
    <row r="167" spans="2:8" ht="15">
      <c r="B167" s="698"/>
      <c r="D167" s="736"/>
      <c r="E167" s="950"/>
      <c r="F167" s="736"/>
      <c r="G167" s="950"/>
      <c r="H167" s="736"/>
    </row>
    <row r="168" spans="2:8" ht="15">
      <c r="B168" s="698"/>
      <c r="D168" s="736"/>
      <c r="E168" s="950"/>
      <c r="F168" s="736"/>
      <c r="G168" s="950"/>
      <c r="H168" s="736"/>
    </row>
    <row r="169" spans="2:8" ht="15">
      <c r="B169" s="698"/>
      <c r="D169" s="736"/>
      <c r="E169" s="950"/>
      <c r="F169" s="736"/>
      <c r="G169" s="950"/>
      <c r="H169" s="736"/>
    </row>
    <row r="170" spans="2:8" ht="15">
      <c r="B170" s="698"/>
      <c r="D170" s="736"/>
      <c r="E170" s="950"/>
      <c r="F170" s="736"/>
      <c r="G170" s="950"/>
      <c r="H170" s="736"/>
    </row>
    <row r="171" spans="2:8" ht="15">
      <c r="B171" s="698"/>
      <c r="D171" s="736"/>
      <c r="E171" s="950"/>
      <c r="F171" s="736"/>
      <c r="G171" s="950"/>
      <c r="H171" s="736"/>
    </row>
    <row r="172" spans="2:8" ht="15">
      <c r="B172" s="698"/>
      <c r="D172" s="736"/>
      <c r="E172" s="950"/>
      <c r="F172" s="736"/>
      <c r="G172" s="950"/>
      <c r="H172" s="736"/>
    </row>
    <row r="173" spans="2:8" ht="15">
      <c r="B173" s="698"/>
      <c r="D173" s="736"/>
      <c r="E173" s="950"/>
      <c r="F173" s="736"/>
      <c r="G173" s="950"/>
      <c r="H173" s="736"/>
    </row>
    <row r="174" spans="2:8" ht="15">
      <c r="B174" s="698"/>
      <c r="D174" s="736"/>
      <c r="E174" s="950"/>
      <c r="F174" s="736"/>
      <c r="G174" s="950"/>
      <c r="H174" s="736"/>
    </row>
    <row r="175" spans="2:8" ht="15">
      <c r="B175" s="698"/>
      <c r="D175" s="736"/>
      <c r="E175" s="950"/>
      <c r="F175" s="736"/>
      <c r="G175" s="950"/>
      <c r="H175" s="736"/>
    </row>
    <row r="176" spans="2:8" ht="15">
      <c r="B176" s="698"/>
      <c r="D176" s="736"/>
      <c r="E176" s="950"/>
      <c r="F176" s="736"/>
      <c r="G176" s="950"/>
      <c r="H176" s="736"/>
    </row>
    <row r="177" spans="2:8" ht="15">
      <c r="B177" s="698"/>
      <c r="D177" s="736"/>
      <c r="E177" s="950"/>
      <c r="F177" s="736"/>
      <c r="G177" s="950"/>
      <c r="H177" s="736"/>
    </row>
    <row r="178" spans="2:8" ht="15">
      <c r="B178" s="698"/>
      <c r="D178" s="736"/>
      <c r="E178" s="950"/>
      <c r="F178" s="736"/>
      <c r="G178" s="950"/>
      <c r="H178" s="736"/>
    </row>
    <row r="179" spans="2:8" ht="15">
      <c r="B179" s="698"/>
      <c r="D179" s="736"/>
      <c r="E179" s="950"/>
      <c r="F179" s="736"/>
      <c r="G179" s="950"/>
      <c r="H179" s="736"/>
    </row>
    <row r="180" spans="2:8" ht="15">
      <c r="B180" s="698"/>
      <c r="D180" s="736"/>
      <c r="E180" s="950"/>
      <c r="F180" s="736"/>
      <c r="G180" s="950"/>
      <c r="H180" s="736"/>
    </row>
    <row r="181" spans="2:8" ht="15">
      <c r="B181" s="698"/>
      <c r="D181" s="736"/>
      <c r="E181" s="950"/>
      <c r="F181" s="736"/>
      <c r="G181" s="950"/>
      <c r="H181" s="736"/>
    </row>
    <row r="182" spans="2:8" ht="15">
      <c r="B182" s="698"/>
      <c r="D182" s="736"/>
      <c r="E182" s="950"/>
      <c r="F182" s="736"/>
      <c r="G182" s="950"/>
      <c r="H182" s="736"/>
    </row>
    <row r="183" spans="2:8" ht="15">
      <c r="B183" s="698"/>
      <c r="D183" s="736"/>
      <c r="E183" s="950"/>
      <c r="F183" s="736"/>
      <c r="G183" s="950"/>
      <c r="H183" s="736"/>
    </row>
    <row r="184" spans="2:8" ht="15">
      <c r="B184" s="698"/>
      <c r="D184" s="736"/>
      <c r="E184" s="950"/>
      <c r="F184" s="736"/>
      <c r="G184" s="950"/>
      <c r="H184" s="736"/>
    </row>
    <row r="185" spans="2:8" ht="15">
      <c r="B185" s="698"/>
      <c r="D185" s="736"/>
      <c r="E185" s="950"/>
      <c r="F185" s="736"/>
      <c r="G185" s="950"/>
      <c r="H185" s="736"/>
    </row>
    <row r="186" spans="2:8" ht="15">
      <c r="B186" s="698"/>
      <c r="D186" s="736"/>
      <c r="E186" s="950"/>
      <c r="F186" s="736"/>
      <c r="G186" s="950"/>
      <c r="H186" s="736"/>
    </row>
    <row r="187" spans="2:8" ht="15">
      <c r="B187" s="698"/>
      <c r="D187" s="736"/>
      <c r="E187" s="950"/>
      <c r="F187" s="736"/>
      <c r="G187" s="950"/>
      <c r="H187" s="736"/>
    </row>
    <row r="188" spans="2:8" ht="15">
      <c r="B188" s="698"/>
      <c r="D188" s="736"/>
      <c r="E188" s="950"/>
      <c r="F188" s="736"/>
      <c r="G188" s="950"/>
      <c r="H188" s="736"/>
    </row>
    <row r="189" spans="2:8" ht="15">
      <c r="B189" s="698"/>
      <c r="D189" s="736"/>
      <c r="E189" s="950"/>
      <c r="F189" s="736"/>
      <c r="G189" s="950"/>
      <c r="H189" s="736"/>
    </row>
    <row r="190" spans="2:8" ht="15">
      <c r="B190" s="698"/>
      <c r="D190" s="736"/>
      <c r="E190" s="950"/>
      <c r="F190" s="736"/>
      <c r="G190" s="950"/>
      <c r="H190" s="736"/>
    </row>
    <row r="191" spans="2:8" ht="15">
      <c r="B191" s="698"/>
      <c r="D191" s="736"/>
      <c r="E191" s="950"/>
      <c r="F191" s="736"/>
      <c r="G191" s="950"/>
      <c r="H191" s="736"/>
    </row>
    <row r="192" spans="2:8" ht="15">
      <c r="B192" s="698"/>
      <c r="D192" s="736"/>
      <c r="E192" s="950"/>
      <c r="F192" s="736"/>
      <c r="G192" s="950"/>
      <c r="H192" s="736"/>
    </row>
    <row r="193" spans="2:8" ht="15">
      <c r="B193" s="698"/>
      <c r="D193" s="736"/>
      <c r="E193" s="950"/>
      <c r="F193" s="736"/>
      <c r="G193" s="950"/>
      <c r="H193" s="736"/>
    </row>
    <row r="194" spans="2:8" ht="15">
      <c r="B194" s="698"/>
      <c r="D194" s="736"/>
      <c r="E194" s="950"/>
      <c r="F194" s="736"/>
      <c r="G194" s="950"/>
      <c r="H194" s="736"/>
    </row>
    <row r="195" spans="2:8" ht="15">
      <c r="B195" s="698"/>
      <c r="D195" s="736"/>
      <c r="E195" s="950"/>
      <c r="F195" s="736"/>
      <c r="G195" s="950"/>
      <c r="H195" s="736"/>
    </row>
    <row r="196" spans="2:8" ht="15">
      <c r="B196" s="698"/>
      <c r="D196" s="736"/>
      <c r="E196" s="950"/>
      <c r="F196" s="736"/>
      <c r="G196" s="950"/>
      <c r="H196" s="736"/>
    </row>
    <row r="197" spans="2:8" ht="15">
      <c r="B197" s="698"/>
      <c r="D197" s="736"/>
      <c r="E197" s="950"/>
      <c r="F197" s="736"/>
      <c r="G197" s="950"/>
      <c r="H197" s="736"/>
    </row>
    <row r="198" spans="2:8" ht="15">
      <c r="B198" s="698"/>
      <c r="D198" s="736"/>
      <c r="E198" s="950"/>
      <c r="F198" s="736"/>
      <c r="G198" s="950"/>
      <c r="H198" s="736"/>
    </row>
    <row r="199" spans="2:8" ht="15">
      <c r="B199" s="698"/>
      <c r="D199" s="736"/>
      <c r="E199" s="950"/>
      <c r="F199" s="736"/>
      <c r="G199" s="950"/>
      <c r="H199" s="736"/>
    </row>
    <row r="200" spans="2:8" ht="15">
      <c r="B200" s="698"/>
      <c r="D200" s="736"/>
      <c r="E200" s="950"/>
      <c r="F200" s="736"/>
      <c r="G200" s="950"/>
      <c r="H200" s="736"/>
    </row>
    <row r="201" spans="2:8" ht="15">
      <c r="B201" s="698"/>
      <c r="D201" s="736"/>
      <c r="E201" s="950"/>
      <c r="F201" s="736"/>
      <c r="G201" s="950"/>
      <c r="H201" s="736"/>
    </row>
    <row r="202" spans="2:8" ht="15">
      <c r="B202" s="698"/>
      <c r="D202" s="736"/>
      <c r="E202" s="950"/>
      <c r="F202" s="736"/>
      <c r="G202" s="950"/>
      <c r="H202" s="736"/>
    </row>
    <row r="203" spans="2:8" ht="15">
      <c r="B203" s="698"/>
      <c r="D203" s="736"/>
      <c r="E203" s="950"/>
      <c r="F203" s="736"/>
      <c r="G203" s="950"/>
      <c r="H203" s="736"/>
    </row>
    <row r="204" spans="2:8" ht="15">
      <c r="B204" s="698"/>
      <c r="D204" s="736"/>
      <c r="E204" s="950"/>
      <c r="F204" s="736"/>
      <c r="G204" s="950"/>
      <c r="H204" s="736"/>
    </row>
    <row r="205" spans="2:8" ht="15">
      <c r="B205" s="698"/>
      <c r="D205" s="736"/>
      <c r="E205" s="950"/>
      <c r="F205" s="736"/>
      <c r="G205" s="950"/>
      <c r="H205" s="736"/>
    </row>
    <row r="206" spans="2:8" ht="15">
      <c r="B206" s="698"/>
      <c r="D206" s="736"/>
      <c r="E206" s="950"/>
      <c r="F206" s="736"/>
      <c r="G206" s="950"/>
      <c r="H206" s="736"/>
    </row>
    <row r="207" spans="2:8" ht="15">
      <c r="B207" s="698"/>
      <c r="D207" s="736"/>
      <c r="E207" s="950"/>
      <c r="F207" s="736"/>
      <c r="G207" s="950"/>
      <c r="H207" s="736"/>
    </row>
    <row r="208" spans="2:8" ht="15">
      <c r="B208" s="698"/>
      <c r="D208" s="736"/>
      <c r="E208" s="950"/>
      <c r="F208" s="736"/>
      <c r="G208" s="950"/>
      <c r="H208" s="736"/>
    </row>
    <row r="209" spans="2:8" ht="15">
      <c r="B209" s="698"/>
      <c r="D209" s="736"/>
      <c r="E209" s="950"/>
      <c r="F209" s="736"/>
      <c r="G209" s="950"/>
      <c r="H209" s="736"/>
    </row>
    <row r="210" spans="2:8" ht="15">
      <c r="B210" s="698"/>
      <c r="D210" s="736"/>
      <c r="E210" s="950"/>
      <c r="F210" s="736"/>
      <c r="G210" s="950"/>
      <c r="H210" s="736"/>
    </row>
    <row r="211" spans="2:8" ht="15">
      <c r="B211" s="698"/>
      <c r="D211" s="736"/>
      <c r="E211" s="950"/>
      <c r="F211" s="736"/>
      <c r="G211" s="950"/>
      <c r="H211" s="736"/>
    </row>
    <row r="212" spans="2:8" ht="15">
      <c r="B212" s="698"/>
      <c r="D212" s="736"/>
      <c r="E212" s="950"/>
      <c r="F212" s="736"/>
      <c r="G212" s="950"/>
      <c r="H212" s="736"/>
    </row>
    <row r="213" spans="2:8" ht="15">
      <c r="B213" s="698"/>
      <c r="D213" s="736"/>
      <c r="E213" s="950"/>
      <c r="F213" s="736"/>
      <c r="G213" s="950"/>
      <c r="H213" s="736"/>
    </row>
    <row r="214" spans="2:8" ht="15">
      <c r="B214" s="698"/>
      <c r="D214" s="736"/>
      <c r="E214" s="950"/>
      <c r="F214" s="736"/>
      <c r="G214" s="950"/>
      <c r="H214" s="736"/>
    </row>
    <row r="215" spans="4:8" ht="15">
      <c r="D215" s="736"/>
      <c r="E215" s="950"/>
      <c r="F215" s="736"/>
      <c r="G215" s="950"/>
      <c r="H215" s="736"/>
    </row>
    <row r="216" spans="4:8" ht="15">
      <c r="D216" s="736"/>
      <c r="E216" s="950"/>
      <c r="F216" s="736"/>
      <c r="G216" s="950"/>
      <c r="H216" s="736"/>
    </row>
    <row r="217" spans="4:8" ht="15">
      <c r="D217" s="736"/>
      <c r="E217" s="950"/>
      <c r="F217" s="736"/>
      <c r="G217" s="950"/>
      <c r="H217" s="736"/>
    </row>
    <row r="218" spans="4:8" ht="15">
      <c r="D218" s="736"/>
      <c r="E218" s="950"/>
      <c r="F218" s="736"/>
      <c r="G218" s="950"/>
      <c r="H218" s="736"/>
    </row>
    <row r="219" spans="4:8" ht="15">
      <c r="D219" s="736"/>
      <c r="E219" s="950"/>
      <c r="F219" s="736"/>
      <c r="G219" s="950"/>
      <c r="H219" s="736"/>
    </row>
    <row r="220" spans="4:8" ht="15">
      <c r="D220" s="736"/>
      <c r="E220" s="950"/>
      <c r="F220" s="736"/>
      <c r="G220" s="950"/>
      <c r="H220" s="736"/>
    </row>
    <row r="221" spans="4:8" ht="15">
      <c r="D221" s="736"/>
      <c r="E221" s="950"/>
      <c r="F221" s="736"/>
      <c r="G221" s="950"/>
      <c r="H221" s="736"/>
    </row>
    <row r="222" spans="4:8" ht="15">
      <c r="D222" s="736"/>
      <c r="E222" s="950"/>
      <c r="F222" s="736"/>
      <c r="G222" s="950"/>
      <c r="H222" s="736"/>
    </row>
    <row r="223" spans="4:8" ht="15">
      <c r="D223" s="736"/>
      <c r="E223" s="950"/>
      <c r="F223" s="736"/>
      <c r="G223" s="950"/>
      <c r="H223" s="736"/>
    </row>
    <row r="224" spans="4:8" ht="15">
      <c r="D224" s="736"/>
      <c r="E224" s="950"/>
      <c r="F224" s="736"/>
      <c r="G224" s="950"/>
      <c r="H224" s="736"/>
    </row>
    <row r="225" spans="4:8" ht="15">
      <c r="D225" s="736"/>
      <c r="E225" s="950"/>
      <c r="F225" s="736"/>
      <c r="G225" s="950"/>
      <c r="H225" s="736"/>
    </row>
    <row r="226" spans="4:8" ht="15">
      <c r="D226" s="736"/>
      <c r="E226" s="950"/>
      <c r="F226" s="736"/>
      <c r="G226" s="950"/>
      <c r="H226" s="736"/>
    </row>
    <row r="227" spans="4:8" ht="15">
      <c r="D227" s="736"/>
      <c r="E227" s="950"/>
      <c r="F227" s="736"/>
      <c r="G227" s="950"/>
      <c r="H227" s="736"/>
    </row>
    <row r="228" spans="4:8" ht="15">
      <c r="D228" s="736"/>
      <c r="E228" s="950"/>
      <c r="F228" s="736"/>
      <c r="G228" s="950"/>
      <c r="H228" s="736"/>
    </row>
    <row r="229" spans="4:8" ht="15">
      <c r="D229" s="736"/>
      <c r="E229" s="950"/>
      <c r="F229" s="736"/>
      <c r="G229" s="950"/>
      <c r="H229" s="736"/>
    </row>
    <row r="230" spans="4:8" ht="15">
      <c r="D230" s="736"/>
      <c r="E230" s="950"/>
      <c r="F230" s="736"/>
      <c r="G230" s="950"/>
      <c r="H230" s="736"/>
    </row>
    <row r="231" spans="4:8" ht="15">
      <c r="D231" s="736"/>
      <c r="E231" s="950"/>
      <c r="F231" s="736"/>
      <c r="G231" s="950"/>
      <c r="H231" s="736"/>
    </row>
    <row r="232" spans="4:8" ht="15">
      <c r="D232" s="736"/>
      <c r="E232" s="950"/>
      <c r="F232" s="736"/>
      <c r="G232" s="950"/>
      <c r="H232" s="736"/>
    </row>
    <row r="233" spans="4:8" ht="15">
      <c r="D233" s="736"/>
      <c r="E233" s="950"/>
      <c r="F233" s="736"/>
      <c r="G233" s="950"/>
      <c r="H233" s="736"/>
    </row>
    <row r="234" spans="4:8" ht="15">
      <c r="D234" s="736"/>
      <c r="E234" s="950"/>
      <c r="F234" s="736"/>
      <c r="G234" s="950"/>
      <c r="H234" s="736"/>
    </row>
    <row r="235" spans="4:8" ht="15">
      <c r="D235" s="736"/>
      <c r="E235" s="950"/>
      <c r="F235" s="736"/>
      <c r="G235" s="950"/>
      <c r="H235" s="736"/>
    </row>
    <row r="236" spans="4:8" ht="15">
      <c r="D236" s="736"/>
      <c r="E236" s="950"/>
      <c r="F236" s="736"/>
      <c r="G236" s="950"/>
      <c r="H236" s="736"/>
    </row>
    <row r="237" spans="4:8" ht="15">
      <c r="D237" s="736"/>
      <c r="E237" s="950"/>
      <c r="F237" s="736"/>
      <c r="G237" s="950"/>
      <c r="H237" s="736"/>
    </row>
    <row r="238" spans="4:8" ht="15">
      <c r="D238" s="736"/>
      <c r="E238" s="950"/>
      <c r="F238" s="736"/>
      <c r="G238" s="950"/>
      <c r="H238" s="736"/>
    </row>
    <row r="239" spans="4:8" ht="15">
      <c r="D239" s="736"/>
      <c r="E239" s="950"/>
      <c r="F239" s="736"/>
      <c r="G239" s="950"/>
      <c r="H239" s="736"/>
    </row>
    <row r="240" spans="4:8" ht="15">
      <c r="D240" s="736"/>
      <c r="E240" s="950"/>
      <c r="F240" s="736"/>
      <c r="G240" s="950"/>
      <c r="H240" s="736"/>
    </row>
    <row r="241" spans="4:8" ht="15">
      <c r="D241" s="736"/>
      <c r="E241" s="950"/>
      <c r="F241" s="736"/>
      <c r="G241" s="950"/>
      <c r="H241" s="736"/>
    </row>
    <row r="242" spans="4:8" ht="15">
      <c r="D242" s="736"/>
      <c r="E242" s="950"/>
      <c r="F242" s="736"/>
      <c r="G242" s="950"/>
      <c r="H242" s="736"/>
    </row>
    <row r="243" spans="4:8" ht="15">
      <c r="D243" s="736"/>
      <c r="E243" s="950"/>
      <c r="F243" s="736"/>
      <c r="G243" s="950"/>
      <c r="H243" s="736"/>
    </row>
    <row r="244" spans="4:8" ht="15">
      <c r="D244" s="736"/>
      <c r="E244" s="950"/>
      <c r="F244" s="736"/>
      <c r="G244" s="950"/>
      <c r="H244" s="736"/>
    </row>
    <row r="245" spans="4:8" ht="15">
      <c r="D245" s="736"/>
      <c r="E245" s="950"/>
      <c r="F245" s="736"/>
      <c r="G245" s="950"/>
      <c r="H245" s="736"/>
    </row>
    <row r="246" spans="4:8" ht="15">
      <c r="D246" s="736"/>
      <c r="E246" s="950"/>
      <c r="F246" s="736"/>
      <c r="G246" s="950"/>
      <c r="H246" s="736"/>
    </row>
    <row r="247" spans="4:8" ht="15">
      <c r="D247" s="736"/>
      <c r="E247" s="950"/>
      <c r="F247" s="736"/>
      <c r="G247" s="950"/>
      <c r="H247" s="736"/>
    </row>
    <row r="248" spans="4:8" ht="15">
      <c r="D248" s="736"/>
      <c r="E248" s="950"/>
      <c r="F248" s="736"/>
      <c r="G248" s="950"/>
      <c r="H248" s="736"/>
    </row>
    <row r="249" spans="4:8" ht="15">
      <c r="D249" s="736"/>
      <c r="E249" s="950"/>
      <c r="F249" s="736"/>
      <c r="G249" s="950"/>
      <c r="H249" s="736"/>
    </row>
    <row r="250" spans="4:8" ht="15">
      <c r="D250" s="736"/>
      <c r="E250" s="950"/>
      <c r="F250" s="736"/>
      <c r="G250" s="950"/>
      <c r="H250" s="736"/>
    </row>
    <row r="251" spans="4:8" ht="15">
      <c r="D251" s="736"/>
      <c r="E251" s="950"/>
      <c r="F251" s="736"/>
      <c r="G251" s="950"/>
      <c r="H251" s="736"/>
    </row>
    <row r="252" spans="4:8" ht="15">
      <c r="D252" s="736"/>
      <c r="E252" s="950"/>
      <c r="F252" s="736"/>
      <c r="G252" s="950"/>
      <c r="H252" s="736"/>
    </row>
    <row r="253" spans="4:8" ht="15">
      <c r="D253" s="736"/>
      <c r="E253" s="950"/>
      <c r="F253" s="736"/>
      <c r="G253" s="950"/>
      <c r="H253" s="736"/>
    </row>
    <row r="254" spans="4:8" ht="15">
      <c r="D254" s="736"/>
      <c r="E254" s="950"/>
      <c r="F254" s="736"/>
      <c r="G254" s="950"/>
      <c r="H254" s="736"/>
    </row>
    <row r="255" spans="4:8" ht="15">
      <c r="D255" s="736"/>
      <c r="E255" s="950"/>
      <c r="F255" s="736"/>
      <c r="G255" s="950"/>
      <c r="H255" s="736"/>
    </row>
    <row r="256" spans="4:8" ht="15">
      <c r="D256" s="736"/>
      <c r="E256" s="950"/>
      <c r="F256" s="736"/>
      <c r="G256" s="950"/>
      <c r="H256" s="736"/>
    </row>
    <row r="257" spans="4:8" ht="15">
      <c r="D257" s="736"/>
      <c r="E257" s="950"/>
      <c r="F257" s="736"/>
      <c r="G257" s="950"/>
      <c r="H257" s="736"/>
    </row>
    <row r="258" spans="4:8" ht="15">
      <c r="D258" s="736"/>
      <c r="E258" s="950"/>
      <c r="F258" s="736"/>
      <c r="G258" s="950"/>
      <c r="H258" s="736"/>
    </row>
    <row r="259" spans="4:8" ht="15">
      <c r="D259" s="736"/>
      <c r="E259" s="950"/>
      <c r="F259" s="736"/>
      <c r="G259" s="950"/>
      <c r="H259" s="736"/>
    </row>
    <row r="260" spans="4:8" ht="15">
      <c r="D260" s="736"/>
      <c r="E260" s="950"/>
      <c r="F260" s="736"/>
      <c r="G260" s="950"/>
      <c r="H260" s="736"/>
    </row>
    <row r="261" spans="4:8" ht="15">
      <c r="D261" s="736"/>
      <c r="E261" s="950"/>
      <c r="F261" s="736"/>
      <c r="G261" s="950"/>
      <c r="H261" s="736"/>
    </row>
    <row r="262" spans="4:8" ht="15">
      <c r="D262" s="736"/>
      <c r="E262" s="950"/>
      <c r="F262" s="736"/>
      <c r="G262" s="950"/>
      <c r="H262" s="736"/>
    </row>
    <row r="263" spans="4:8" ht="15">
      <c r="D263" s="736"/>
      <c r="E263" s="950"/>
      <c r="F263" s="736"/>
      <c r="G263" s="950"/>
      <c r="H263" s="736"/>
    </row>
    <row r="264" spans="4:8" ht="15">
      <c r="D264" s="736"/>
      <c r="E264" s="950"/>
      <c r="F264" s="736"/>
      <c r="G264" s="950"/>
      <c r="H264" s="736"/>
    </row>
    <row r="265" spans="4:8" ht="15">
      <c r="D265" s="736"/>
      <c r="E265" s="950"/>
      <c r="F265" s="736"/>
      <c r="G265" s="950"/>
      <c r="H265" s="736"/>
    </row>
    <row r="266" spans="4:8" ht="15">
      <c r="D266" s="736"/>
      <c r="E266" s="950"/>
      <c r="F266" s="736"/>
      <c r="G266" s="950"/>
      <c r="H266" s="736"/>
    </row>
    <row r="267" spans="4:8" ht="15">
      <c r="D267" s="736"/>
      <c r="E267" s="950"/>
      <c r="F267" s="736"/>
      <c r="G267" s="950"/>
      <c r="H267" s="736"/>
    </row>
    <row r="268" spans="4:8" ht="15">
      <c r="D268" s="736"/>
      <c r="E268" s="950"/>
      <c r="F268" s="736"/>
      <c r="G268" s="950"/>
      <c r="H268" s="736"/>
    </row>
    <row r="269" spans="4:8" ht="15">
      <c r="D269" s="736"/>
      <c r="E269" s="950"/>
      <c r="F269" s="736"/>
      <c r="G269" s="950"/>
      <c r="H269" s="736"/>
    </row>
    <row r="270" spans="4:8" ht="15">
      <c r="D270" s="736"/>
      <c r="E270" s="950"/>
      <c r="F270" s="736"/>
      <c r="G270" s="950"/>
      <c r="H270" s="736"/>
    </row>
    <row r="271" spans="4:8" ht="15">
      <c r="D271" s="736"/>
      <c r="E271" s="950"/>
      <c r="F271" s="736"/>
      <c r="G271" s="950"/>
      <c r="H271" s="736"/>
    </row>
    <row r="272" spans="4:8" ht="15">
      <c r="D272" s="736"/>
      <c r="E272" s="950"/>
      <c r="F272" s="736"/>
      <c r="G272" s="950"/>
      <c r="H272" s="736"/>
    </row>
    <row r="273" spans="4:8" ht="15">
      <c r="D273" s="736"/>
      <c r="E273" s="950"/>
      <c r="F273" s="736"/>
      <c r="G273" s="950"/>
      <c r="H273" s="736"/>
    </row>
    <row r="274" spans="4:8" ht="15">
      <c r="D274" s="736"/>
      <c r="E274" s="950"/>
      <c r="F274" s="736"/>
      <c r="G274" s="950"/>
      <c r="H274" s="736"/>
    </row>
    <row r="275" spans="4:8" ht="15">
      <c r="D275" s="736"/>
      <c r="E275" s="950"/>
      <c r="F275" s="736"/>
      <c r="G275" s="950"/>
      <c r="H275" s="736"/>
    </row>
    <row r="276" spans="4:8" ht="15">
      <c r="D276" s="736"/>
      <c r="E276" s="950"/>
      <c r="F276" s="736"/>
      <c r="G276" s="950"/>
      <c r="H276" s="736"/>
    </row>
    <row r="277" spans="4:8" ht="15">
      <c r="D277" s="736"/>
      <c r="E277" s="950"/>
      <c r="F277" s="736"/>
      <c r="G277" s="950"/>
      <c r="H277" s="736"/>
    </row>
    <row r="278" spans="4:8" ht="15">
      <c r="D278" s="736"/>
      <c r="E278" s="950"/>
      <c r="F278" s="736"/>
      <c r="G278" s="950"/>
      <c r="H278" s="736"/>
    </row>
    <row r="279" spans="4:8" ht="15">
      <c r="D279" s="736"/>
      <c r="E279" s="950"/>
      <c r="F279" s="736"/>
      <c r="G279" s="950"/>
      <c r="H279" s="736"/>
    </row>
    <row r="280" spans="4:8" ht="15">
      <c r="D280" s="736"/>
      <c r="E280" s="950"/>
      <c r="F280" s="736"/>
      <c r="G280" s="950"/>
      <c r="H280" s="736"/>
    </row>
    <row r="281" spans="4:8" ht="15">
      <c r="D281" s="736"/>
      <c r="E281" s="950"/>
      <c r="F281" s="736"/>
      <c r="G281" s="950"/>
      <c r="H281" s="736"/>
    </row>
    <row r="282" spans="4:8" ht="15">
      <c r="D282" s="736"/>
      <c r="E282" s="950"/>
      <c r="F282" s="736"/>
      <c r="G282" s="950"/>
      <c r="H282" s="736"/>
    </row>
    <row r="283" spans="4:8" ht="15">
      <c r="D283" s="736"/>
      <c r="E283" s="950"/>
      <c r="F283" s="736"/>
      <c r="G283" s="950"/>
      <c r="H283" s="736"/>
    </row>
    <row r="284" spans="4:8" ht="15">
      <c r="D284" s="736"/>
      <c r="E284" s="950"/>
      <c r="F284" s="736"/>
      <c r="G284" s="950"/>
      <c r="H284" s="736"/>
    </row>
    <row r="285" spans="4:8" ht="15">
      <c r="D285" s="736"/>
      <c r="E285" s="950"/>
      <c r="F285" s="736"/>
      <c r="G285" s="950"/>
      <c r="H285" s="736"/>
    </row>
    <row r="286" spans="4:8" ht="15">
      <c r="D286" s="736"/>
      <c r="E286" s="950"/>
      <c r="F286" s="736"/>
      <c r="G286" s="950"/>
      <c r="H286" s="736"/>
    </row>
    <row r="287" spans="4:8" ht="15">
      <c r="D287" s="736"/>
      <c r="E287" s="950"/>
      <c r="F287" s="736"/>
      <c r="G287" s="950"/>
      <c r="H287" s="736"/>
    </row>
    <row r="288" spans="4:8" ht="15">
      <c r="D288" s="736"/>
      <c r="E288" s="950"/>
      <c r="F288" s="736"/>
      <c r="G288" s="950"/>
      <c r="H288" s="736"/>
    </row>
    <row r="289" spans="4:8" ht="15">
      <c r="D289" s="736"/>
      <c r="E289" s="950"/>
      <c r="F289" s="736"/>
      <c r="G289" s="950"/>
      <c r="H289" s="736"/>
    </row>
    <row r="290" spans="4:8" ht="15">
      <c r="D290" s="736"/>
      <c r="E290" s="950"/>
      <c r="F290" s="736"/>
      <c r="G290" s="950"/>
      <c r="H290" s="736"/>
    </row>
    <row r="291" spans="4:8" ht="15">
      <c r="D291" s="736"/>
      <c r="E291" s="950"/>
      <c r="F291" s="736"/>
      <c r="G291" s="950"/>
      <c r="H291" s="736"/>
    </row>
    <row r="292" spans="4:8" ht="15">
      <c r="D292" s="736"/>
      <c r="E292" s="950"/>
      <c r="F292" s="736"/>
      <c r="G292" s="950"/>
      <c r="H292" s="736"/>
    </row>
    <row r="293" spans="4:8" ht="15">
      <c r="D293" s="736"/>
      <c r="E293" s="950"/>
      <c r="F293" s="736"/>
      <c r="G293" s="950"/>
      <c r="H293" s="736"/>
    </row>
    <row r="294" spans="4:8" ht="15">
      <c r="D294" s="736"/>
      <c r="E294" s="950"/>
      <c r="F294" s="736"/>
      <c r="G294" s="950"/>
      <c r="H294" s="736"/>
    </row>
    <row r="295" spans="4:8" ht="15">
      <c r="D295" s="736"/>
      <c r="E295" s="950"/>
      <c r="F295" s="736"/>
      <c r="G295" s="950"/>
      <c r="H295" s="736"/>
    </row>
    <row r="296" spans="4:8" ht="15">
      <c r="D296" s="736"/>
      <c r="E296" s="950"/>
      <c r="F296" s="736"/>
      <c r="G296" s="950"/>
      <c r="H296" s="736"/>
    </row>
    <row r="297" spans="4:8" ht="15">
      <c r="D297" s="736"/>
      <c r="E297" s="950"/>
      <c r="F297" s="736"/>
      <c r="G297" s="950"/>
      <c r="H297" s="736"/>
    </row>
    <row r="298" spans="4:8" ht="15">
      <c r="D298" s="736"/>
      <c r="E298" s="950"/>
      <c r="F298" s="736"/>
      <c r="G298" s="950"/>
      <c r="H298" s="736"/>
    </row>
    <row r="299" spans="4:8" ht="15">
      <c r="D299" s="736"/>
      <c r="E299" s="950"/>
      <c r="F299" s="736"/>
      <c r="G299" s="950"/>
      <c r="H299" s="736"/>
    </row>
    <row r="300" spans="4:8" ht="15">
      <c r="D300" s="736"/>
      <c r="E300" s="950"/>
      <c r="F300" s="736"/>
      <c r="G300" s="950"/>
      <c r="H300" s="736"/>
    </row>
    <row r="301" spans="4:8" ht="15">
      <c r="D301" s="736"/>
      <c r="E301" s="950"/>
      <c r="F301" s="736"/>
      <c r="G301" s="950"/>
      <c r="H301" s="736"/>
    </row>
    <row r="302" spans="4:8" ht="15">
      <c r="D302" s="736"/>
      <c r="E302" s="950"/>
      <c r="F302" s="736"/>
      <c r="G302" s="950"/>
      <c r="H302" s="736"/>
    </row>
    <row r="303" spans="4:8" ht="15">
      <c r="D303" s="736"/>
      <c r="E303" s="950"/>
      <c r="F303" s="736"/>
      <c r="G303" s="950"/>
      <c r="H303" s="736"/>
    </row>
    <row r="304" spans="4:8" ht="15">
      <c r="D304" s="736"/>
      <c r="E304" s="950"/>
      <c r="F304" s="736"/>
      <c r="G304" s="950"/>
      <c r="H304" s="736"/>
    </row>
    <row r="305" spans="4:8" ht="15">
      <c r="D305" s="736"/>
      <c r="E305" s="950"/>
      <c r="F305" s="736"/>
      <c r="G305" s="950"/>
      <c r="H305" s="736"/>
    </row>
    <row r="306" spans="4:8" ht="15">
      <c r="D306" s="736"/>
      <c r="E306" s="950"/>
      <c r="F306" s="736"/>
      <c r="G306" s="950"/>
      <c r="H306" s="736"/>
    </row>
    <row r="307" spans="4:8" ht="15">
      <c r="D307" s="736"/>
      <c r="E307" s="950"/>
      <c r="F307" s="736"/>
      <c r="G307" s="950"/>
      <c r="H307" s="736"/>
    </row>
    <row r="308" spans="4:8" ht="15">
      <c r="D308" s="736"/>
      <c r="E308" s="950"/>
      <c r="F308" s="736"/>
      <c r="G308" s="950"/>
      <c r="H308" s="736"/>
    </row>
    <row r="309" spans="4:8" ht="15">
      <c r="D309" s="736"/>
      <c r="E309" s="950"/>
      <c r="F309" s="736"/>
      <c r="G309" s="950"/>
      <c r="H309" s="736"/>
    </row>
    <row r="310" spans="4:8" ht="15">
      <c r="D310" s="736"/>
      <c r="E310" s="950"/>
      <c r="F310" s="736"/>
      <c r="G310" s="950"/>
      <c r="H310" s="736"/>
    </row>
    <row r="311" spans="4:8" ht="15">
      <c r="D311" s="736"/>
      <c r="E311" s="950"/>
      <c r="F311" s="736"/>
      <c r="G311" s="950"/>
      <c r="H311" s="736"/>
    </row>
    <row r="312" spans="4:8" ht="15">
      <c r="D312" s="736"/>
      <c r="E312" s="950"/>
      <c r="F312" s="736"/>
      <c r="G312" s="950"/>
      <c r="H312" s="736"/>
    </row>
    <row r="313" spans="4:8" ht="15">
      <c r="D313" s="736"/>
      <c r="E313" s="950"/>
      <c r="F313" s="736"/>
      <c r="G313" s="950"/>
      <c r="H313" s="736"/>
    </row>
    <row r="314" spans="4:8" ht="15">
      <c r="D314" s="736"/>
      <c r="E314" s="950"/>
      <c r="F314" s="736"/>
      <c r="G314" s="950"/>
      <c r="H314" s="736"/>
    </row>
    <row r="315" spans="4:8" ht="15">
      <c r="D315" s="736"/>
      <c r="E315" s="950"/>
      <c r="F315" s="736"/>
      <c r="G315" s="950"/>
      <c r="H315" s="736"/>
    </row>
    <row r="316" spans="4:8" ht="15">
      <c r="D316" s="736"/>
      <c r="E316" s="950"/>
      <c r="F316" s="736"/>
      <c r="G316" s="950"/>
      <c r="H316" s="736"/>
    </row>
    <row r="317" spans="4:8" ht="15">
      <c r="D317" s="736"/>
      <c r="E317" s="950"/>
      <c r="F317" s="736"/>
      <c r="G317" s="950"/>
      <c r="H317" s="736"/>
    </row>
    <row r="318" spans="4:8" ht="15">
      <c r="D318" s="736"/>
      <c r="E318" s="950"/>
      <c r="F318" s="736"/>
      <c r="G318" s="950"/>
      <c r="H318" s="736"/>
    </row>
    <row r="319" spans="4:8" ht="15">
      <c r="D319" s="736"/>
      <c r="E319" s="950"/>
      <c r="F319" s="736"/>
      <c r="G319" s="950"/>
      <c r="H319" s="736"/>
    </row>
    <row r="320" spans="4:8" ht="15">
      <c r="D320" s="736"/>
      <c r="E320" s="950"/>
      <c r="F320" s="736"/>
      <c r="G320" s="950"/>
      <c r="H320" s="736"/>
    </row>
    <row r="321" spans="4:8" ht="15">
      <c r="D321" s="736"/>
      <c r="E321" s="950"/>
      <c r="F321" s="736"/>
      <c r="G321" s="950"/>
      <c r="H321" s="736"/>
    </row>
    <row r="322" spans="4:8" ht="15">
      <c r="D322" s="736"/>
      <c r="E322" s="950"/>
      <c r="F322" s="736"/>
      <c r="G322" s="950"/>
      <c r="H322" s="736"/>
    </row>
    <row r="323" spans="4:8" ht="15">
      <c r="D323" s="736"/>
      <c r="E323" s="950"/>
      <c r="F323" s="736"/>
      <c r="G323" s="950"/>
      <c r="H323" s="736"/>
    </row>
    <row r="324" spans="4:8" ht="15">
      <c r="D324" s="736"/>
      <c r="E324" s="950"/>
      <c r="F324" s="736"/>
      <c r="G324" s="950"/>
      <c r="H324" s="736"/>
    </row>
    <row r="325" spans="4:8" ht="15">
      <c r="D325" s="736"/>
      <c r="E325" s="950"/>
      <c r="F325" s="736"/>
      <c r="G325" s="950"/>
      <c r="H325" s="736"/>
    </row>
    <row r="326" spans="4:8" ht="15">
      <c r="D326" s="736"/>
      <c r="E326" s="950"/>
      <c r="F326" s="736"/>
      <c r="G326" s="950"/>
      <c r="H326" s="736"/>
    </row>
    <row r="327" spans="4:8" ht="15">
      <c r="D327" s="736"/>
      <c r="E327" s="950"/>
      <c r="F327" s="736"/>
      <c r="G327" s="950"/>
      <c r="H327" s="736"/>
    </row>
    <row r="328" spans="4:8" ht="15">
      <c r="D328" s="736"/>
      <c r="E328" s="950"/>
      <c r="F328" s="736"/>
      <c r="G328" s="950"/>
      <c r="H328" s="736"/>
    </row>
    <row r="329" spans="4:8" ht="15">
      <c r="D329" s="736"/>
      <c r="E329" s="950"/>
      <c r="F329" s="736"/>
      <c r="G329" s="950"/>
      <c r="H329" s="736"/>
    </row>
    <row r="330" spans="4:8" ht="15">
      <c r="D330" s="736"/>
      <c r="E330" s="950"/>
      <c r="F330" s="736"/>
      <c r="G330" s="950"/>
      <c r="H330" s="736"/>
    </row>
    <row r="331" spans="4:8" ht="15">
      <c r="D331" s="736"/>
      <c r="E331" s="950"/>
      <c r="F331" s="736"/>
      <c r="G331" s="950"/>
      <c r="H331" s="736"/>
    </row>
  </sheetData>
  <sheetProtection/>
  <mergeCells count="5">
    <mergeCell ref="A4:H4"/>
    <mergeCell ref="A5:H5"/>
    <mergeCell ref="F1:H1"/>
    <mergeCell ref="F2:H2"/>
    <mergeCell ref="F3:H3"/>
  </mergeCells>
  <printOptions/>
  <pageMargins left="0.27" right="0.2" top="0.41" bottom="0.22" header="0.17" footer="0.17"/>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L329"/>
  <sheetViews>
    <sheetView zoomScalePageLayoutView="0" workbookViewId="0" topLeftCell="A1">
      <selection activeCell="F19" sqref="F19"/>
    </sheetView>
  </sheetViews>
  <sheetFormatPr defaultColWidth="9.00390625" defaultRowHeight="12.75"/>
  <cols>
    <col min="1" max="1" width="47.125" style="749" customWidth="1"/>
    <col min="2" max="2" width="6.75390625" style="749" customWidth="1"/>
    <col min="3" max="3" width="7.25390625" style="749" customWidth="1"/>
    <col min="4" max="5" width="17.875" style="749" customWidth="1"/>
    <col min="6" max="6" width="16.00390625" style="749" customWidth="1"/>
    <col min="7" max="7" width="16.625" style="749" bestFit="1" customWidth="1"/>
    <col min="8" max="8" width="16.625" style="749" customWidth="1"/>
    <col min="9" max="9" width="9.125" style="749" customWidth="1"/>
    <col min="10" max="10" width="16.00390625" style="736" customWidth="1"/>
    <col min="11" max="11" width="9.125" style="749" customWidth="1"/>
    <col min="12" max="12" width="21.125" style="749" customWidth="1"/>
    <col min="13" max="13" width="15.375" style="749" customWidth="1"/>
    <col min="14" max="16384" width="9.125" style="749" customWidth="1"/>
  </cols>
  <sheetData>
    <row r="1" spans="1:5" ht="15">
      <c r="A1" s="749" t="s">
        <v>1918</v>
      </c>
      <c r="B1" s="1699" t="s">
        <v>1919</v>
      </c>
      <c r="C1" s="1699"/>
      <c r="D1" s="1699"/>
      <c r="E1" s="1699"/>
    </row>
    <row r="2" spans="1:5" ht="15">
      <c r="A2" s="749" t="s">
        <v>1920</v>
      </c>
      <c r="B2" s="1699" t="s">
        <v>1921</v>
      </c>
      <c r="C2" s="1699"/>
      <c r="D2" s="1699"/>
      <c r="E2" s="1699"/>
    </row>
    <row r="3" spans="2:5" ht="15">
      <c r="B3" s="1699" t="s">
        <v>1922</v>
      </c>
      <c r="C3" s="1699"/>
      <c r="D3" s="1699"/>
      <c r="E3" s="1699"/>
    </row>
    <row r="4" spans="1:7" ht="21.75">
      <c r="A4" s="1698" t="s">
        <v>1923</v>
      </c>
      <c r="B4" s="1698"/>
      <c r="C4" s="1698"/>
      <c r="D4" s="1698"/>
      <c r="E4" s="1698"/>
      <c r="G4" s="693" t="s">
        <v>918</v>
      </c>
    </row>
    <row r="5" spans="1:5" ht="15">
      <c r="A5" s="1730" t="s">
        <v>260</v>
      </c>
      <c r="B5" s="1730"/>
      <c r="C5" s="1730"/>
      <c r="D5" s="1730"/>
      <c r="E5" s="1730"/>
    </row>
    <row r="6" spans="1:5" ht="15.75" thickBot="1">
      <c r="A6" s="693"/>
      <c r="B6" s="693"/>
      <c r="C6" s="693"/>
      <c r="D6" s="693"/>
      <c r="E6" s="922" t="s">
        <v>1924</v>
      </c>
    </row>
    <row r="7" spans="1:10" s="987" customFormat="1" ht="30.75" thickTop="1">
      <c r="A7" s="1104" t="s">
        <v>1925</v>
      </c>
      <c r="B7" s="1105" t="s">
        <v>1926</v>
      </c>
      <c r="C7" s="1105" t="s">
        <v>1927</v>
      </c>
      <c r="D7" s="1106" t="s">
        <v>262</v>
      </c>
      <c r="E7" s="1107" t="s">
        <v>263</v>
      </c>
      <c r="J7" s="738"/>
    </row>
    <row r="8" spans="1:10" s="698" customFormat="1" ht="15">
      <c r="A8" s="1108">
        <v>1</v>
      </c>
      <c r="B8" s="1109">
        <v>2</v>
      </c>
      <c r="C8" s="1109">
        <v>3</v>
      </c>
      <c r="D8" s="1110">
        <v>4</v>
      </c>
      <c r="E8" s="1111">
        <v>5</v>
      </c>
      <c r="J8" s="689"/>
    </row>
    <row r="9" spans="1:10" s="1117" customFormat="1" ht="17.25">
      <c r="A9" s="1112" t="s">
        <v>1933</v>
      </c>
      <c r="B9" s="1113">
        <v>100</v>
      </c>
      <c r="C9" s="1114"/>
      <c r="D9" s="1115">
        <f>D11+D14+D17+D24+D27</f>
        <v>610430583137</v>
      </c>
      <c r="E9" s="1116">
        <f>E11+E14+E17+E24+E27</f>
        <v>810276435675</v>
      </c>
      <c r="G9" s="1118"/>
      <c r="H9" s="1119">
        <f>E9-'Bang CD chi tiet cuoi ky'!H9</f>
        <v>-20415114746</v>
      </c>
      <c r="J9" s="1119"/>
    </row>
    <row r="10" spans="1:8" ht="17.25">
      <c r="A10" s="1120" t="s">
        <v>1934</v>
      </c>
      <c r="B10" s="1047"/>
      <c r="C10" s="1047"/>
      <c r="D10" s="742"/>
      <c r="E10" s="1121"/>
      <c r="G10" s="1122"/>
      <c r="H10" s="1119">
        <f>E10-'Bang CD chi tiet cuoi ky'!H10</f>
        <v>0</v>
      </c>
    </row>
    <row r="11" spans="1:10" s="1051" customFormat="1" ht="16.5" customHeight="1">
      <c r="A11" s="1123" t="s">
        <v>1935</v>
      </c>
      <c r="B11" s="1124">
        <v>110</v>
      </c>
      <c r="C11" s="1124"/>
      <c r="D11" s="1125">
        <f>D12+D13</f>
        <v>38407008508</v>
      </c>
      <c r="E11" s="1126">
        <f>E12+E13</f>
        <v>95697653210</v>
      </c>
      <c r="G11" s="1127"/>
      <c r="H11" s="1119">
        <f>E11-'Bang CD chi tiet cuoi ky'!H11</f>
        <v>0</v>
      </c>
      <c r="J11" s="747"/>
    </row>
    <row r="12" spans="1:8" ht="16.5" customHeight="1">
      <c r="A12" s="1128" t="s">
        <v>1936</v>
      </c>
      <c r="B12" s="1047">
        <v>111</v>
      </c>
      <c r="C12" s="1047" t="s">
        <v>1937</v>
      </c>
      <c r="D12" s="742">
        <v>38407008508</v>
      </c>
      <c r="E12" s="1121">
        <f>'Bang CD chi tiet cuoi ky'!H12</f>
        <v>95697653210</v>
      </c>
      <c r="G12" s="1122"/>
      <c r="H12" s="1119">
        <f>E12-'Bang CD chi tiet cuoi ky'!H12</f>
        <v>0</v>
      </c>
    </row>
    <row r="13" spans="1:8" ht="16.5" customHeight="1">
      <c r="A13" s="1128" t="s">
        <v>1938</v>
      </c>
      <c r="B13" s="1047">
        <v>112</v>
      </c>
      <c r="C13" s="1047"/>
      <c r="D13" s="742"/>
      <c r="E13" s="1121"/>
      <c r="G13" s="1122"/>
      <c r="H13" s="1119">
        <f>E13-'Bang CD chi tiet cuoi ky'!H13</f>
        <v>0</v>
      </c>
    </row>
    <row r="14" spans="1:10" s="1051" customFormat="1" ht="16.5" customHeight="1">
      <c r="A14" s="1123" t="s">
        <v>1939</v>
      </c>
      <c r="B14" s="1124">
        <v>120</v>
      </c>
      <c r="C14" s="1124" t="s">
        <v>1940</v>
      </c>
      <c r="D14" s="1125"/>
      <c r="E14" s="1121"/>
      <c r="G14" s="1127"/>
      <c r="H14" s="1119">
        <f>E14-'Bang CD chi tiet cuoi ky'!H14</f>
        <v>0</v>
      </c>
      <c r="J14" s="747"/>
    </row>
    <row r="15" spans="1:8" ht="16.5" customHeight="1">
      <c r="A15" s="1128" t="s">
        <v>1941</v>
      </c>
      <c r="B15" s="1047">
        <v>121</v>
      </c>
      <c r="C15" s="1047"/>
      <c r="D15" s="742"/>
      <c r="E15" s="1121"/>
      <c r="G15" s="1122"/>
      <c r="H15" s="1119">
        <f>E15-'Bang CD chi tiet cuoi ky'!H15</f>
        <v>0</v>
      </c>
    </row>
    <row r="16" spans="1:8" ht="16.5" customHeight="1">
      <c r="A16" s="1128" t="s">
        <v>1942</v>
      </c>
      <c r="B16" s="1047">
        <v>129</v>
      </c>
      <c r="C16" s="1047"/>
      <c r="D16" s="742"/>
      <c r="E16" s="1121"/>
      <c r="G16" s="1122"/>
      <c r="H16" s="1119">
        <f>E16-'Bang CD chi tiet cuoi ky'!H16</f>
        <v>0</v>
      </c>
    </row>
    <row r="17" spans="1:10" s="1051" customFormat="1" ht="16.5" customHeight="1">
      <c r="A17" s="1123" t="s">
        <v>1943</v>
      </c>
      <c r="B17" s="1124">
        <v>130</v>
      </c>
      <c r="C17" s="1124"/>
      <c r="D17" s="1125">
        <f>SUM(D18:D23)</f>
        <v>257196161087</v>
      </c>
      <c r="E17" s="1126">
        <f>SUM(E18:E23)</f>
        <v>385220962555</v>
      </c>
      <c r="G17" s="1127"/>
      <c r="H17" s="1119">
        <f>E17-'Bang CD chi tiet cuoi ky'!H17</f>
        <v>-20415114746</v>
      </c>
      <c r="J17" s="747"/>
    </row>
    <row r="18" spans="1:8" ht="16.5" customHeight="1">
      <c r="A18" s="1128" t="s">
        <v>1944</v>
      </c>
      <c r="B18" s="1047">
        <v>131</v>
      </c>
      <c r="C18" s="1047"/>
      <c r="D18" s="742">
        <v>160507250754</v>
      </c>
      <c r="E18" s="1121">
        <f>'Bang CD chi tiet cuoi ky'!H18-G18</f>
        <v>289683725325</v>
      </c>
      <c r="G18" s="1122">
        <f>'TH CN noi bo'!C10+'TH CN noi bo'!J21</f>
        <v>12759996397</v>
      </c>
      <c r="H18" s="1119">
        <f>E18-'Bang CD chi tiet cuoi ky'!H18</f>
        <v>-12759996397</v>
      </c>
    </row>
    <row r="19" spans="1:8" ht="16.5" customHeight="1">
      <c r="A19" s="1128" t="s">
        <v>1945</v>
      </c>
      <c r="B19" s="1047">
        <v>132</v>
      </c>
      <c r="C19" s="1047"/>
      <c r="D19" s="742">
        <v>1615131342</v>
      </c>
      <c r="E19" s="1121">
        <f>'Bang CD chi tiet cuoi ky'!H19</f>
        <v>41572607176</v>
      </c>
      <c r="G19" s="1122"/>
      <c r="H19" s="1119">
        <f>E19-'Bang CD chi tiet cuoi ky'!H19</f>
        <v>0</v>
      </c>
    </row>
    <row r="20" spans="1:8" ht="16.5" customHeight="1">
      <c r="A20" s="1128" t="s">
        <v>1946</v>
      </c>
      <c r="B20" s="1047">
        <v>133</v>
      </c>
      <c r="C20" s="1047"/>
      <c r="D20" s="742">
        <v>6168034</v>
      </c>
      <c r="E20" s="1121">
        <f>'Bang CD chi tiet cuoi ky'!H20</f>
        <v>11858622</v>
      </c>
      <c r="G20" s="1122"/>
      <c r="H20" s="1119">
        <f>E20-'Bang CD chi tiet cuoi ky'!H20</f>
        <v>0</v>
      </c>
    </row>
    <row r="21" spans="1:8" ht="16.5" customHeight="1">
      <c r="A21" s="1128" t="s">
        <v>1947</v>
      </c>
      <c r="B21" s="1047">
        <v>134</v>
      </c>
      <c r="C21" s="1047"/>
      <c r="D21" s="742"/>
      <c r="E21" s="1121"/>
      <c r="G21" s="1122"/>
      <c r="H21" s="1119">
        <f>E21-'Bang CD chi tiet cuoi ky'!H21</f>
        <v>0</v>
      </c>
    </row>
    <row r="22" spans="1:8" ht="16.5" customHeight="1">
      <c r="A22" s="1128" t="s">
        <v>1948</v>
      </c>
      <c r="B22" s="1047">
        <v>138</v>
      </c>
      <c r="C22" s="1047" t="s">
        <v>1949</v>
      </c>
      <c r="D22" s="742">
        <v>95067610957</v>
      </c>
      <c r="E22" s="1121">
        <f>'Bang CD chi tiet cuoi ky'!H22-G22</f>
        <v>53952771432</v>
      </c>
      <c r="G22" s="1122">
        <f>'TH CN noi bo'!D10</f>
        <v>7655118349</v>
      </c>
      <c r="H22" s="1119">
        <f>E22-'Bang CD chi tiet cuoi ky'!H22</f>
        <v>-7655118349</v>
      </c>
    </row>
    <row r="23" spans="1:8" ht="16.5" customHeight="1">
      <c r="A23" s="1128" t="s">
        <v>1950</v>
      </c>
      <c r="B23" s="1047">
        <v>139</v>
      </c>
      <c r="C23" s="1047"/>
      <c r="D23" s="742"/>
      <c r="E23" s="1121">
        <f>'Bang CD chi tiet cuoi ky'!H23-G23</f>
        <v>0</v>
      </c>
      <c r="G23" s="1122"/>
      <c r="H23" s="1119">
        <f>E23-'Bang CD chi tiet cuoi ky'!H23</f>
        <v>0</v>
      </c>
    </row>
    <row r="24" spans="1:10" s="1051" customFormat="1" ht="16.5" customHeight="1">
      <c r="A24" s="1123" t="s">
        <v>1951</v>
      </c>
      <c r="B24" s="1124">
        <v>140</v>
      </c>
      <c r="C24" s="1124"/>
      <c r="D24" s="1125">
        <f>D25+D26</f>
        <v>239044178397</v>
      </c>
      <c r="E24" s="1126">
        <f>E25+E26</f>
        <v>211503794889</v>
      </c>
      <c r="G24" s="1127"/>
      <c r="H24" s="1119">
        <f>E24-'Bang CD chi tiet cuoi ky'!H24</f>
        <v>0</v>
      </c>
      <c r="J24" s="747"/>
    </row>
    <row r="25" spans="1:8" ht="16.5" customHeight="1">
      <c r="A25" s="1128" t="s">
        <v>1952</v>
      </c>
      <c r="B25" s="1047">
        <v>141</v>
      </c>
      <c r="C25" s="1047" t="s">
        <v>1953</v>
      </c>
      <c r="D25" s="742">
        <v>239044178397</v>
      </c>
      <c r="E25" s="1121">
        <f>'Bang CD chi tiet cuoi ky'!H25</f>
        <v>211503794889</v>
      </c>
      <c r="G25" s="1122"/>
      <c r="H25" s="1119">
        <f>E25-'Bang CD chi tiet cuoi ky'!H25</f>
        <v>0</v>
      </c>
    </row>
    <row r="26" spans="1:8" ht="16.5" customHeight="1">
      <c r="A26" s="1128" t="s">
        <v>1954</v>
      </c>
      <c r="B26" s="1047">
        <v>149</v>
      </c>
      <c r="C26" s="1047"/>
      <c r="D26" s="742"/>
      <c r="E26" s="1121"/>
      <c r="G26" s="1122"/>
      <c r="H26" s="1119">
        <f>E26-'Bang CD chi tiet cuoi ky'!H26</f>
        <v>0</v>
      </c>
    </row>
    <row r="27" spans="1:10" s="1051" customFormat="1" ht="16.5" customHeight="1">
      <c r="A27" s="1123" t="s">
        <v>1955</v>
      </c>
      <c r="B27" s="1124">
        <v>150</v>
      </c>
      <c r="C27" s="1124"/>
      <c r="D27" s="1125">
        <f>SUM(D28:D31)</f>
        <v>75783235145</v>
      </c>
      <c r="E27" s="1126">
        <f>SUM(E28:E31)</f>
        <v>117854025021</v>
      </c>
      <c r="G27" s="1127"/>
      <c r="H27" s="1119">
        <f>E27-'Bang CD chi tiet cuoi ky'!H27</f>
        <v>0</v>
      </c>
      <c r="J27" s="747"/>
    </row>
    <row r="28" spans="1:8" ht="16.5" customHeight="1">
      <c r="A28" s="1128" t="s">
        <v>1956</v>
      </c>
      <c r="B28" s="1047">
        <v>151</v>
      </c>
      <c r="C28" s="1047"/>
      <c r="D28" s="742">
        <v>6585205598</v>
      </c>
      <c r="E28" s="1121">
        <f>'Bang CD chi tiet cuoi ky'!H28</f>
        <v>38024008478</v>
      </c>
      <c r="G28" s="1122"/>
      <c r="H28" s="1119">
        <f>E28-'Bang CD chi tiet cuoi ky'!H28</f>
        <v>0</v>
      </c>
    </row>
    <row r="29" spans="1:8" ht="16.5" customHeight="1">
      <c r="A29" s="1128" t="s">
        <v>1957</v>
      </c>
      <c r="B29" s="1047">
        <v>152</v>
      </c>
      <c r="C29" s="1047"/>
      <c r="D29" s="742">
        <v>18985434</v>
      </c>
      <c r="E29" s="1121">
        <f>'Bang CD chi tiet cuoi ky'!H29</f>
        <v>46327247</v>
      </c>
      <c r="G29" s="1122"/>
      <c r="H29" s="1119">
        <f>E29-'Bang CD chi tiet cuoi ky'!H29</f>
        <v>0</v>
      </c>
    </row>
    <row r="30" spans="1:8" ht="16.5" customHeight="1">
      <c r="A30" s="1128" t="s">
        <v>1958</v>
      </c>
      <c r="B30" s="1047">
        <v>154</v>
      </c>
      <c r="C30" s="1047" t="s">
        <v>261</v>
      </c>
      <c r="D30" s="742"/>
      <c r="E30" s="1121">
        <f>'Bang CD chi tiet cuoi ky'!H30</f>
        <v>0</v>
      </c>
      <c r="G30" s="1122"/>
      <c r="H30" s="1119">
        <f>E30-'Bang CD chi tiet cuoi ky'!H30</f>
        <v>0</v>
      </c>
    </row>
    <row r="31" spans="1:8" ht="16.5" customHeight="1">
      <c r="A31" s="1128" t="s">
        <v>1959</v>
      </c>
      <c r="B31" s="1047">
        <v>158</v>
      </c>
      <c r="C31" s="1047"/>
      <c r="D31" s="742">
        <v>69179044113</v>
      </c>
      <c r="E31" s="1121">
        <f>'Bang CD chi tiet cuoi ky'!H31</f>
        <v>79783689296</v>
      </c>
      <c r="G31" s="1122"/>
      <c r="H31" s="1119">
        <f>E31-'Bang CD chi tiet cuoi ky'!H31</f>
        <v>0</v>
      </c>
    </row>
    <row r="32" spans="1:10" s="1117" customFormat="1" ht="16.5" customHeight="1">
      <c r="A32" s="1129" t="s">
        <v>1960</v>
      </c>
      <c r="B32" s="1130">
        <v>200</v>
      </c>
      <c r="C32" s="1130"/>
      <c r="D32" s="1131">
        <f>D34+D40+D51+D54+D59</f>
        <v>667142528529</v>
      </c>
      <c r="E32" s="1132">
        <f>E34+E40+E51+E54+E59</f>
        <v>983072245684</v>
      </c>
      <c r="G32" s="1118"/>
      <c r="H32" s="1119">
        <f>E32-'Bang CD chi tiet cuoi ky'!H32</f>
        <v>-20211796981</v>
      </c>
      <c r="J32" s="1119"/>
    </row>
    <row r="33" spans="1:8" ht="16.5" customHeight="1">
      <c r="A33" s="1120" t="s">
        <v>1961</v>
      </c>
      <c r="B33" s="1047"/>
      <c r="C33" s="1047"/>
      <c r="D33" s="742"/>
      <c r="E33" s="1121"/>
      <c r="G33" s="1122"/>
      <c r="H33" s="1119">
        <f>E33-'Bang CD chi tiet cuoi ky'!H33</f>
        <v>0</v>
      </c>
    </row>
    <row r="34" spans="1:10" s="1051" customFormat="1" ht="16.5" customHeight="1">
      <c r="A34" s="1123" t="s">
        <v>1962</v>
      </c>
      <c r="B34" s="1124">
        <v>210</v>
      </c>
      <c r="C34" s="1124"/>
      <c r="D34" s="1125">
        <f>SUM(D35:D39)</f>
        <v>53225973</v>
      </c>
      <c r="E34" s="1126">
        <f>SUM(E35:E39)</f>
        <v>1939274258</v>
      </c>
      <c r="G34" s="1127"/>
      <c r="H34" s="1119">
        <f>E34-'Bang CD chi tiet cuoi ky'!H34</f>
        <v>-10081155087</v>
      </c>
      <c r="J34" s="747"/>
    </row>
    <row r="35" spans="1:8" ht="16.5" customHeight="1">
      <c r="A35" s="1128" t="s">
        <v>1963</v>
      </c>
      <c r="B35" s="1047">
        <v>211</v>
      </c>
      <c r="C35" s="1047"/>
      <c r="D35" s="742"/>
      <c r="E35" s="1121"/>
      <c r="G35" s="1122"/>
      <c r="H35" s="1119">
        <f>E35-'Bang CD chi tiet cuoi ky'!H35</f>
        <v>-10081155087</v>
      </c>
    </row>
    <row r="36" spans="1:8" ht="16.5" customHeight="1">
      <c r="A36" s="1128" t="s">
        <v>1964</v>
      </c>
      <c r="B36" s="1047">
        <v>212</v>
      </c>
      <c r="C36" s="1047"/>
      <c r="D36" s="742"/>
      <c r="E36" s="1121"/>
      <c r="G36" s="1122"/>
      <c r="H36" s="1119">
        <f>E36-'Bang CD chi tiet cuoi ky'!H36</f>
        <v>0</v>
      </c>
    </row>
    <row r="37" spans="1:8" ht="16.5" customHeight="1">
      <c r="A37" s="1128" t="s">
        <v>1965</v>
      </c>
      <c r="B37" s="1047">
        <v>213</v>
      </c>
      <c r="C37" s="1047" t="s">
        <v>1966</v>
      </c>
      <c r="D37" s="742"/>
      <c r="E37" s="1121"/>
      <c r="G37" s="1122"/>
      <c r="H37" s="1119">
        <f>E37-'Bang CD chi tiet cuoi ky'!H37</f>
        <v>0</v>
      </c>
    </row>
    <row r="38" spans="1:8" ht="16.5" customHeight="1">
      <c r="A38" s="1128" t="s">
        <v>1967</v>
      </c>
      <c r="B38" s="1047">
        <v>218</v>
      </c>
      <c r="C38" s="1047" t="s">
        <v>1968</v>
      </c>
      <c r="D38" s="742">
        <v>53225973</v>
      </c>
      <c r="E38" s="1121">
        <f>'Bang CD chi tiet cuoi ky'!H38</f>
        <v>1999682496</v>
      </c>
      <c r="G38" s="1122"/>
      <c r="H38" s="1119">
        <f>E38-'Bang CD chi tiet cuoi ky'!H38</f>
        <v>0</v>
      </c>
    </row>
    <row r="39" spans="1:8" ht="16.5" customHeight="1">
      <c r="A39" s="1133" t="s">
        <v>264</v>
      </c>
      <c r="B39" s="1049">
        <v>219</v>
      </c>
      <c r="C39" s="1049"/>
      <c r="D39" s="744"/>
      <c r="E39" s="1121">
        <f>'Bang CD chi tiet cuoi ky'!H39</f>
        <v>-60408238</v>
      </c>
      <c r="G39" s="1122"/>
      <c r="H39" s="1119">
        <f>E39-'Bang CD chi tiet cuoi ky'!H39</f>
        <v>0</v>
      </c>
    </row>
    <row r="40" spans="1:10" s="1051" customFormat="1" ht="16.5" customHeight="1">
      <c r="A40" s="1134" t="s">
        <v>1970</v>
      </c>
      <c r="B40" s="1135">
        <v>220</v>
      </c>
      <c r="C40" s="1135"/>
      <c r="D40" s="1136">
        <f>D41+D44+D47+D50</f>
        <v>658153374697</v>
      </c>
      <c r="E40" s="1137">
        <f>E41+E44+E47+E50</f>
        <v>972080560140</v>
      </c>
      <c r="G40" s="1127"/>
      <c r="H40" s="1119">
        <f>E40-'Bang CD chi tiet cuoi ky'!H40</f>
        <v>0</v>
      </c>
      <c r="J40" s="747"/>
    </row>
    <row r="41" spans="1:10" s="1051" customFormat="1" ht="16.5" customHeight="1">
      <c r="A41" s="1134" t="s">
        <v>1971</v>
      </c>
      <c r="B41" s="1135">
        <v>221</v>
      </c>
      <c r="C41" s="1135" t="s">
        <v>1972</v>
      </c>
      <c r="D41" s="1136">
        <f>D42+D43</f>
        <v>481813904844</v>
      </c>
      <c r="E41" s="1137">
        <f>E42+E43</f>
        <v>802601900692</v>
      </c>
      <c r="G41" s="1127"/>
      <c r="H41" s="1119">
        <f>E41-'Bang CD chi tiet cuoi ky'!H41</f>
        <v>0</v>
      </c>
      <c r="J41" s="747"/>
    </row>
    <row r="42" spans="1:8" ht="16.5" customHeight="1">
      <c r="A42" s="1133" t="s">
        <v>1973</v>
      </c>
      <c r="B42" s="1049">
        <v>222</v>
      </c>
      <c r="C42" s="1049"/>
      <c r="D42" s="744">
        <v>795864648042</v>
      </c>
      <c r="E42" s="1138">
        <f>'Bang CD chi tiet cuoi ky'!H42</f>
        <v>1268011758200</v>
      </c>
      <c r="G42" s="1122"/>
      <c r="H42" s="1119">
        <f>E42-'Bang CD chi tiet cuoi ky'!H42</f>
        <v>0</v>
      </c>
    </row>
    <row r="43" spans="1:8" ht="16.5" customHeight="1">
      <c r="A43" s="1133" t="s">
        <v>1974</v>
      </c>
      <c r="B43" s="1049">
        <v>223</v>
      </c>
      <c r="C43" s="1049"/>
      <c r="D43" s="744">
        <v>-314050743198</v>
      </c>
      <c r="E43" s="1138">
        <f>'Bang CD chi tiet cuoi ky'!H43</f>
        <v>-465409857508</v>
      </c>
      <c r="G43" s="1122"/>
      <c r="H43" s="1119">
        <f>E43-'Bang CD chi tiet cuoi ky'!H43</f>
        <v>0</v>
      </c>
    </row>
    <row r="44" spans="1:10" s="1051" customFormat="1" ht="16.5" customHeight="1">
      <c r="A44" s="1134" t="s">
        <v>1975</v>
      </c>
      <c r="B44" s="1135">
        <v>224</v>
      </c>
      <c r="C44" s="1135" t="s">
        <v>1976</v>
      </c>
      <c r="D44" s="1136">
        <f>D45+D46</f>
        <v>6637073077</v>
      </c>
      <c r="E44" s="1137">
        <f>E45+E46</f>
        <v>5576925725</v>
      </c>
      <c r="G44" s="1127"/>
      <c r="H44" s="1119">
        <f>E44-'Bang CD chi tiet cuoi ky'!H44</f>
        <v>0</v>
      </c>
      <c r="J44" s="747"/>
    </row>
    <row r="45" spans="1:8" ht="16.5" customHeight="1">
      <c r="A45" s="1133" t="s">
        <v>1973</v>
      </c>
      <c r="B45" s="1049">
        <v>225</v>
      </c>
      <c r="C45" s="1049"/>
      <c r="D45" s="744">
        <v>12265156969</v>
      </c>
      <c r="E45" s="1138">
        <f>'Bang CD chi tiet cuoi ky'!H45</f>
        <v>13055628878</v>
      </c>
      <c r="G45" s="1122"/>
      <c r="H45" s="1119">
        <f>E45-'Bang CD chi tiet cuoi ky'!H45</f>
        <v>0</v>
      </c>
    </row>
    <row r="46" spans="1:8" ht="16.5" customHeight="1">
      <c r="A46" s="1128" t="s">
        <v>1974</v>
      </c>
      <c r="B46" s="1047">
        <v>226</v>
      </c>
      <c r="C46" s="1047"/>
      <c r="D46" s="742">
        <v>-5628083892</v>
      </c>
      <c r="E46" s="1121">
        <f>'Bang CD chi tiet cuoi ky'!H46</f>
        <v>-7478703153</v>
      </c>
      <c r="G46" s="1122"/>
      <c r="H46" s="1119">
        <f>E46-'Bang CD chi tiet cuoi ky'!H46</f>
        <v>0</v>
      </c>
    </row>
    <row r="47" spans="1:10" s="1051" customFormat="1" ht="16.5" customHeight="1">
      <c r="A47" s="1134" t="s">
        <v>1977</v>
      </c>
      <c r="B47" s="1135">
        <v>227</v>
      </c>
      <c r="C47" s="1135" t="s">
        <v>1978</v>
      </c>
      <c r="D47" s="1136">
        <f>D48+D49</f>
        <v>16941880999</v>
      </c>
      <c r="E47" s="1137">
        <f>E48+E49</f>
        <v>3441009985</v>
      </c>
      <c r="G47" s="1127"/>
      <c r="H47" s="1119">
        <f>E47-'Bang CD chi tiet cuoi ky'!H47</f>
        <v>0</v>
      </c>
      <c r="J47" s="747"/>
    </row>
    <row r="48" spans="1:8" ht="16.5" customHeight="1">
      <c r="A48" s="1133" t="s">
        <v>1973</v>
      </c>
      <c r="B48" s="1049">
        <v>228</v>
      </c>
      <c r="C48" s="1049"/>
      <c r="D48" s="744">
        <v>34211957814</v>
      </c>
      <c r="E48" s="1138">
        <f>'Bang CD chi tiet cuoi ky'!H48</f>
        <v>7863954695</v>
      </c>
      <c r="G48" s="1122"/>
      <c r="H48" s="1119">
        <f>E48-'Bang CD chi tiet cuoi ky'!H48</f>
        <v>0</v>
      </c>
    </row>
    <row r="49" spans="1:8" ht="16.5" customHeight="1">
      <c r="A49" s="1133" t="s">
        <v>1974</v>
      </c>
      <c r="B49" s="1049">
        <v>229</v>
      </c>
      <c r="C49" s="1049"/>
      <c r="D49" s="744">
        <v>-17270076815</v>
      </c>
      <c r="E49" s="1138">
        <f>'Bang CD chi tiet cuoi ky'!H49</f>
        <v>-4422944710</v>
      </c>
      <c r="G49" s="1122"/>
      <c r="H49" s="1119">
        <f>E49-'Bang CD chi tiet cuoi ky'!H49</f>
        <v>0</v>
      </c>
    </row>
    <row r="50" spans="1:10" s="1051" customFormat="1" ht="16.5" customHeight="1">
      <c r="A50" s="1134" t="s">
        <v>1979</v>
      </c>
      <c r="B50" s="1135">
        <v>230</v>
      </c>
      <c r="C50" s="1135" t="s">
        <v>1980</v>
      </c>
      <c r="D50" s="1136">
        <v>152760515777</v>
      </c>
      <c r="E50" s="1137">
        <f>'Bang CD chi tiet cuoi ky'!H50</f>
        <v>160460723738</v>
      </c>
      <c r="G50" s="1127"/>
      <c r="H50" s="1119">
        <f>E50-'Bang CD chi tiet cuoi ky'!H50</f>
        <v>0</v>
      </c>
      <c r="J50" s="747"/>
    </row>
    <row r="51" spans="1:10" s="1051" customFormat="1" ht="16.5" customHeight="1">
      <c r="A51" s="1134" t="s">
        <v>1981</v>
      </c>
      <c r="B51" s="1135">
        <v>240</v>
      </c>
      <c r="C51" s="1135" t="s">
        <v>1982</v>
      </c>
      <c r="D51" s="1136"/>
      <c r="E51" s="1137"/>
      <c r="G51" s="1127"/>
      <c r="H51" s="1119">
        <f>E51-'Bang CD chi tiet cuoi ky'!H51</f>
        <v>0</v>
      </c>
      <c r="J51" s="747"/>
    </row>
    <row r="52" spans="1:8" ht="16.5" customHeight="1">
      <c r="A52" s="1133" t="s">
        <v>1973</v>
      </c>
      <c r="B52" s="1049">
        <v>241</v>
      </c>
      <c r="C52" s="1049"/>
      <c r="D52" s="744"/>
      <c r="E52" s="1138"/>
      <c r="G52" s="1122"/>
      <c r="H52" s="1119">
        <f>E52-'Bang CD chi tiet cuoi ky'!H52</f>
        <v>0</v>
      </c>
    </row>
    <row r="53" spans="1:8" ht="16.5" customHeight="1">
      <c r="A53" s="1133" t="s">
        <v>1974</v>
      </c>
      <c r="B53" s="1049">
        <v>242</v>
      </c>
      <c r="C53" s="1049"/>
      <c r="D53" s="744"/>
      <c r="E53" s="1138"/>
      <c r="G53" s="1122"/>
      <c r="H53" s="1119">
        <f>E53-'Bang CD chi tiet cuoi ky'!H53</f>
        <v>0</v>
      </c>
    </row>
    <row r="54" spans="1:10" s="1051" customFormat="1" ht="16.5" customHeight="1">
      <c r="A54" s="1134" t="s">
        <v>1983</v>
      </c>
      <c r="B54" s="1135">
        <v>250</v>
      </c>
      <c r="C54" s="1135"/>
      <c r="D54" s="1136">
        <f>SUM(D55:D58)</f>
        <v>6210453335</v>
      </c>
      <c r="E54" s="1137">
        <f>SUM(E55:E58)</f>
        <v>5355190756</v>
      </c>
      <c r="G54" s="1127"/>
      <c r="H54" s="1119">
        <f>E54-'Bang CD chi tiet cuoi ky'!H54</f>
        <v>-10130641894</v>
      </c>
      <c r="J54" s="747"/>
    </row>
    <row r="55" spans="1:8" ht="16.5" customHeight="1">
      <c r="A55" s="1133" t="s">
        <v>1984</v>
      </c>
      <c r="B55" s="1049">
        <v>251</v>
      </c>
      <c r="C55" s="1049"/>
      <c r="D55" s="744"/>
      <c r="E55" s="1138">
        <f>'Bang CD chi tiet cuoi ky'!H55-G55</f>
        <v>0</v>
      </c>
      <c r="G55" s="1122">
        <f>-'Cac BT HN lien quan den von'!C43</f>
        <v>10130641894</v>
      </c>
      <c r="H55" s="1119">
        <f>E55-'Bang CD chi tiet cuoi ky'!H55</f>
        <v>-10130641894</v>
      </c>
    </row>
    <row r="56" spans="1:8" ht="16.5" customHeight="1">
      <c r="A56" s="1133" t="s">
        <v>1985</v>
      </c>
      <c r="B56" s="1049">
        <v>252</v>
      </c>
      <c r="C56" s="1049"/>
      <c r="D56" s="744">
        <v>3660453335</v>
      </c>
      <c r="E56" s="1138">
        <f>'Bang CD chi tiet cuoi ky'!H56+G56</f>
        <v>1000000000</v>
      </c>
      <c r="G56" s="1122">
        <f>'Cac BT HN lien quan den von'!D43</f>
        <v>0</v>
      </c>
      <c r="H56" s="1119">
        <f>E56-'Bang CD chi tiet cuoi ky'!H56</f>
        <v>0</v>
      </c>
    </row>
    <row r="57" spans="1:8" ht="16.5" customHeight="1">
      <c r="A57" s="1133" t="s">
        <v>1986</v>
      </c>
      <c r="B57" s="1049">
        <v>258</v>
      </c>
      <c r="C57" s="1049" t="s">
        <v>1987</v>
      </c>
      <c r="D57" s="744">
        <v>2550000000</v>
      </c>
      <c r="E57" s="1138">
        <f>'Bang CD chi tiet cuoi ky'!H57</f>
        <v>4355190756</v>
      </c>
      <c r="G57" s="1122"/>
      <c r="H57" s="1119">
        <f>E57-'Bang CD chi tiet cuoi ky'!H57</f>
        <v>0</v>
      </c>
    </row>
    <row r="58" spans="1:8" ht="16.5" customHeight="1">
      <c r="A58" s="1133" t="s">
        <v>1988</v>
      </c>
      <c r="B58" s="1049">
        <v>259</v>
      </c>
      <c r="C58" s="1049"/>
      <c r="D58" s="744"/>
      <c r="E58" s="1138"/>
      <c r="G58" s="1122"/>
      <c r="H58" s="1119">
        <f>E58-'Bang CD chi tiet cuoi ky'!H58</f>
        <v>0</v>
      </c>
    </row>
    <row r="59" spans="1:10" s="1051" customFormat="1" ht="16.5" customHeight="1">
      <c r="A59" s="1134" t="s">
        <v>1989</v>
      </c>
      <c r="B59" s="1135">
        <v>260</v>
      </c>
      <c r="C59" s="1135"/>
      <c r="D59" s="1136">
        <f>SUM(D60:D62)</f>
        <v>2725474524</v>
      </c>
      <c r="E59" s="1137">
        <f>SUM(E60:E62)</f>
        <v>3697220530</v>
      </c>
      <c r="G59" s="1127"/>
      <c r="H59" s="1119">
        <f>E59-'Bang CD chi tiet cuoi ky'!H59</f>
        <v>0</v>
      </c>
      <c r="J59" s="747"/>
    </row>
    <row r="60" spans="1:8" ht="16.5" customHeight="1">
      <c r="A60" s="1133" t="s">
        <v>1990</v>
      </c>
      <c r="B60" s="1049">
        <v>261</v>
      </c>
      <c r="C60" s="1049" t="s">
        <v>1991</v>
      </c>
      <c r="D60" s="744">
        <v>2725474524</v>
      </c>
      <c r="E60" s="1138">
        <f>'Bang CD chi tiet cuoi ky'!H60</f>
        <v>3697220530</v>
      </c>
      <c r="G60" s="1122"/>
      <c r="H60" s="1119">
        <f>E60-'Bang CD chi tiet cuoi ky'!H60</f>
        <v>0</v>
      </c>
    </row>
    <row r="61" spans="1:8" ht="16.5" customHeight="1">
      <c r="A61" s="1133" t="s">
        <v>1992</v>
      </c>
      <c r="B61" s="1049">
        <v>262</v>
      </c>
      <c r="C61" s="1049"/>
      <c r="D61" s="744"/>
      <c r="E61" s="1138"/>
      <c r="G61" s="1122"/>
      <c r="H61" s="1119">
        <f>E61-'Bang CD chi tiet cuoi ky'!H61</f>
        <v>0</v>
      </c>
    </row>
    <row r="62" spans="1:8" ht="16.5" customHeight="1">
      <c r="A62" s="1133" t="s">
        <v>1994</v>
      </c>
      <c r="B62" s="1049">
        <v>268</v>
      </c>
      <c r="C62" s="1049"/>
      <c r="D62" s="744"/>
      <c r="E62" s="1138"/>
      <c r="G62" s="1122"/>
      <c r="H62" s="1119">
        <f>E62-'Bang CD chi tiet cuoi ky'!H62</f>
        <v>0</v>
      </c>
    </row>
    <row r="63" spans="1:8" ht="17.25">
      <c r="A63" s="1139" t="s">
        <v>1995</v>
      </c>
      <c r="B63" s="1135">
        <v>270</v>
      </c>
      <c r="C63" s="1049"/>
      <c r="D63" s="1136">
        <f>D32+D9</f>
        <v>1277573111666</v>
      </c>
      <c r="E63" s="1137">
        <f>E32+E9</f>
        <v>1793348681359</v>
      </c>
      <c r="G63" s="1122">
        <f>SUM(G18:G62)</f>
        <v>30545756640</v>
      </c>
      <c r="H63" s="1119">
        <f>E63-'Bang CD chi tiet cuoi ky'!H63</f>
        <v>-40626911727</v>
      </c>
    </row>
    <row r="64" spans="1:8" ht="17.25">
      <c r="A64" s="1133"/>
      <c r="B64" s="1049"/>
      <c r="C64" s="1049"/>
      <c r="D64" s="744"/>
      <c r="E64" s="1138"/>
      <c r="G64" s="1122"/>
      <c r="H64" s="1119">
        <f>E64-'Bang CD chi tiet cuoi ky'!H64</f>
        <v>0</v>
      </c>
    </row>
    <row r="65" spans="1:8" ht="17.25">
      <c r="A65" s="1139" t="s">
        <v>1996</v>
      </c>
      <c r="B65" s="1049"/>
      <c r="C65" s="1049"/>
      <c r="D65" s="744"/>
      <c r="E65" s="1138"/>
      <c r="G65" s="1122"/>
      <c r="H65" s="1119">
        <f>E65-'Bang CD chi tiet cuoi ky'!H65</f>
        <v>0</v>
      </c>
    </row>
    <row r="66" spans="1:8" ht="17.25">
      <c r="A66" s="1129" t="s">
        <v>1997</v>
      </c>
      <c r="B66" s="1124">
        <v>300</v>
      </c>
      <c r="C66" s="1047"/>
      <c r="D66" s="1125">
        <f>D67+D78</f>
        <v>1078379716068</v>
      </c>
      <c r="E66" s="1137">
        <f>E67+E78</f>
        <v>1480735191431</v>
      </c>
      <c r="G66" s="1122"/>
      <c r="H66" s="1119">
        <f>E66-'Bang CD chi tiet cuoi ky'!H66</f>
        <v>-110782130195</v>
      </c>
    </row>
    <row r="67" spans="1:10" s="1051" customFormat="1" ht="16.5" customHeight="1">
      <c r="A67" s="1123" t="s">
        <v>1998</v>
      </c>
      <c r="B67" s="1124">
        <v>310</v>
      </c>
      <c r="C67" s="1124"/>
      <c r="D67" s="1125">
        <f>SUM(D68:D77)</f>
        <v>493923296748</v>
      </c>
      <c r="E67" s="1137">
        <f>SUM(E68:E77)</f>
        <v>782927135274</v>
      </c>
      <c r="G67" s="1127"/>
      <c r="H67" s="1119">
        <f>E67-'Bang CD chi tiet cuoi ky'!H67</f>
        <v>-24086516130</v>
      </c>
      <c r="J67" s="747"/>
    </row>
    <row r="68" spans="1:8" ht="16.5" customHeight="1">
      <c r="A68" s="1128" t="s">
        <v>1999</v>
      </c>
      <c r="B68" s="1047">
        <v>311</v>
      </c>
      <c r="C68" s="1047" t="s">
        <v>2000</v>
      </c>
      <c r="D68" s="742">
        <v>226582305267</v>
      </c>
      <c r="E68" s="1138">
        <f>'Bang CD chi tiet cuoi ky'!H68</f>
        <v>486435862383</v>
      </c>
      <c r="G68" s="1122"/>
      <c r="H68" s="1119">
        <f>E68-'Bang CD chi tiet cuoi ky'!H68</f>
        <v>0</v>
      </c>
    </row>
    <row r="69" spans="1:8" ht="16.5" customHeight="1">
      <c r="A69" s="1128" t="s">
        <v>2001</v>
      </c>
      <c r="B69" s="1047">
        <v>312</v>
      </c>
      <c r="C69" s="1047"/>
      <c r="D69" s="742">
        <v>52552568997</v>
      </c>
      <c r="E69" s="1138">
        <f>'Bang CD chi tiet cuoi ky'!H69-G69</f>
        <v>102935296729</v>
      </c>
      <c r="G69" s="1122">
        <f>'TH CN noi bo'!F10+'TH CN noi bo'!C21</f>
        <v>12657123251</v>
      </c>
      <c r="H69" s="1119">
        <f>E69-'Bang CD chi tiet cuoi ky'!H69</f>
        <v>-12657123251</v>
      </c>
    </row>
    <row r="70" spans="1:8" ht="16.5" customHeight="1">
      <c r="A70" s="1128" t="s">
        <v>925</v>
      </c>
      <c r="B70" s="1047">
        <v>313</v>
      </c>
      <c r="C70" s="1047"/>
      <c r="D70" s="742">
        <v>39472929650</v>
      </c>
      <c r="E70" s="1138">
        <f>'Bang CD chi tiet cuoi ky'!H70-G70</f>
        <v>21804614909</v>
      </c>
      <c r="G70" s="1122">
        <f>'TH CN noi bo'!E21</f>
        <v>5071978337</v>
      </c>
      <c r="H70" s="1119">
        <f>E70-'Bang CD chi tiet cuoi ky'!H70</f>
        <v>-5071978337</v>
      </c>
    </row>
    <row r="71" spans="1:8" ht="16.5" customHeight="1">
      <c r="A71" s="1128" t="s">
        <v>926</v>
      </c>
      <c r="B71" s="1047">
        <v>314</v>
      </c>
      <c r="C71" s="1047" t="s">
        <v>927</v>
      </c>
      <c r="D71" s="742">
        <v>11825164400</v>
      </c>
      <c r="E71" s="1138">
        <f>'Bang CD chi tiet cuoi ky'!H71</f>
        <v>23708616229</v>
      </c>
      <c r="G71" s="1122"/>
      <c r="H71" s="1119">
        <f>E71-'Bang CD chi tiet cuoi ky'!H71</f>
        <v>0</v>
      </c>
    </row>
    <row r="72" spans="1:8" ht="16.5" customHeight="1">
      <c r="A72" s="1128" t="s">
        <v>928</v>
      </c>
      <c r="B72" s="1047">
        <v>315</v>
      </c>
      <c r="C72" s="1047"/>
      <c r="D72" s="742">
        <v>23993436972</v>
      </c>
      <c r="E72" s="1138">
        <f>'Bang CD chi tiet cuoi ky'!H72</f>
        <v>6138336333</v>
      </c>
      <c r="G72" s="1122"/>
      <c r="H72" s="1119">
        <f>E72-'Bang CD chi tiet cuoi ky'!H72</f>
        <v>0</v>
      </c>
    </row>
    <row r="73" spans="1:8" ht="16.5" customHeight="1">
      <c r="A73" s="1128" t="s">
        <v>929</v>
      </c>
      <c r="B73" s="1047">
        <v>316</v>
      </c>
      <c r="C73" s="1047" t="s">
        <v>930</v>
      </c>
      <c r="D73" s="742">
        <v>3013713762</v>
      </c>
      <c r="E73" s="1138">
        <f>'Bang CD chi tiet cuoi ky'!H73</f>
        <v>1579210070</v>
      </c>
      <c r="G73" s="1122"/>
      <c r="H73" s="1119">
        <f>E73-'Bang CD chi tiet cuoi ky'!H73</f>
        <v>0</v>
      </c>
    </row>
    <row r="74" spans="1:8" ht="16.5" customHeight="1">
      <c r="A74" s="1128" t="s">
        <v>931</v>
      </c>
      <c r="B74" s="1047">
        <v>317</v>
      </c>
      <c r="C74" s="1047"/>
      <c r="D74" s="742"/>
      <c r="E74" s="1138"/>
      <c r="G74" s="1122"/>
      <c r="H74" s="1119">
        <f>E74-'Bang CD chi tiet cuoi ky'!H74</f>
        <v>0</v>
      </c>
    </row>
    <row r="75" spans="1:8" ht="16.5" customHeight="1">
      <c r="A75" s="1128" t="s">
        <v>932</v>
      </c>
      <c r="B75" s="1047">
        <v>318</v>
      </c>
      <c r="C75" s="1047"/>
      <c r="D75" s="742"/>
      <c r="E75" s="1138"/>
      <c r="G75" s="1122"/>
      <c r="H75" s="1119">
        <f>E75-'Bang CD chi tiet cuoi ky'!H75</f>
        <v>0</v>
      </c>
    </row>
    <row r="76" spans="1:8" ht="16.5" customHeight="1">
      <c r="A76" s="1128" t="s">
        <v>933</v>
      </c>
      <c r="B76" s="1047">
        <v>319</v>
      </c>
      <c r="C76" s="1047" t="s">
        <v>934</v>
      </c>
      <c r="D76" s="742">
        <v>136483177700</v>
      </c>
      <c r="E76" s="1138">
        <f>'Bang CD chi tiet cuoi ky'!H76-G76</f>
        <v>140325198621</v>
      </c>
      <c r="G76" s="1122">
        <f>'TH CN noi bo'!D21+'TH CN noi bo'!F21</f>
        <v>2829071657</v>
      </c>
      <c r="H76" s="1119">
        <f>E76-'Bang CD chi tiet cuoi ky'!H76</f>
        <v>-2829071657</v>
      </c>
    </row>
    <row r="77" spans="1:8" ht="16.5" customHeight="1">
      <c r="A77" s="1128" t="s">
        <v>935</v>
      </c>
      <c r="B77" s="1047">
        <v>320</v>
      </c>
      <c r="C77" s="1047"/>
      <c r="D77" s="742"/>
      <c r="E77" s="1138"/>
      <c r="G77" s="1122"/>
      <c r="H77" s="1119">
        <f>E77-'Bang CD chi tiet cuoi ky'!H77</f>
        <v>0</v>
      </c>
    </row>
    <row r="78" spans="1:10" s="1051" customFormat="1" ht="16.5" customHeight="1">
      <c r="A78" s="1123" t="s">
        <v>936</v>
      </c>
      <c r="B78" s="1124">
        <v>330</v>
      </c>
      <c r="C78" s="1124"/>
      <c r="D78" s="1125">
        <f>SUM(D79:D85)</f>
        <v>584456419320</v>
      </c>
      <c r="E78" s="1137">
        <f>SUM(E79:E85)</f>
        <v>697808056157</v>
      </c>
      <c r="G78" s="1127"/>
      <c r="H78" s="1119">
        <f>E78-'Bang CD chi tiet cuoi ky'!H79</f>
        <v>-86695614065</v>
      </c>
      <c r="J78" s="747"/>
    </row>
    <row r="79" spans="1:8" ht="16.5" customHeight="1">
      <c r="A79" s="1128" t="s">
        <v>937</v>
      </c>
      <c r="B79" s="1047">
        <v>331</v>
      </c>
      <c r="C79" s="1047"/>
      <c r="D79" s="742"/>
      <c r="E79" s="1138"/>
      <c r="G79" s="1122"/>
      <c r="H79" s="1119">
        <f>E79-'Bang CD chi tiet cuoi ky'!H80</f>
        <v>-9451803087</v>
      </c>
    </row>
    <row r="80" spans="1:8" ht="16.5" customHeight="1">
      <c r="A80" s="1128" t="s">
        <v>938</v>
      </c>
      <c r="B80" s="1047">
        <v>332</v>
      </c>
      <c r="C80" s="1047" t="s">
        <v>939</v>
      </c>
      <c r="D80" s="742"/>
      <c r="E80" s="1138"/>
      <c r="G80" s="1122"/>
      <c r="H80" s="1119">
        <f>E80-'Bang CD chi tiet cuoi ky'!H81</f>
        <v>0</v>
      </c>
    </row>
    <row r="81" spans="1:8" ht="16.5" customHeight="1">
      <c r="A81" s="1128" t="s">
        <v>940</v>
      </c>
      <c r="B81" s="1047">
        <v>333</v>
      </c>
      <c r="C81" s="1047"/>
      <c r="D81" s="742"/>
      <c r="E81" s="1138"/>
      <c r="G81" s="1122"/>
      <c r="H81" s="1119">
        <f>E81-'Bang CD chi tiet cuoi ky'!H82</f>
        <v>-45605224251</v>
      </c>
    </row>
    <row r="82" spans="1:8" ht="16.5" customHeight="1">
      <c r="A82" s="1128" t="s">
        <v>941</v>
      </c>
      <c r="B82" s="1047">
        <v>334</v>
      </c>
      <c r="C82" s="1047" t="s">
        <v>942</v>
      </c>
      <c r="D82" s="742">
        <v>582603797395</v>
      </c>
      <c r="E82" s="1138">
        <f>'Bang CD chi tiet cuoi ky'!H83</f>
        <v>693806356190</v>
      </c>
      <c r="G82" s="1122"/>
      <c r="H82" s="1119">
        <f>E82-'Bang CD chi tiet cuoi ky'!H83</f>
        <v>0</v>
      </c>
    </row>
    <row r="83" spans="1:8" ht="16.5" customHeight="1">
      <c r="A83" s="1128" t="s">
        <v>943</v>
      </c>
      <c r="B83" s="1047">
        <v>335</v>
      </c>
      <c r="C83" s="1047" t="s">
        <v>1993</v>
      </c>
      <c r="D83" s="742"/>
      <c r="E83" s="1138"/>
      <c r="G83" s="1122"/>
      <c r="H83" s="1119">
        <f>E83-'Bang CD chi tiet cuoi ky'!H84</f>
        <v>0</v>
      </c>
    </row>
    <row r="84" spans="1:8" ht="16.5" customHeight="1">
      <c r="A84" s="1128" t="s">
        <v>944</v>
      </c>
      <c r="B84" s="1047">
        <v>336</v>
      </c>
      <c r="C84" s="1047"/>
      <c r="D84" s="742">
        <v>1852621925</v>
      </c>
      <c r="E84" s="1138">
        <f>'Bang CD chi tiet cuoi ky'!H85</f>
        <v>4001699967</v>
      </c>
      <c r="G84" s="1122"/>
      <c r="H84" s="1119">
        <f>E84-'Bang CD chi tiet cuoi ky'!H85</f>
        <v>0</v>
      </c>
    </row>
    <row r="85" spans="1:8" ht="16.5" customHeight="1">
      <c r="A85" s="1128" t="s">
        <v>945</v>
      </c>
      <c r="B85" s="1047">
        <v>337</v>
      </c>
      <c r="C85" s="1047"/>
      <c r="D85" s="742"/>
      <c r="E85" s="1138"/>
      <c r="G85" s="1122"/>
      <c r="H85" s="1119">
        <f>E85-'Bang CD chi tiet cuoi ky'!H86</f>
        <v>0</v>
      </c>
    </row>
    <row r="86" spans="1:10" s="1051" customFormat="1" ht="16.5" customHeight="1">
      <c r="A86" s="1123" t="s">
        <v>946</v>
      </c>
      <c r="B86" s="1124">
        <v>400</v>
      </c>
      <c r="C86" s="1124"/>
      <c r="D86" s="1125">
        <f>D87+D99</f>
        <v>189980406190</v>
      </c>
      <c r="E86" s="1126">
        <f>E87+E99</f>
        <v>219945040935.84546</v>
      </c>
      <c r="G86" s="1127"/>
      <c r="H86" s="1119">
        <f>E86-'Bang CD chi tiet cuoi ky'!H89</f>
        <v>-22513230524.15454</v>
      </c>
      <c r="J86" s="747"/>
    </row>
    <row r="87" spans="1:10" s="1051" customFormat="1" ht="16.5" customHeight="1">
      <c r="A87" s="1123" t="s">
        <v>947</v>
      </c>
      <c r="B87" s="1124">
        <v>410</v>
      </c>
      <c r="C87" s="1124" t="s">
        <v>948</v>
      </c>
      <c r="D87" s="1125">
        <f>SUM(D88:D98)</f>
        <v>189107444466</v>
      </c>
      <c r="E87" s="1137">
        <f>SUM(E88:E98)</f>
        <v>219945040935.84546</v>
      </c>
      <c r="F87" s="747"/>
      <c r="G87" s="1127"/>
      <c r="H87" s="1119">
        <f>E87-'Bang CD chi tiet cuoi ky'!H90</f>
        <v>-22513230524.15454</v>
      </c>
      <c r="J87" s="747"/>
    </row>
    <row r="88" spans="1:12" ht="16.5" customHeight="1">
      <c r="A88" s="1128" t="s">
        <v>949</v>
      </c>
      <c r="B88" s="1047">
        <v>411</v>
      </c>
      <c r="C88" s="1047"/>
      <c r="D88" s="742">
        <v>125000000000</v>
      </c>
      <c r="E88" s="1138">
        <f>'Bang CD chi tiet cuoi ky'!H91-G88</f>
        <v>167117290000</v>
      </c>
      <c r="G88" s="1122">
        <f>'Cac BT HN lien quan den von'!D7</f>
        <v>22668755916</v>
      </c>
      <c r="H88" s="1119">
        <f>E88-'Bang CD chi tiet cuoi ky'!H91</f>
        <v>-22668755916</v>
      </c>
      <c r="L88" s="1021">
        <f aca="true" t="shared" si="0" ref="L88:L98">E88</f>
        <v>167117290000</v>
      </c>
    </row>
    <row r="89" spans="1:12" ht="16.5" customHeight="1">
      <c r="A89" s="1128" t="s">
        <v>950</v>
      </c>
      <c r="B89" s="1047">
        <v>412</v>
      </c>
      <c r="C89" s="1047"/>
      <c r="D89" s="742">
        <v>27064140000</v>
      </c>
      <c r="E89" s="1121">
        <f>'Bang CD chi tiet cuoi ky'!H92</f>
        <v>3141260000</v>
      </c>
      <c r="G89" s="1122"/>
      <c r="H89" s="1119">
        <f>E89-'Bang CD chi tiet cuoi ky'!H92</f>
        <v>0</v>
      </c>
      <c r="L89" s="1021">
        <f t="shared" si="0"/>
        <v>3141260000</v>
      </c>
    </row>
    <row r="90" spans="1:12" ht="16.5" customHeight="1">
      <c r="A90" s="1128" t="s">
        <v>951</v>
      </c>
      <c r="B90" s="1047">
        <v>413</v>
      </c>
      <c r="C90" s="1047"/>
      <c r="D90" s="742"/>
      <c r="E90" s="1121"/>
      <c r="G90" s="1122"/>
      <c r="H90" s="1119">
        <f>E90-'Bang CD chi tiet cuoi ky'!H93</f>
        <v>0</v>
      </c>
      <c r="L90" s="1021">
        <f t="shared" si="0"/>
        <v>0</v>
      </c>
    </row>
    <row r="91" spans="1:12" ht="16.5" customHeight="1">
      <c r="A91" s="1133" t="s">
        <v>952</v>
      </c>
      <c r="B91" s="1049">
        <v>414</v>
      </c>
      <c r="C91" s="1049"/>
      <c r="D91" s="744">
        <v>-2117260484</v>
      </c>
      <c r="E91" s="1138">
        <f>'Bang CD chi tiet cuoi ky'!H94</f>
        <v>-2117260484</v>
      </c>
      <c r="G91" s="1122"/>
      <c r="H91" s="1119">
        <f>E91-'Bang CD chi tiet cuoi ky'!H94</f>
        <v>0</v>
      </c>
      <c r="L91" s="1021">
        <f t="shared" si="0"/>
        <v>-2117260484</v>
      </c>
    </row>
    <row r="92" spans="1:12" ht="16.5" customHeight="1">
      <c r="A92" s="1133" t="s">
        <v>953</v>
      </c>
      <c r="B92" s="1049">
        <v>415</v>
      </c>
      <c r="C92" s="1049"/>
      <c r="D92" s="744"/>
      <c r="E92" s="1138"/>
      <c r="G92" s="1122"/>
      <c r="H92" s="1119">
        <f>E92-'Bang CD chi tiet cuoi ky'!H95</f>
        <v>0</v>
      </c>
      <c r="L92" s="1021">
        <f t="shared" si="0"/>
        <v>0</v>
      </c>
    </row>
    <row r="93" spans="1:12" ht="16.5" customHeight="1">
      <c r="A93" s="1133" t="s">
        <v>954</v>
      </c>
      <c r="B93" s="1049">
        <v>416</v>
      </c>
      <c r="C93" s="1049"/>
      <c r="D93" s="744"/>
      <c r="E93" s="1138">
        <f>'Bang CD chi tiet cuoi ky'!H96</f>
        <v>-1010220027</v>
      </c>
      <c r="G93" s="1122"/>
      <c r="H93" s="1119">
        <f>E93-'Bang CD chi tiet cuoi ky'!H96</f>
        <v>0</v>
      </c>
      <c r="L93" s="1021">
        <f t="shared" si="0"/>
        <v>-1010220027</v>
      </c>
    </row>
    <row r="94" spans="1:12" ht="16.5" customHeight="1">
      <c r="A94" s="1133" t="s">
        <v>955</v>
      </c>
      <c r="B94" s="1049">
        <v>417</v>
      </c>
      <c r="C94" s="1049"/>
      <c r="D94" s="744">
        <v>3001754279</v>
      </c>
      <c r="E94" s="1138">
        <f>'Bang CD chi tiet cuoi ky'!H97-G94</f>
        <v>3992646022.637965</v>
      </c>
      <c r="G94" s="1122">
        <f>-'Cac BT HN lien quan den von'!H43</f>
        <v>1155018053.3620348</v>
      </c>
      <c r="H94" s="1119"/>
      <c r="L94" s="1021">
        <f t="shared" si="0"/>
        <v>3992646022.637965</v>
      </c>
    </row>
    <row r="95" spans="1:12" ht="16.5" customHeight="1">
      <c r="A95" s="1133" t="s">
        <v>956</v>
      </c>
      <c r="B95" s="1049">
        <v>418</v>
      </c>
      <c r="C95" s="1049"/>
      <c r="D95" s="744">
        <v>5174429781</v>
      </c>
      <c r="E95" s="1138">
        <f>'Bang CD chi tiet cuoi ky'!H98-G95</f>
        <v>11575430414.910023</v>
      </c>
      <c r="G95" s="1122">
        <f>-'Cac BT HN lien quan den von'!I43</f>
        <v>60165554.089976504</v>
      </c>
      <c r="H95" s="1119">
        <f>E95-'Bang CD chi tiet cuoi ky'!H98</f>
        <v>-60165554.089977264</v>
      </c>
      <c r="L95" s="1021">
        <f t="shared" si="0"/>
        <v>11575430414.910023</v>
      </c>
    </row>
    <row r="96" spans="1:12" ht="16.5" customHeight="1">
      <c r="A96" s="1133" t="s">
        <v>957</v>
      </c>
      <c r="B96" s="1049">
        <v>419</v>
      </c>
      <c r="C96" s="1049"/>
      <c r="D96" s="744"/>
      <c r="E96" s="1138">
        <f>'Bang CD chi tiet cuoi ky'!H99</f>
        <v>0</v>
      </c>
      <c r="G96" s="1122"/>
      <c r="H96" s="1119">
        <f>E96-'Bang CD chi tiet cuoi ky'!H99</f>
        <v>0</v>
      </c>
      <c r="L96" s="1021">
        <f t="shared" si="0"/>
        <v>0</v>
      </c>
    </row>
    <row r="97" spans="1:12" ht="16.5" customHeight="1">
      <c r="A97" s="1133" t="s">
        <v>958</v>
      </c>
      <c r="B97" s="1049">
        <v>420</v>
      </c>
      <c r="C97" s="1049"/>
      <c r="D97" s="744">
        <v>30304202890</v>
      </c>
      <c r="E97" s="1138">
        <f>'Bang CD chi tiet cuoi ky'!H100-G97</f>
        <v>36565717009.29744</v>
      </c>
      <c r="G97" s="1122">
        <f>-'Cac BT HN lien quan den von'!J43</f>
        <v>-1370708999.2974372</v>
      </c>
      <c r="H97" s="1119">
        <f>E97-'Bang CD chi tiet cuoi ky'!H100</f>
        <v>1370708999.2974396</v>
      </c>
      <c r="L97" s="1021">
        <f t="shared" si="0"/>
        <v>36565717009.29744</v>
      </c>
    </row>
    <row r="98" spans="1:12" ht="16.5" customHeight="1">
      <c r="A98" s="1133" t="s">
        <v>959</v>
      </c>
      <c r="B98" s="1049">
        <v>421</v>
      </c>
      <c r="C98" s="1049"/>
      <c r="D98" s="744">
        <v>680178000</v>
      </c>
      <c r="E98" s="1138">
        <f>'Bang CD chi tiet cuoi ky'!H101</f>
        <v>680178000</v>
      </c>
      <c r="F98" s="1138"/>
      <c r="G98" s="1122"/>
      <c r="H98" s="1119">
        <f>E98-'Bang CD chi tiet cuoi ky'!H101</f>
        <v>0</v>
      </c>
      <c r="L98" s="1021">
        <f t="shared" si="0"/>
        <v>680178000</v>
      </c>
    </row>
    <row r="99" spans="1:10" s="1051" customFormat="1" ht="16.5" customHeight="1">
      <c r="A99" s="1134" t="s">
        <v>960</v>
      </c>
      <c r="B99" s="1135">
        <v>430</v>
      </c>
      <c r="C99" s="1135"/>
      <c r="D99" s="1136">
        <f>SUM(D100:D102)</f>
        <v>872961724</v>
      </c>
      <c r="E99" s="1137">
        <f>SUM(E100:E102)</f>
        <v>0</v>
      </c>
      <c r="G99" s="1127"/>
      <c r="H99" s="1119">
        <f>E99-'Bang CD chi tiet cuoi ky'!H102</f>
        <v>0</v>
      </c>
      <c r="J99" s="747"/>
    </row>
    <row r="100" spans="1:8" ht="16.5" customHeight="1">
      <c r="A100" s="1133" t="s">
        <v>961</v>
      </c>
      <c r="B100" s="1049">
        <v>431</v>
      </c>
      <c r="C100" s="1049"/>
      <c r="D100" s="744">
        <v>872961724</v>
      </c>
      <c r="E100" s="1138">
        <f>'Bang CD chi tiet cuoi ky'!H103</f>
        <v>0</v>
      </c>
      <c r="G100" s="1122"/>
      <c r="H100" s="1119">
        <f>E100-'Bang CD chi tiet cuoi ky'!H103</f>
        <v>0</v>
      </c>
    </row>
    <row r="101" spans="1:8" ht="16.5" customHeight="1">
      <c r="A101" s="1133" t="s">
        <v>962</v>
      </c>
      <c r="B101" s="1049">
        <v>432</v>
      </c>
      <c r="C101" s="1049" t="s">
        <v>963</v>
      </c>
      <c r="D101" s="744"/>
      <c r="E101" s="1138"/>
      <c r="G101" s="1122"/>
      <c r="H101" s="1119">
        <f>E101-'Bang CD chi tiet cuoi ky'!H104</f>
        <v>0</v>
      </c>
    </row>
    <row r="102" spans="1:8" ht="16.5" customHeight="1">
      <c r="A102" s="1133" t="s">
        <v>964</v>
      </c>
      <c r="B102" s="1049">
        <v>433</v>
      </c>
      <c r="C102" s="1049"/>
      <c r="D102" s="744"/>
      <c r="E102" s="1138"/>
      <c r="G102" s="1122"/>
      <c r="H102" s="1119">
        <f>E102-'Bang CD chi tiet cuoi ky'!H105</f>
        <v>0</v>
      </c>
    </row>
    <row r="103" spans="1:10" s="1051" customFormat="1" ht="16.5" customHeight="1">
      <c r="A103" s="1134" t="s">
        <v>265</v>
      </c>
      <c r="B103" s="1135"/>
      <c r="C103" s="1135"/>
      <c r="D103" s="1136">
        <v>9212989408</v>
      </c>
      <c r="E103" s="1137">
        <f>'Cac BT HN lien quan den von'!K43</f>
        <v>12382588630.154573</v>
      </c>
      <c r="G103" s="1127"/>
      <c r="H103" s="1119">
        <f>E103-'Bang CD chi tiet cuoi ky'!H106</f>
        <v>12382588630.154573</v>
      </c>
      <c r="J103" s="747"/>
    </row>
    <row r="104" spans="1:8" ht="18" thickBot="1">
      <c r="A104" s="1140" t="s">
        <v>966</v>
      </c>
      <c r="B104" s="1141">
        <v>440</v>
      </c>
      <c r="C104" s="1141"/>
      <c r="D104" s="1142">
        <f>D86+D66+D103</f>
        <v>1277573111666</v>
      </c>
      <c r="E104" s="1143">
        <f>E86+E66+E103</f>
        <v>1713062820997</v>
      </c>
      <c r="F104" s="736">
        <f>E104-E63</f>
        <v>-80285860362</v>
      </c>
      <c r="G104" s="1122"/>
      <c r="H104" s="1119">
        <f>E104-'Bang CD chi tiet cuoi ky'!H107</f>
        <v>-120912772089</v>
      </c>
    </row>
    <row r="105" spans="2:7" ht="15.75" thickTop="1">
      <c r="B105" s="698"/>
      <c r="C105" s="698"/>
      <c r="D105" s="736"/>
      <c r="E105" s="736"/>
      <c r="F105" s="736">
        <f>E104-'Bang CD chi tiet cuoi ky'!J107</f>
        <v>-90223956950</v>
      </c>
      <c r="G105" s="736">
        <f>E105/2</f>
        <v>0</v>
      </c>
    </row>
    <row r="106" spans="1:5" ht="20.25">
      <c r="A106" s="1688" t="s">
        <v>266</v>
      </c>
      <c r="B106" s="1688"/>
      <c r="C106" s="1688"/>
      <c r="D106" s="1688"/>
      <c r="E106" s="1688"/>
    </row>
    <row r="107" spans="2:5" ht="15.75" thickBot="1">
      <c r="B107" s="698"/>
      <c r="C107" s="698"/>
      <c r="D107" s="736"/>
      <c r="E107" s="736"/>
    </row>
    <row r="108" spans="1:5" ht="17.25" customHeight="1" thickTop="1">
      <c r="A108" s="1144" t="s">
        <v>1233</v>
      </c>
      <c r="B108" s="1700" t="s">
        <v>1927</v>
      </c>
      <c r="C108" s="1700"/>
      <c r="D108" s="1145" t="s">
        <v>267</v>
      </c>
      <c r="E108" s="1146" t="s">
        <v>262</v>
      </c>
    </row>
    <row r="109" spans="1:5" ht="18.75" customHeight="1">
      <c r="A109" s="1147" t="s">
        <v>268</v>
      </c>
      <c r="B109" s="1701"/>
      <c r="C109" s="1702"/>
      <c r="D109" s="740"/>
      <c r="E109" s="1148"/>
    </row>
    <row r="110" spans="1:5" ht="18.75" customHeight="1">
      <c r="A110" s="1128" t="s">
        <v>269</v>
      </c>
      <c r="B110" s="1694"/>
      <c r="C110" s="1695"/>
      <c r="D110" s="742"/>
      <c r="E110" s="1121"/>
    </row>
    <row r="111" spans="1:5" ht="18.75" customHeight="1">
      <c r="A111" s="1128" t="s">
        <v>270</v>
      </c>
      <c r="B111" s="1694"/>
      <c r="C111" s="1695"/>
      <c r="D111" s="742"/>
      <c r="E111" s="1121"/>
    </row>
    <row r="112" spans="1:5" ht="18.75" customHeight="1">
      <c r="A112" s="1128" t="s">
        <v>271</v>
      </c>
      <c r="B112" s="1694"/>
      <c r="C112" s="1695"/>
      <c r="D112" s="742"/>
      <c r="E112" s="1121"/>
    </row>
    <row r="113" spans="1:5" ht="18.75" customHeight="1">
      <c r="A113" s="1128" t="s">
        <v>272</v>
      </c>
      <c r="B113" s="1694"/>
      <c r="C113" s="1695"/>
      <c r="D113" s="742"/>
      <c r="E113" s="1121"/>
    </row>
    <row r="114" spans="1:5" ht="18.75" customHeight="1">
      <c r="A114" s="1128" t="s">
        <v>273</v>
      </c>
      <c r="B114" s="700"/>
      <c r="C114" s="688"/>
      <c r="D114" s="742">
        <v>8099904</v>
      </c>
      <c r="E114" s="1121">
        <v>8099904</v>
      </c>
    </row>
    <row r="115" spans="1:5" ht="18.75" customHeight="1">
      <c r="A115" s="1128" t="s">
        <v>274</v>
      </c>
      <c r="B115" s="1694"/>
      <c r="C115" s="1695"/>
      <c r="D115" s="742"/>
      <c r="E115" s="1121"/>
    </row>
    <row r="116" spans="1:5" ht="18.75" customHeight="1" thickBot="1">
      <c r="A116" s="1149"/>
      <c r="B116" s="1696"/>
      <c r="C116" s="1697"/>
      <c r="D116" s="1150"/>
      <c r="E116" s="1151"/>
    </row>
    <row r="117" spans="2:5" ht="15.75" thickTop="1">
      <c r="B117" s="698"/>
      <c r="D117" s="736"/>
      <c r="E117" s="736"/>
    </row>
    <row r="118" spans="2:5" ht="15">
      <c r="B118" s="698"/>
      <c r="C118" s="1152" t="s">
        <v>275</v>
      </c>
      <c r="D118" s="736"/>
      <c r="E118" s="736"/>
    </row>
    <row r="119" spans="2:5" ht="15">
      <c r="B119" s="698"/>
      <c r="D119" s="736"/>
      <c r="E119" s="736"/>
    </row>
    <row r="120" spans="1:10" s="1051" customFormat="1" ht="15">
      <c r="A120" s="1051" t="s">
        <v>276</v>
      </c>
      <c r="B120" s="1730" t="s">
        <v>1257</v>
      </c>
      <c r="C120" s="1730"/>
      <c r="D120" s="1692" t="s">
        <v>277</v>
      </c>
      <c r="E120" s="1692"/>
      <c r="J120" s="747"/>
    </row>
    <row r="121" spans="1:5" ht="15">
      <c r="A121" s="749" t="s">
        <v>278</v>
      </c>
      <c r="B121" s="1690" t="s">
        <v>279</v>
      </c>
      <c r="C121" s="1690"/>
      <c r="D121" s="1693" t="s">
        <v>280</v>
      </c>
      <c r="E121" s="1693"/>
    </row>
    <row r="122" spans="2:5" ht="15">
      <c r="B122" s="698"/>
      <c r="D122" s="736"/>
      <c r="E122" s="736"/>
    </row>
    <row r="123" spans="2:5" ht="15">
      <c r="B123" s="698"/>
      <c r="D123" s="736"/>
      <c r="E123" s="736"/>
    </row>
    <row r="124" spans="2:5" ht="18.75" customHeight="1">
      <c r="B124" s="698"/>
      <c r="D124" s="736"/>
      <c r="E124" s="736"/>
    </row>
    <row r="125" spans="1:5" ht="15">
      <c r="A125" s="1153" t="s">
        <v>281</v>
      </c>
      <c r="B125" s="1691" t="s">
        <v>1260</v>
      </c>
      <c r="C125" s="1691"/>
      <c r="D125" s="736"/>
      <c r="E125" s="736"/>
    </row>
    <row r="126" spans="2:5" ht="15">
      <c r="B126" s="698"/>
      <c r="D126" s="736"/>
      <c r="E126" s="736"/>
    </row>
    <row r="127" spans="2:5" ht="15">
      <c r="B127" s="698"/>
      <c r="D127" s="736"/>
      <c r="E127" s="736"/>
    </row>
    <row r="128" spans="2:5" ht="15">
      <c r="B128" s="698"/>
      <c r="D128" s="736"/>
      <c r="E128" s="736"/>
    </row>
    <row r="129" spans="2:5" ht="15">
      <c r="B129" s="698"/>
      <c r="D129" s="736"/>
      <c r="E129" s="736"/>
    </row>
    <row r="130" spans="2:5" ht="15">
      <c r="B130" s="698"/>
      <c r="D130" s="736"/>
      <c r="E130" s="736"/>
    </row>
    <row r="131" spans="2:5" ht="15">
      <c r="B131" s="698"/>
      <c r="D131" s="736"/>
      <c r="E131" s="736"/>
    </row>
    <row r="132" spans="2:5" ht="15">
      <c r="B132" s="698"/>
      <c r="D132" s="736"/>
      <c r="E132" s="736"/>
    </row>
    <row r="133" spans="2:5" ht="15">
      <c r="B133" s="698"/>
      <c r="D133" s="736"/>
      <c r="E133" s="736"/>
    </row>
    <row r="134" spans="2:5" ht="15">
      <c r="B134" s="698"/>
      <c r="D134" s="736"/>
      <c r="E134" s="736"/>
    </row>
    <row r="135" spans="2:5" ht="15">
      <c r="B135" s="698"/>
      <c r="D135" s="736"/>
      <c r="E135" s="736"/>
    </row>
    <row r="136" spans="2:5" ht="15">
      <c r="B136" s="698"/>
      <c r="D136" s="736"/>
      <c r="E136" s="736"/>
    </row>
    <row r="137" spans="2:5" ht="15">
      <c r="B137" s="698"/>
      <c r="D137" s="736"/>
      <c r="E137" s="736"/>
    </row>
    <row r="138" spans="2:5" ht="15">
      <c r="B138" s="698"/>
      <c r="D138" s="736"/>
      <c r="E138" s="736"/>
    </row>
    <row r="139" spans="2:5" ht="15">
      <c r="B139" s="698"/>
      <c r="D139" s="736"/>
      <c r="E139" s="736"/>
    </row>
    <row r="140" spans="2:5" ht="15">
      <c r="B140" s="698"/>
      <c r="D140" s="736"/>
      <c r="E140" s="736"/>
    </row>
    <row r="141" spans="2:5" ht="15">
      <c r="B141" s="698"/>
      <c r="D141" s="736"/>
      <c r="E141" s="736"/>
    </row>
    <row r="142" spans="2:5" ht="15">
      <c r="B142" s="698"/>
      <c r="D142" s="736"/>
      <c r="E142" s="736"/>
    </row>
    <row r="143" spans="2:5" ht="15">
      <c r="B143" s="698"/>
      <c r="D143" s="736"/>
      <c r="E143" s="736"/>
    </row>
    <row r="144" spans="2:5" ht="15">
      <c r="B144" s="698"/>
      <c r="D144" s="736"/>
      <c r="E144" s="736"/>
    </row>
    <row r="145" spans="2:5" ht="15">
      <c r="B145" s="698"/>
      <c r="D145" s="736"/>
      <c r="E145" s="736"/>
    </row>
    <row r="146" spans="2:5" ht="15">
      <c r="B146" s="698"/>
      <c r="D146" s="736"/>
      <c r="E146" s="736"/>
    </row>
    <row r="147" spans="2:5" ht="15">
      <c r="B147" s="698"/>
      <c r="D147" s="736"/>
      <c r="E147" s="736"/>
    </row>
    <row r="148" spans="2:5" ht="15">
      <c r="B148" s="698"/>
      <c r="D148" s="736"/>
      <c r="E148" s="736"/>
    </row>
    <row r="149" spans="2:5" ht="15">
      <c r="B149" s="698"/>
      <c r="D149" s="736"/>
      <c r="E149" s="736"/>
    </row>
    <row r="150" spans="2:5" ht="15">
      <c r="B150" s="698"/>
      <c r="D150" s="736"/>
      <c r="E150" s="736"/>
    </row>
    <row r="151" spans="2:5" ht="15">
      <c r="B151" s="698"/>
      <c r="D151" s="736"/>
      <c r="E151" s="736"/>
    </row>
    <row r="152" spans="2:5" ht="15">
      <c r="B152" s="698"/>
      <c r="D152" s="736"/>
      <c r="E152" s="736"/>
    </row>
    <row r="153" spans="2:5" ht="15">
      <c r="B153" s="698"/>
      <c r="D153" s="736"/>
      <c r="E153" s="736"/>
    </row>
    <row r="154" spans="2:5" ht="15">
      <c r="B154" s="698"/>
      <c r="D154" s="736"/>
      <c r="E154" s="736"/>
    </row>
    <row r="155" spans="2:5" ht="15">
      <c r="B155" s="698"/>
      <c r="D155" s="736"/>
      <c r="E155" s="736"/>
    </row>
    <row r="156" spans="2:5" ht="15">
      <c r="B156" s="698"/>
      <c r="D156" s="736"/>
      <c r="E156" s="736"/>
    </row>
    <row r="157" spans="2:5" ht="15">
      <c r="B157" s="698"/>
      <c r="D157" s="736"/>
      <c r="E157" s="736"/>
    </row>
    <row r="158" spans="2:5" ht="15">
      <c r="B158" s="698"/>
      <c r="D158" s="736"/>
      <c r="E158" s="736"/>
    </row>
    <row r="159" spans="2:5" ht="15">
      <c r="B159" s="698"/>
      <c r="D159" s="736"/>
      <c r="E159" s="736"/>
    </row>
    <row r="160" spans="2:5" ht="15">
      <c r="B160" s="698"/>
      <c r="D160" s="736"/>
      <c r="E160" s="736"/>
    </row>
    <row r="161" spans="2:5" ht="15">
      <c r="B161" s="698"/>
      <c r="D161" s="736"/>
      <c r="E161" s="736"/>
    </row>
    <row r="162" spans="2:5" ht="15">
      <c r="B162" s="698"/>
      <c r="D162" s="736"/>
      <c r="E162" s="736"/>
    </row>
    <row r="163" spans="2:5" ht="15">
      <c r="B163" s="698"/>
      <c r="D163" s="736"/>
      <c r="E163" s="736"/>
    </row>
    <row r="164" spans="2:5" ht="15">
      <c r="B164" s="698"/>
      <c r="D164" s="736"/>
      <c r="E164" s="736"/>
    </row>
    <row r="165" spans="2:5" ht="15">
      <c r="B165" s="698"/>
      <c r="D165" s="736"/>
      <c r="E165" s="736"/>
    </row>
    <row r="166" spans="2:5" ht="15">
      <c r="B166" s="698"/>
      <c r="D166" s="736"/>
      <c r="E166" s="736"/>
    </row>
    <row r="167" spans="2:5" ht="15">
      <c r="B167" s="698"/>
      <c r="D167" s="736"/>
      <c r="E167" s="736"/>
    </row>
    <row r="168" spans="2:5" ht="15">
      <c r="B168" s="698"/>
      <c r="D168" s="736"/>
      <c r="E168" s="736"/>
    </row>
    <row r="169" spans="2:5" ht="15">
      <c r="B169" s="698"/>
      <c r="D169" s="736"/>
      <c r="E169" s="736"/>
    </row>
    <row r="170" spans="2:5" ht="15">
      <c r="B170" s="698"/>
      <c r="D170" s="736"/>
      <c r="E170" s="736"/>
    </row>
    <row r="171" spans="2:5" ht="15">
      <c r="B171" s="698"/>
      <c r="D171" s="736"/>
      <c r="E171" s="736"/>
    </row>
    <row r="172" spans="2:5" ht="15">
      <c r="B172" s="698"/>
      <c r="D172" s="736"/>
      <c r="E172" s="736"/>
    </row>
    <row r="173" spans="2:5" ht="15">
      <c r="B173" s="698"/>
      <c r="D173" s="736"/>
      <c r="E173" s="736"/>
    </row>
    <row r="174" spans="2:5" ht="15">
      <c r="B174" s="698"/>
      <c r="D174" s="736"/>
      <c r="E174" s="736"/>
    </row>
    <row r="175" spans="2:5" ht="15">
      <c r="B175" s="698"/>
      <c r="D175" s="736"/>
      <c r="E175" s="736"/>
    </row>
    <row r="176" spans="2:5" ht="15">
      <c r="B176" s="698"/>
      <c r="D176" s="736"/>
      <c r="E176" s="736"/>
    </row>
    <row r="177" spans="2:5" ht="15">
      <c r="B177" s="698"/>
      <c r="D177" s="736"/>
      <c r="E177" s="736"/>
    </row>
    <row r="178" spans="2:5" ht="15">
      <c r="B178" s="698"/>
      <c r="D178" s="736"/>
      <c r="E178" s="736"/>
    </row>
    <row r="179" spans="2:5" ht="15">
      <c r="B179" s="698"/>
      <c r="D179" s="736"/>
      <c r="E179" s="736"/>
    </row>
    <row r="180" spans="2:5" ht="15">
      <c r="B180" s="698"/>
      <c r="D180" s="736"/>
      <c r="E180" s="736"/>
    </row>
    <row r="181" spans="2:5" ht="15">
      <c r="B181" s="698"/>
      <c r="D181" s="736"/>
      <c r="E181" s="736"/>
    </row>
    <row r="182" spans="2:5" ht="15">
      <c r="B182" s="698"/>
      <c r="D182" s="736"/>
      <c r="E182" s="736"/>
    </row>
    <row r="183" spans="2:5" ht="15">
      <c r="B183" s="698"/>
      <c r="D183" s="736"/>
      <c r="E183" s="736"/>
    </row>
    <row r="184" spans="2:5" ht="15">
      <c r="B184" s="698"/>
      <c r="D184" s="736"/>
      <c r="E184" s="736"/>
    </row>
    <row r="185" spans="2:5" ht="15">
      <c r="B185" s="698"/>
      <c r="D185" s="736"/>
      <c r="E185" s="736"/>
    </row>
    <row r="186" spans="2:5" ht="15">
      <c r="B186" s="698"/>
      <c r="D186" s="736"/>
      <c r="E186" s="736"/>
    </row>
    <row r="187" spans="2:5" ht="15">
      <c r="B187" s="698"/>
      <c r="D187" s="736"/>
      <c r="E187" s="736"/>
    </row>
    <row r="188" spans="2:5" ht="15">
      <c r="B188" s="698"/>
      <c r="D188" s="736"/>
      <c r="E188" s="736"/>
    </row>
    <row r="189" spans="2:5" ht="15">
      <c r="B189" s="698"/>
      <c r="D189" s="736"/>
      <c r="E189" s="736"/>
    </row>
    <row r="190" spans="2:5" ht="15">
      <c r="B190" s="698"/>
      <c r="D190" s="736"/>
      <c r="E190" s="736"/>
    </row>
    <row r="191" spans="2:5" ht="15">
      <c r="B191" s="698"/>
      <c r="D191" s="736"/>
      <c r="E191" s="736"/>
    </row>
    <row r="192" spans="2:5" ht="15">
      <c r="B192" s="698"/>
      <c r="D192" s="736"/>
      <c r="E192" s="736"/>
    </row>
    <row r="193" spans="2:5" ht="15">
      <c r="B193" s="698"/>
      <c r="D193" s="736"/>
      <c r="E193" s="736"/>
    </row>
    <row r="194" spans="2:5" ht="15">
      <c r="B194" s="698"/>
      <c r="D194" s="736"/>
      <c r="E194" s="736"/>
    </row>
    <row r="195" spans="2:5" ht="15">
      <c r="B195" s="698"/>
      <c r="D195" s="736"/>
      <c r="E195" s="736"/>
    </row>
    <row r="196" spans="2:5" ht="15">
      <c r="B196" s="698"/>
      <c r="D196" s="736"/>
      <c r="E196" s="736"/>
    </row>
    <row r="197" spans="2:5" ht="15">
      <c r="B197" s="698"/>
      <c r="D197" s="736"/>
      <c r="E197" s="736"/>
    </row>
    <row r="198" spans="2:5" ht="15">
      <c r="B198" s="698"/>
      <c r="D198" s="736"/>
      <c r="E198" s="736"/>
    </row>
    <row r="199" spans="2:5" ht="15">
      <c r="B199" s="698"/>
      <c r="D199" s="736"/>
      <c r="E199" s="736"/>
    </row>
    <row r="200" spans="2:5" ht="15">
      <c r="B200" s="698"/>
      <c r="D200" s="736"/>
      <c r="E200" s="736"/>
    </row>
    <row r="201" spans="2:5" ht="15">
      <c r="B201" s="698"/>
      <c r="D201" s="736"/>
      <c r="E201" s="736"/>
    </row>
    <row r="202" spans="2:5" ht="15">
      <c r="B202" s="698"/>
      <c r="D202" s="736"/>
      <c r="E202" s="736"/>
    </row>
    <row r="203" spans="2:5" ht="15">
      <c r="B203" s="698"/>
      <c r="D203" s="736"/>
      <c r="E203" s="736"/>
    </row>
    <row r="204" spans="2:5" ht="15">
      <c r="B204" s="698"/>
      <c r="D204" s="736"/>
      <c r="E204" s="736"/>
    </row>
    <row r="205" spans="2:5" ht="15">
      <c r="B205" s="698"/>
      <c r="D205" s="736"/>
      <c r="E205" s="736"/>
    </row>
    <row r="206" spans="2:5" ht="15">
      <c r="B206" s="698"/>
      <c r="D206" s="736"/>
      <c r="E206" s="736"/>
    </row>
    <row r="207" spans="2:5" ht="15">
      <c r="B207" s="698"/>
      <c r="D207" s="736"/>
      <c r="E207" s="736"/>
    </row>
    <row r="208" spans="2:5" ht="15">
      <c r="B208" s="698"/>
      <c r="D208" s="736"/>
      <c r="E208" s="736"/>
    </row>
    <row r="209" spans="2:5" ht="15">
      <c r="B209" s="698"/>
      <c r="D209" s="736"/>
      <c r="E209" s="736"/>
    </row>
    <row r="210" spans="2:5" ht="15">
      <c r="B210" s="698"/>
      <c r="D210" s="736"/>
      <c r="E210" s="736"/>
    </row>
    <row r="211" spans="2:5" ht="15">
      <c r="B211" s="698"/>
      <c r="D211" s="736"/>
      <c r="E211" s="736"/>
    </row>
    <row r="212" spans="2:5" ht="15">
      <c r="B212" s="698"/>
      <c r="D212" s="736"/>
      <c r="E212" s="736"/>
    </row>
    <row r="213" spans="4:5" ht="15">
      <c r="D213" s="736"/>
      <c r="E213" s="736"/>
    </row>
    <row r="214" spans="4:5" ht="15">
      <c r="D214" s="736"/>
      <c r="E214" s="736"/>
    </row>
    <row r="215" spans="4:5" ht="15">
      <c r="D215" s="736"/>
      <c r="E215" s="736"/>
    </row>
    <row r="216" spans="4:5" ht="15">
      <c r="D216" s="736"/>
      <c r="E216" s="736"/>
    </row>
    <row r="217" spans="4:5" ht="15">
      <c r="D217" s="736"/>
      <c r="E217" s="736"/>
    </row>
    <row r="218" spans="4:5" ht="15">
      <c r="D218" s="736"/>
      <c r="E218" s="736"/>
    </row>
    <row r="219" spans="4:5" ht="15">
      <c r="D219" s="736"/>
      <c r="E219" s="736"/>
    </row>
    <row r="220" spans="4:5" ht="15">
      <c r="D220" s="736"/>
      <c r="E220" s="736"/>
    </row>
    <row r="221" spans="4:5" ht="15">
      <c r="D221" s="736"/>
      <c r="E221" s="736"/>
    </row>
    <row r="222" spans="4:5" ht="15">
      <c r="D222" s="736"/>
      <c r="E222" s="736"/>
    </row>
    <row r="223" spans="4:5" ht="15">
      <c r="D223" s="736"/>
      <c r="E223" s="736"/>
    </row>
    <row r="224" spans="4:5" ht="15">
      <c r="D224" s="736"/>
      <c r="E224" s="736"/>
    </row>
    <row r="225" spans="4:5" ht="15">
      <c r="D225" s="736"/>
      <c r="E225" s="736"/>
    </row>
    <row r="226" spans="4:5" ht="15">
      <c r="D226" s="736"/>
      <c r="E226" s="736"/>
    </row>
    <row r="227" spans="4:5" ht="15">
      <c r="D227" s="736"/>
      <c r="E227" s="736"/>
    </row>
    <row r="228" spans="4:5" ht="15">
      <c r="D228" s="736"/>
      <c r="E228" s="736"/>
    </row>
    <row r="229" spans="4:5" ht="15">
      <c r="D229" s="736"/>
      <c r="E229" s="736"/>
    </row>
    <row r="230" spans="4:5" ht="15">
      <c r="D230" s="736"/>
      <c r="E230" s="736"/>
    </row>
    <row r="231" spans="4:5" ht="15">
      <c r="D231" s="736"/>
      <c r="E231" s="736"/>
    </row>
    <row r="232" spans="4:5" ht="15">
      <c r="D232" s="736"/>
      <c r="E232" s="736"/>
    </row>
    <row r="233" spans="4:5" ht="15">
      <c r="D233" s="736"/>
      <c r="E233" s="736"/>
    </row>
    <row r="234" spans="4:5" ht="15">
      <c r="D234" s="736"/>
      <c r="E234" s="736"/>
    </row>
    <row r="235" spans="4:5" ht="15">
      <c r="D235" s="736"/>
      <c r="E235" s="736"/>
    </row>
    <row r="236" spans="4:5" ht="15">
      <c r="D236" s="736"/>
      <c r="E236" s="736"/>
    </row>
    <row r="237" spans="4:5" ht="15">
      <c r="D237" s="736"/>
      <c r="E237" s="736"/>
    </row>
    <row r="238" spans="4:5" ht="15">
      <c r="D238" s="736"/>
      <c r="E238" s="736"/>
    </row>
    <row r="239" spans="4:5" ht="15">
      <c r="D239" s="736"/>
      <c r="E239" s="736"/>
    </row>
    <row r="240" spans="4:5" ht="15">
      <c r="D240" s="736"/>
      <c r="E240" s="736"/>
    </row>
    <row r="241" spans="4:5" ht="15">
      <c r="D241" s="736"/>
      <c r="E241" s="736"/>
    </row>
    <row r="242" spans="4:5" ht="15">
      <c r="D242" s="736"/>
      <c r="E242" s="736"/>
    </row>
    <row r="243" spans="4:5" ht="15">
      <c r="D243" s="736"/>
      <c r="E243" s="736"/>
    </row>
    <row r="244" spans="4:5" ht="15">
      <c r="D244" s="736"/>
      <c r="E244" s="736"/>
    </row>
    <row r="245" spans="4:5" ht="15">
      <c r="D245" s="736"/>
      <c r="E245" s="736"/>
    </row>
    <row r="246" spans="4:5" ht="15">
      <c r="D246" s="736"/>
      <c r="E246" s="736"/>
    </row>
    <row r="247" spans="4:5" ht="15">
      <c r="D247" s="736"/>
      <c r="E247" s="736"/>
    </row>
    <row r="248" spans="4:5" ht="15">
      <c r="D248" s="736"/>
      <c r="E248" s="736"/>
    </row>
    <row r="249" spans="4:5" ht="15">
      <c r="D249" s="736"/>
      <c r="E249" s="736"/>
    </row>
    <row r="250" spans="4:5" ht="15">
      <c r="D250" s="736"/>
      <c r="E250" s="736"/>
    </row>
    <row r="251" spans="4:5" ht="15">
      <c r="D251" s="736"/>
      <c r="E251" s="736"/>
    </row>
    <row r="252" spans="4:5" ht="15">
      <c r="D252" s="736"/>
      <c r="E252" s="736"/>
    </row>
    <row r="253" spans="4:5" ht="15">
      <c r="D253" s="736"/>
      <c r="E253" s="736"/>
    </row>
    <row r="254" spans="4:5" ht="15">
      <c r="D254" s="736"/>
      <c r="E254" s="736"/>
    </row>
    <row r="255" spans="4:5" ht="15">
      <c r="D255" s="736"/>
      <c r="E255" s="736"/>
    </row>
    <row r="256" spans="4:5" ht="15">
      <c r="D256" s="736"/>
      <c r="E256" s="736"/>
    </row>
    <row r="257" spans="4:5" ht="15">
      <c r="D257" s="736"/>
      <c r="E257" s="736"/>
    </row>
    <row r="258" spans="4:5" ht="15">
      <c r="D258" s="736"/>
      <c r="E258" s="736"/>
    </row>
    <row r="259" spans="4:5" ht="15">
      <c r="D259" s="736"/>
      <c r="E259" s="736"/>
    </row>
    <row r="260" spans="4:5" ht="15">
      <c r="D260" s="736"/>
      <c r="E260" s="736"/>
    </row>
    <row r="261" spans="4:5" ht="15">
      <c r="D261" s="736"/>
      <c r="E261" s="736"/>
    </row>
    <row r="262" spans="4:5" ht="15">
      <c r="D262" s="736"/>
      <c r="E262" s="736"/>
    </row>
    <row r="263" spans="4:5" ht="15">
      <c r="D263" s="736"/>
      <c r="E263" s="736"/>
    </row>
    <row r="264" spans="4:5" ht="15">
      <c r="D264" s="736"/>
      <c r="E264" s="736"/>
    </row>
    <row r="265" spans="4:5" ht="15">
      <c r="D265" s="736"/>
      <c r="E265" s="736"/>
    </row>
    <row r="266" spans="4:5" ht="15">
      <c r="D266" s="736"/>
      <c r="E266" s="736"/>
    </row>
    <row r="267" spans="4:5" ht="15">
      <c r="D267" s="736"/>
      <c r="E267" s="736"/>
    </row>
    <row r="268" spans="4:5" ht="15">
      <c r="D268" s="736"/>
      <c r="E268" s="736"/>
    </row>
    <row r="269" spans="4:5" ht="15">
      <c r="D269" s="736"/>
      <c r="E269" s="736"/>
    </row>
    <row r="270" spans="4:5" ht="15">
      <c r="D270" s="736"/>
      <c r="E270" s="736"/>
    </row>
    <row r="271" spans="4:5" ht="15">
      <c r="D271" s="736"/>
      <c r="E271" s="736"/>
    </row>
    <row r="272" spans="4:5" ht="15">
      <c r="D272" s="736"/>
      <c r="E272" s="736"/>
    </row>
    <row r="273" spans="4:5" ht="15">
      <c r="D273" s="736"/>
      <c r="E273" s="736"/>
    </row>
    <row r="274" spans="4:5" ht="15">
      <c r="D274" s="736"/>
      <c r="E274" s="736"/>
    </row>
    <row r="275" spans="4:5" ht="15">
      <c r="D275" s="736"/>
      <c r="E275" s="736"/>
    </row>
    <row r="276" spans="4:5" ht="15">
      <c r="D276" s="736"/>
      <c r="E276" s="736"/>
    </row>
    <row r="277" spans="4:5" ht="15">
      <c r="D277" s="736"/>
      <c r="E277" s="736"/>
    </row>
    <row r="278" spans="4:5" ht="15">
      <c r="D278" s="736"/>
      <c r="E278" s="736"/>
    </row>
    <row r="279" spans="4:5" ht="15">
      <c r="D279" s="736"/>
      <c r="E279" s="736"/>
    </row>
    <row r="280" spans="4:5" ht="15">
      <c r="D280" s="736"/>
      <c r="E280" s="736"/>
    </row>
    <row r="281" spans="4:5" ht="15">
      <c r="D281" s="736"/>
      <c r="E281" s="736"/>
    </row>
    <row r="282" spans="4:5" ht="15">
      <c r="D282" s="736"/>
      <c r="E282" s="736"/>
    </row>
    <row r="283" spans="4:5" ht="15">
      <c r="D283" s="736"/>
      <c r="E283" s="736"/>
    </row>
    <row r="284" spans="4:5" ht="15">
      <c r="D284" s="736"/>
      <c r="E284" s="736"/>
    </row>
    <row r="285" spans="4:5" ht="15">
      <c r="D285" s="736"/>
      <c r="E285" s="736"/>
    </row>
    <row r="286" spans="4:5" ht="15">
      <c r="D286" s="736"/>
      <c r="E286" s="736"/>
    </row>
    <row r="287" spans="4:5" ht="15">
      <c r="D287" s="736"/>
      <c r="E287" s="736"/>
    </row>
    <row r="288" spans="4:5" ht="15">
      <c r="D288" s="736"/>
      <c r="E288" s="736"/>
    </row>
    <row r="289" spans="4:5" ht="15">
      <c r="D289" s="736"/>
      <c r="E289" s="736"/>
    </row>
    <row r="290" spans="4:5" ht="15">
      <c r="D290" s="736"/>
      <c r="E290" s="736"/>
    </row>
    <row r="291" spans="4:5" ht="15">
      <c r="D291" s="736"/>
      <c r="E291" s="736"/>
    </row>
    <row r="292" spans="4:5" ht="15">
      <c r="D292" s="736"/>
      <c r="E292" s="736"/>
    </row>
    <row r="293" spans="4:5" ht="15">
      <c r="D293" s="736"/>
      <c r="E293" s="736"/>
    </row>
    <row r="294" spans="4:5" ht="15">
      <c r="D294" s="736"/>
      <c r="E294" s="736"/>
    </row>
    <row r="295" spans="4:5" ht="15">
      <c r="D295" s="736"/>
      <c r="E295" s="736"/>
    </row>
    <row r="296" spans="4:5" ht="15">
      <c r="D296" s="736"/>
      <c r="E296" s="736"/>
    </row>
    <row r="297" spans="4:5" ht="15">
      <c r="D297" s="736"/>
      <c r="E297" s="736"/>
    </row>
    <row r="298" spans="4:5" ht="15">
      <c r="D298" s="736"/>
      <c r="E298" s="736"/>
    </row>
    <row r="299" spans="4:5" ht="15">
      <c r="D299" s="736"/>
      <c r="E299" s="736"/>
    </row>
    <row r="300" spans="4:5" ht="15">
      <c r="D300" s="736"/>
      <c r="E300" s="736"/>
    </row>
    <row r="301" spans="4:5" ht="15">
      <c r="D301" s="736"/>
      <c r="E301" s="736"/>
    </row>
    <row r="302" spans="4:5" ht="15">
      <c r="D302" s="736"/>
      <c r="E302" s="736"/>
    </row>
    <row r="303" spans="4:5" ht="15">
      <c r="D303" s="736"/>
      <c r="E303" s="736"/>
    </row>
    <row r="304" spans="4:5" ht="15">
      <c r="D304" s="736"/>
      <c r="E304" s="736"/>
    </row>
    <row r="305" spans="4:5" ht="15">
      <c r="D305" s="736"/>
      <c r="E305" s="736"/>
    </row>
    <row r="306" spans="4:5" ht="15">
      <c r="D306" s="736"/>
      <c r="E306" s="736"/>
    </row>
    <row r="307" spans="4:5" ht="15">
      <c r="D307" s="736"/>
      <c r="E307" s="736"/>
    </row>
    <row r="308" spans="4:5" ht="15">
      <c r="D308" s="736"/>
      <c r="E308" s="736"/>
    </row>
    <row r="309" spans="4:5" ht="15">
      <c r="D309" s="736"/>
      <c r="E309" s="736"/>
    </row>
    <row r="310" spans="4:5" ht="15">
      <c r="D310" s="736"/>
      <c r="E310" s="736"/>
    </row>
    <row r="311" spans="4:5" ht="15">
      <c r="D311" s="736"/>
      <c r="E311" s="736"/>
    </row>
    <row r="312" spans="4:5" ht="15">
      <c r="D312" s="736"/>
      <c r="E312" s="736"/>
    </row>
    <row r="313" spans="4:5" ht="15">
      <c r="D313" s="736"/>
      <c r="E313" s="736"/>
    </row>
    <row r="314" spans="4:5" ht="15">
      <c r="D314" s="736"/>
      <c r="E314" s="736"/>
    </row>
    <row r="315" spans="4:5" ht="15">
      <c r="D315" s="736"/>
      <c r="E315" s="736"/>
    </row>
    <row r="316" spans="4:5" ht="15">
      <c r="D316" s="736"/>
      <c r="E316" s="736"/>
    </row>
    <row r="317" spans="4:5" ht="15">
      <c r="D317" s="736"/>
      <c r="E317" s="736"/>
    </row>
    <row r="318" spans="4:5" ht="15">
      <c r="D318" s="736"/>
      <c r="E318" s="736"/>
    </row>
    <row r="319" spans="4:5" ht="15">
      <c r="D319" s="736"/>
      <c r="E319" s="736"/>
    </row>
    <row r="320" spans="4:5" ht="15">
      <c r="D320" s="736"/>
      <c r="E320" s="736"/>
    </row>
    <row r="321" spans="4:5" ht="15">
      <c r="D321" s="736"/>
      <c r="E321" s="736"/>
    </row>
    <row r="322" spans="4:5" ht="15">
      <c r="D322" s="736"/>
      <c r="E322" s="736"/>
    </row>
    <row r="323" spans="4:5" ht="15">
      <c r="D323" s="736"/>
      <c r="E323" s="736"/>
    </row>
    <row r="324" spans="4:5" ht="15">
      <c r="D324" s="736"/>
      <c r="E324" s="736"/>
    </row>
    <row r="325" spans="4:5" ht="15">
      <c r="D325" s="736"/>
      <c r="E325" s="736"/>
    </row>
    <row r="326" spans="4:5" ht="15">
      <c r="D326" s="736"/>
      <c r="E326" s="736"/>
    </row>
    <row r="327" spans="4:5" ht="15">
      <c r="D327" s="736"/>
      <c r="E327" s="736"/>
    </row>
    <row r="328" spans="4:5" ht="15">
      <c r="D328" s="736"/>
      <c r="E328" s="736"/>
    </row>
    <row r="329" spans="4:5" ht="15">
      <c r="D329" s="736"/>
      <c r="E329" s="736"/>
    </row>
  </sheetData>
  <sheetProtection/>
  <mergeCells count="19">
    <mergeCell ref="B111:C111"/>
    <mergeCell ref="A4:E4"/>
    <mergeCell ref="A5:E5"/>
    <mergeCell ref="B1:E1"/>
    <mergeCell ref="B2:E2"/>
    <mergeCell ref="B3:E3"/>
    <mergeCell ref="B108:C108"/>
    <mergeCell ref="B109:C109"/>
    <mergeCell ref="B110:C110"/>
    <mergeCell ref="B125:C125"/>
    <mergeCell ref="A106:E106"/>
    <mergeCell ref="B120:C120"/>
    <mergeCell ref="D120:E120"/>
    <mergeCell ref="D121:E121"/>
    <mergeCell ref="B121:C121"/>
    <mergeCell ref="B112:C112"/>
    <mergeCell ref="B113:C113"/>
    <mergeCell ref="B115:C115"/>
    <mergeCell ref="B116:C116"/>
  </mergeCells>
  <printOptions/>
  <pageMargins left="0.75" right="0.25" top="0.37" bottom="0.23" header="0.18" footer="0.17"/>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Smart</cp:lastModifiedBy>
  <cp:lastPrinted>2012-08-12T09:27:46Z</cp:lastPrinted>
  <dcterms:created xsi:type="dcterms:W3CDTF">2004-10-19T08:31:49Z</dcterms:created>
  <dcterms:modified xsi:type="dcterms:W3CDTF">2012-08-15T09:30:31Z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12551BDF">
    <vt:lpwstr/>
  </property>
  <property fmtid="{D5CDD505-2E9C-101B-9397-08002B2CF9AE}" pid="3" name="IVIDE7418E5">
    <vt:lpwstr/>
  </property>
  <property fmtid="{D5CDD505-2E9C-101B-9397-08002B2CF9AE}" pid="4" name="IVID1A5315DD">
    <vt:lpwstr/>
  </property>
  <property fmtid="{D5CDD505-2E9C-101B-9397-08002B2CF9AE}" pid="5" name="IVID3F4C19D3">
    <vt:lpwstr/>
  </property>
  <property fmtid="{D5CDD505-2E9C-101B-9397-08002B2CF9AE}" pid="6" name="IVID312B16FF">
    <vt:lpwstr/>
  </property>
  <property fmtid="{D5CDD505-2E9C-101B-9397-08002B2CF9AE}" pid="7" name="IVIDC6116F4">
    <vt:lpwstr/>
  </property>
  <property fmtid="{D5CDD505-2E9C-101B-9397-08002B2CF9AE}" pid="8" name="IVID296C17E0">
    <vt:lpwstr/>
  </property>
  <property fmtid="{D5CDD505-2E9C-101B-9397-08002B2CF9AE}" pid="9" name="IVID2F5B12F8">
    <vt:lpwstr/>
  </property>
  <property fmtid="{D5CDD505-2E9C-101B-9397-08002B2CF9AE}" pid="10" name="IVID1C601103">
    <vt:lpwstr/>
  </property>
  <property fmtid="{D5CDD505-2E9C-101B-9397-08002B2CF9AE}" pid="11" name="IVID38631CF6">
    <vt:lpwstr/>
  </property>
  <property fmtid="{D5CDD505-2E9C-101B-9397-08002B2CF9AE}" pid="12" name="IVID17E51033">
    <vt:lpwstr/>
  </property>
  <property fmtid="{D5CDD505-2E9C-101B-9397-08002B2CF9AE}" pid="13" name="IVIDFFB145B">
    <vt:lpwstr/>
  </property>
  <property fmtid="{D5CDD505-2E9C-101B-9397-08002B2CF9AE}" pid="14" name="IVID38100FF4">
    <vt:lpwstr/>
  </property>
  <property fmtid="{D5CDD505-2E9C-101B-9397-08002B2CF9AE}" pid="15" name="IVID2E2214E4">
    <vt:lpwstr/>
  </property>
  <property fmtid="{D5CDD505-2E9C-101B-9397-08002B2CF9AE}" pid="16" name="IVID106116D2">
    <vt:lpwstr/>
  </property>
  <property fmtid="{D5CDD505-2E9C-101B-9397-08002B2CF9AE}" pid="17" name="IVID295E0FFF">
    <vt:lpwstr/>
  </property>
  <property fmtid="{D5CDD505-2E9C-101B-9397-08002B2CF9AE}" pid="18" name="IVID25457B41">
    <vt:lpwstr/>
  </property>
  <property fmtid="{D5CDD505-2E9C-101B-9397-08002B2CF9AE}" pid="19" name="IVID16191707">
    <vt:lpwstr/>
  </property>
  <property fmtid="{D5CDD505-2E9C-101B-9397-08002B2CF9AE}" pid="20" name="IVID194C1CDF">
    <vt:lpwstr/>
  </property>
  <property fmtid="{D5CDD505-2E9C-101B-9397-08002B2CF9AE}" pid="21" name="IVID302816EE">
    <vt:lpwstr/>
  </property>
  <property fmtid="{D5CDD505-2E9C-101B-9397-08002B2CF9AE}" pid="22" name="IVID8B0A7EFE">
    <vt:lpwstr/>
  </property>
  <property fmtid="{D5CDD505-2E9C-101B-9397-08002B2CF9AE}" pid="23" name="IVIDA5E12D2">
    <vt:lpwstr/>
  </property>
  <property fmtid="{D5CDD505-2E9C-101B-9397-08002B2CF9AE}" pid="24" name="IVID887BCF2B">
    <vt:lpwstr/>
  </property>
  <property fmtid="{D5CDD505-2E9C-101B-9397-08002B2CF9AE}" pid="25" name="IVIDE131705">
    <vt:lpwstr/>
  </property>
  <property fmtid="{D5CDD505-2E9C-101B-9397-08002B2CF9AE}" pid="26" name="IVID3B3811EF">
    <vt:lpwstr/>
  </property>
  <property fmtid="{D5CDD505-2E9C-101B-9397-08002B2CF9AE}" pid="27" name="IVIDE5217E3">
    <vt:lpwstr/>
  </property>
  <property fmtid="{D5CDD505-2E9C-101B-9397-08002B2CF9AE}" pid="28" name="IVID162312E0">
    <vt:lpwstr/>
  </property>
  <property fmtid="{D5CDD505-2E9C-101B-9397-08002B2CF9AE}" pid="29" name="IVID202C1EDB">
    <vt:lpwstr/>
  </property>
  <property fmtid="{D5CDD505-2E9C-101B-9397-08002B2CF9AE}" pid="30" name="IVID1F3B110A">
    <vt:lpwstr/>
  </property>
  <property fmtid="{D5CDD505-2E9C-101B-9397-08002B2CF9AE}" pid="31" name="IVID304D1D05">
    <vt:lpwstr/>
  </property>
  <property fmtid="{D5CDD505-2E9C-101B-9397-08002B2CF9AE}" pid="32" name="IVID16540ADC">
    <vt:lpwstr/>
  </property>
  <property fmtid="{D5CDD505-2E9C-101B-9397-08002B2CF9AE}" pid="33" name="IVID61B0E02">
    <vt:lpwstr/>
  </property>
  <property fmtid="{D5CDD505-2E9C-101B-9397-08002B2CF9AE}" pid="34" name="IVIDA541DE4">
    <vt:lpwstr/>
  </property>
  <property fmtid="{D5CDD505-2E9C-101B-9397-08002B2CF9AE}" pid="35" name="IVID2F700BFC">
    <vt:lpwstr/>
  </property>
  <property fmtid="{D5CDD505-2E9C-101B-9397-08002B2CF9AE}" pid="36" name="IVID1A1E1239">
    <vt:lpwstr/>
  </property>
  <property fmtid="{D5CDD505-2E9C-101B-9397-08002B2CF9AE}" pid="37" name="IVID323111E8">
    <vt:lpwstr/>
  </property>
  <property fmtid="{D5CDD505-2E9C-101B-9397-08002B2CF9AE}" pid="38" name="IVID27231DF7">
    <vt:lpwstr/>
  </property>
  <property fmtid="{D5CDD505-2E9C-101B-9397-08002B2CF9AE}" pid="39" name="IVID2035D7DD">
    <vt:lpwstr/>
  </property>
</Properties>
</file>