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645" yWindow="-195" windowWidth="12390" windowHeight="7485" tabRatio="851" firstSheet="34" activeTab="44"/>
  </bookViews>
  <sheets>
    <sheet name="0000" sheetId="38" state="veryHidden" r:id="rId1"/>
    <sheet name="foxz" sheetId="39" state="hidden" r:id="rId2"/>
    <sheet name="TGTSCD" sheetId="37" state="hidden" r:id="rId3"/>
    <sheet name="Ten " sheetId="4" state="hidden" r:id="rId4"/>
    <sheet name="BCDPS" sheetId="36" state="hidden" r:id="rId5"/>
    <sheet name="TH DC" sheetId="10" state="hidden" r:id="rId6"/>
    <sheet name="BTDC" sheetId="8" state="hidden" r:id="rId7"/>
    <sheet name="XXXXXXX" sheetId="43" state="veryHidden" r:id="rId8"/>
    <sheet name="XXXXXXXXX" sheetId="44" state="veryHidden" r:id="rId9"/>
    <sheet name="Recovered_Sheet1" sheetId="45" state="veryHidden" r:id="rId10"/>
    <sheet name="Recovered_Sheet2" sheetId="46" state="veryHidden" r:id="rId11"/>
    <sheet name="Recovered_Sheet3" sheetId="47" state="veryHidden" r:id="rId12"/>
    <sheet name="Recovered_Sheet4" sheetId="48" state="veryHidden" r:id="rId13"/>
    <sheet name="Recovered_Sheet5" sheetId="49" state="veryHidden" r:id="rId14"/>
    <sheet name="Recovered_Sheet6" sheetId="50" state="veryHidden" r:id="rId15"/>
    <sheet name="Recovered_Sheet7" sheetId="51" state="veryHidden" r:id="rId16"/>
    <sheet name="XXXXXXXXXX" sheetId="52" state="veryHidden" r:id="rId17"/>
    <sheet name="Recovered_Sheet8" sheetId="53" state="veryHidden" r:id="rId18"/>
    <sheet name="Recovered_Sheet9" sheetId="54" state="veryHidden" r:id="rId19"/>
    <sheet name="Recovered_Sheet10" sheetId="55" state="veryHidden" r:id="rId20"/>
    <sheet name="Recovered_Sheet11" sheetId="56" state="veryHidden" r:id="rId21"/>
    <sheet name="Recovered_Sheet12" sheetId="57" state="veryHidden" r:id="rId22"/>
    <sheet name="Recovered_Sheet13" sheetId="58" state="veryHidden" r:id="rId23"/>
    <sheet name="Recovered_Sheet14" sheetId="59" state="veryHidden" r:id="rId24"/>
    <sheet name="Recovered_Sheet15" sheetId="60" state="veryHidden" r:id="rId25"/>
    <sheet name="Recovered_Sheet16" sheetId="61" state="veryHidden" r:id="rId26"/>
    <sheet name="Recovered_Sheet17" sheetId="62" state="veryHidden" r:id="rId27"/>
    <sheet name="Recovered_Sheet18" sheetId="63" state="veryHidden" r:id="rId28"/>
    <sheet name="Recovered_Sheet19" sheetId="64" state="veryHidden" r:id="rId29"/>
    <sheet name="Recovered_Sheet20" sheetId="65" state="veryHidden" r:id="rId30"/>
    <sheet name="Recovered_Sheet21" sheetId="66" state="veryHidden" r:id="rId31"/>
    <sheet name="Recovered_Sheet22" sheetId="67" state="veryHidden" r:id="rId32"/>
    <sheet name="Recovered_Sheet23" sheetId="68" state="veryHidden" r:id="rId33"/>
    <sheet name="01-Bia" sheetId="31" r:id="rId34"/>
    <sheet name="02-BGD" sheetId="32" r:id="rId35"/>
    <sheet name="BS" sheetId="1" r:id="rId36"/>
    <sheet name="LCTT&lt;GT&gt;" sheetId="33" state="hidden" r:id="rId37"/>
    <sheet name="BS tiep" sheetId="73" r:id="rId38"/>
    <sheet name="PI" sheetId="72" r:id="rId39"/>
    <sheet name="LCTT&lt;TT&gt;" sheetId="41" r:id="rId40"/>
    <sheet name="Note 1_7" sheetId="11" r:id="rId41"/>
    <sheet name="Note 8_TSCD" sheetId="24" r:id="rId42"/>
    <sheet name="Note 9_21" sheetId="29" r:id="rId43"/>
    <sheet name="Note 22_NV" sheetId="27" r:id="rId44"/>
    <sheet name="Note 23_het " sheetId="30" r:id="rId45"/>
    <sheet name="Phu luc BS" sheetId="69" state="hidden" r:id="rId46"/>
    <sheet name="Phu luc PI" sheetId="70" state="hidden" r:id="rId47"/>
    <sheet name="Phu luc LCTT" sheetId="71" state="hidden" r:id="rId48"/>
    <sheet name="Sheet1" sheetId="42" state="hidden" r:id="rId49"/>
    <sheet name="00000000" sheetId="21" state="veryHidden" r:id="rId50"/>
  </sheets>
  <definedNames>
    <definedName name="\T">#REF!</definedName>
    <definedName name="__Count">9</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1" localSheetId="36">#REF!</definedName>
    <definedName name="_1">#REF!</definedName>
    <definedName name="_1000A01">#N/A</definedName>
    <definedName name="_11MAÕ_HAØNG">#REF!</definedName>
    <definedName name="_12MAÕ_SOÁ_THUEÁ" localSheetId="37">#REF!</definedName>
    <definedName name="_13MAÕ_SOÁ_THUEÁ" localSheetId="45">#REF!</definedName>
    <definedName name="_14MAÕ_SOÁ_THUEÁ" localSheetId="47">#REF!</definedName>
    <definedName name="_15MAÕ_SOÁ_THUEÁ" localSheetId="46">#REF!</definedName>
    <definedName name="_16MAÕ_SOÁ_THUEÁ">#REF!</definedName>
    <definedName name="_17ÑÔN_GIAÙ" localSheetId="37">#REF!</definedName>
    <definedName name="_18ÑÔN_GIAÙ" localSheetId="45">#REF!</definedName>
    <definedName name="_19ÑÔN_GIAÙ" localSheetId="47">#REF!</definedName>
    <definedName name="_2" localSheetId="36">#REF!</definedName>
    <definedName name="_2">#REF!</definedName>
    <definedName name="_20ÑÔN_GIAÙ" localSheetId="46">#REF!</definedName>
    <definedName name="_21ÑÔN_GIAÙ">#REF!</definedName>
    <definedName name="_22SOÁ_CTÖØ" localSheetId="37">#REF!</definedName>
    <definedName name="_23SOÁ_CTÖØ" localSheetId="45">#REF!</definedName>
    <definedName name="_24SOÁ_CTÖØ" localSheetId="47">#REF!</definedName>
    <definedName name="_25SOÁ_CTÖØ" localSheetId="46">#REF!</definedName>
    <definedName name="_26SOÁ_CTÖØ">#REF!</definedName>
    <definedName name="_27SOÁ_LÖÔÏNG">#REF!</definedName>
    <definedName name="_28TEÂN_HAØNG" localSheetId="37">#REF!</definedName>
    <definedName name="_29TEÂN_HAØNG" localSheetId="45">#REF!</definedName>
    <definedName name="_30TEÂN_HAØNG" localSheetId="47">#REF!</definedName>
    <definedName name="_31TEÂN_HAØNG" localSheetId="46">#REF!</definedName>
    <definedName name="_32TEÂN_HAØNG">#REF!</definedName>
    <definedName name="_33TEÂN_KHAÙCH_HAØ" localSheetId="37">#REF!</definedName>
    <definedName name="_34TEÂN_KHAÙCH_HAØ" localSheetId="45">#REF!</definedName>
    <definedName name="_35TEÂN_KHAÙCH_HAØ" localSheetId="47">#REF!</definedName>
    <definedName name="_36TEÂN_KHAÙCH_HAØ" localSheetId="46">#REF!</definedName>
    <definedName name="_37TEÂN_KHAÙCH_HAØ">#REF!</definedName>
    <definedName name="_38THAØNH_TIEÀN" localSheetId="37">#REF!</definedName>
    <definedName name="_39THAØNH_TIEÀN" localSheetId="45">#REF!</definedName>
    <definedName name="_40THAØNH_TIEÀN" localSheetId="47">#REF!</definedName>
    <definedName name="_41THAØNH_TIEÀN" localSheetId="46">#REF!</definedName>
    <definedName name="_42THAØNH_TIEÀN">#REF!</definedName>
    <definedName name="_43TRÒ_GIAÙ" localSheetId="37">#REF!</definedName>
    <definedName name="_44TRÒ_GIAÙ" localSheetId="45">#REF!</definedName>
    <definedName name="_45TRÒ_GIAÙ" localSheetId="47">#REF!</definedName>
    <definedName name="_46TRÒ_GIAÙ" localSheetId="46">#REF!</definedName>
    <definedName name="_47TRÒ_GIAÙ">#REF!</definedName>
    <definedName name="_48TRÒ_GIAÙ__VAT" localSheetId="37">#REF!</definedName>
    <definedName name="_49TRÒ_GIAÙ__VAT" localSheetId="45">#REF!</definedName>
    <definedName name="_50TRÒ_GIAÙ__VAT" localSheetId="47">#REF!</definedName>
    <definedName name="_51TRÒ_GIAÙ__VAT" localSheetId="46">#REF!</definedName>
    <definedName name="_52TRÒ_GIAÙ__VAT">#REF!</definedName>
    <definedName name="_a1" localSheetId="44" hidden="1">{"'Sheet1'!$L$16"}</definedName>
    <definedName name="_a1" localSheetId="42" hidden="1">{"'Sheet1'!$L$16"}</definedName>
    <definedName name="_a1" localSheetId="38" hidden="1">{"'Sheet1'!$L$16"}</definedName>
    <definedName name="_a1" localSheetId="2" hidden="1">{"'Sheet1'!$L$16"}</definedName>
    <definedName name="_a1" hidden="1">{"'Sheet1'!$L$16"}</definedName>
    <definedName name="_adt1" localSheetId="38">#REF!</definedName>
    <definedName name="_adt1">#REF!</definedName>
    <definedName name="_adt2" localSheetId="38">#REF!</definedName>
    <definedName name="_adt2">#REF!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1" localSheetId="34">{"Thuxm2.xls","Sheet1"}</definedName>
    <definedName name="_b1" localSheetId="38">{"Thuxm2.xls","Sheet1"}</definedName>
    <definedName name="_b1" localSheetId="2">{"Thuxm2.xls","Sheet1"}</definedName>
    <definedName name="_b1">{"Thuxm2.xls","Sheet1"}</definedName>
    <definedName name="_bc80105" localSheetId="38">#REF!</definedName>
    <definedName name="_bc80105">#REF!</definedName>
    <definedName name="_bc80204" localSheetId="38">#REF!</definedName>
    <definedName name="_bc80204">#REF!</definedName>
    <definedName name="_bc80205" localSheetId="38">#REF!</definedName>
    <definedName name="_bc80205">#REF!</definedName>
    <definedName name="_bc80704" localSheetId="38">#REF!</definedName>
    <definedName name="_bc80704">#REF!</definedName>
    <definedName name="_bc80705" localSheetId="38">#REF!</definedName>
    <definedName name="_bc80705">#REF!</definedName>
    <definedName name="_bc80905" localSheetId="38">#REF!</definedName>
    <definedName name="_bc80905">#REF!</definedName>
    <definedName name="_bn80105" localSheetId="38">#REF!</definedName>
    <definedName name="_bn80105">#REF!</definedName>
    <definedName name="_bn80204" localSheetId="38">#REF!</definedName>
    <definedName name="_bn80204">#REF!</definedName>
    <definedName name="_bn80205" localSheetId="38">#REF!</definedName>
    <definedName name="_bn80205">#REF!</definedName>
    <definedName name="_bn80704" localSheetId="38">#REF!</definedName>
    <definedName name="_bn80704">#REF!</definedName>
    <definedName name="_bn80705" localSheetId="38">#REF!</definedName>
    <definedName name="_bn80705">#REF!</definedName>
    <definedName name="_bn80904" localSheetId="38">#REF!</definedName>
    <definedName name="_bn80904">#REF!</definedName>
    <definedName name="_bn80905" localSheetId="38">#REF!</definedName>
    <definedName name="_bn80905">#REF!</definedName>
    <definedName name="_boi1">#REF!</definedName>
    <definedName name="_boi2">#REF!</definedName>
    <definedName name="_btm10" localSheetId="37">#REF!</definedName>
    <definedName name="_btm10" localSheetId="45">#REF!</definedName>
    <definedName name="_btm10" localSheetId="47">#REF!</definedName>
    <definedName name="_btm10" localSheetId="46">#REF!</definedName>
    <definedName name="_btm10" localSheetId="38">#REF!</definedName>
    <definedName name="_btm10">#REF!</definedName>
    <definedName name="_BTM150">#REF!</definedName>
    <definedName name="_BTM200">#REF!</definedName>
    <definedName name="_BTM250">#REF!</definedName>
    <definedName name="_BTM50">#REF!</definedName>
    <definedName name="_C_Lphi_4ab">#REF!</definedName>
    <definedName name="_cao1">#REF!</definedName>
    <definedName name="_cao2">#REF!</definedName>
    <definedName name="_cao3">#REF!</definedName>
    <definedName name="_cao4">#REF!</definedName>
    <definedName name="_cao5">#REF!</definedName>
    <definedName name="_cao6">#REF!</definedName>
    <definedName name="_Cau2" localSheetId="37">#REF!</definedName>
    <definedName name="_Cau2" localSheetId="45">#REF!</definedName>
    <definedName name="_Cau2" localSheetId="47">#REF!</definedName>
    <definedName name="_Cau2" localSheetId="46">#REF!</definedName>
    <definedName name="_Cau2">#REF!</definedName>
    <definedName name="_CON1" localSheetId="36">#REF!</definedName>
    <definedName name="_CON1">#REF!</definedName>
    <definedName name="_CON2" localSheetId="36">#REF!</definedName>
    <definedName name="_CON2">#REF!</definedName>
    <definedName name="_Count">4</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6">#REF!</definedName>
    <definedName name="_dam4">#REF!</definedName>
    <definedName name="_dan1">#REF!</definedName>
    <definedName name="_dan116">#REF!</definedName>
    <definedName name="_dan14">#REF!</definedName>
    <definedName name="_dan2">#REF!</definedName>
    <definedName name="_ddn400" localSheetId="36">#REF!</definedName>
    <definedName name="_ddn400">#REF!</definedName>
    <definedName name="_ddn600" localSheetId="36">#REF!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t1" localSheetId="34" hidden="1">{"'Sheet1'!$L$16"}</definedName>
    <definedName name="_dt1" localSheetId="38" hidden="1">{"'Sheet1'!$L$16"}</definedName>
    <definedName name="_dt1" localSheetId="2" hidden="1">{"'Sheet1'!$L$16"}</definedName>
    <definedName name="_dt1" hidden="1">{"'Sheet1'!$L$16"}</definedName>
    <definedName name="_E99999" localSheetId="37">#REF!</definedName>
    <definedName name="_E99999" localSheetId="45">#REF!</definedName>
    <definedName name="_E99999" localSheetId="47">#REF!</definedName>
    <definedName name="_E99999" localSheetId="46">#REF!</definedName>
    <definedName name="_E99999">#REF!</definedName>
    <definedName name="_f5" localSheetId="38" hidden="1">{"'Sheet1'!$L$16"}</definedName>
    <definedName name="_f5" localSheetId="2" hidden="1">{"'Sheet1'!$L$16"}</definedName>
    <definedName name="_f5" hidden="1">{"'Sheet1'!$L$16"}</definedName>
    <definedName name="_Fill" hidden="1">#REF!</definedName>
    <definedName name="_xlnm._FilterDatabase" localSheetId="35" hidden="1">BS!$A$8:$N$134</definedName>
    <definedName name="_xlnm._FilterDatabase" localSheetId="37" hidden="1">'BS tiep'!$A$8:$L$34</definedName>
    <definedName name="_xlnm._FilterDatabase" localSheetId="6" hidden="1">BTDC!$A$7:$N$18</definedName>
    <definedName name="_xlnm._FilterDatabase" localSheetId="41" hidden="1">'Note 8_TSCD'!#REF!</definedName>
    <definedName name="_xlnm._FilterDatabase" localSheetId="45" hidden="1">'Phu luc BS'!$A$8:$O$134</definedName>
    <definedName name="_xlnm._FilterDatabase" localSheetId="2" hidden="1">TGTSCD!$A$6:$R$76</definedName>
    <definedName name="_xlnm._FilterDatabase" localSheetId="5" hidden="1">'TH DC'!$A$5:$G$105</definedName>
    <definedName name="_xlnm._FilterDatabase" hidden="1">#REF!</definedName>
    <definedName name="_gon4">#REF!</definedName>
    <definedName name="_hom2" localSheetId="37">#REF!</definedName>
    <definedName name="_hom2" localSheetId="45">#REF!</definedName>
    <definedName name="_hom2" localSheetId="47">#REF!</definedName>
    <definedName name="_hom2" localSheetId="46">#REF!</definedName>
    <definedName name="_hom2">#REF!</definedName>
    <definedName name="_huy1" localSheetId="34" hidden="1">{"'Sheet1'!$L$16"}</definedName>
    <definedName name="_huy1" localSheetId="38" hidden="1">{"'Sheet1'!$L$16"}</definedName>
    <definedName name="_huy1" localSheetId="2" hidden="1">{"'Sheet1'!$L$16"}</definedName>
    <definedName name="_huy1" hidden="1">{"'Sheet1'!$L$16"}</definedName>
    <definedName name="_Key1" localSheetId="37" hidden="1">#REF!</definedName>
    <definedName name="_Key1" localSheetId="45" hidden="1">#REF!</definedName>
    <definedName name="_Key1" localSheetId="47" hidden="1">#REF!</definedName>
    <definedName name="_Key1" localSheetId="46" hidden="1">#REF!</definedName>
    <definedName name="_Key1" hidden="1">#REF!</definedName>
    <definedName name="_Key2" localSheetId="37" hidden="1">#REF!</definedName>
    <definedName name="_Key2" localSheetId="45" hidden="1">#REF!</definedName>
    <definedName name="_Key2" localSheetId="47" hidden="1">#REF!</definedName>
    <definedName name="_Key2" localSheetId="46" hidden="1">#REF!</definedName>
    <definedName name="_Key2" hidden="1">#REF!</definedName>
    <definedName name="_khu7">#REF!</definedName>
    <definedName name="_kl1">#REF!</definedName>
    <definedName name="_Km36" localSheetId="38">#REF!</definedName>
    <definedName name="_Km36">#REF!</definedName>
    <definedName name="_Knc36" localSheetId="38">#REF!</definedName>
    <definedName name="_Knc36">#REF!</definedName>
    <definedName name="_Knc57" localSheetId="38">#REF!</definedName>
    <definedName name="_Knc57">#REF!</definedName>
    <definedName name="_Kvl36" localSheetId="38">#REF!</definedName>
    <definedName name="_Kvl36">#REF!</definedName>
    <definedName name="_Lan1" localSheetId="36" hidden="1">{"'Sheet1'!$L$16"}</definedName>
    <definedName name="_Lan1" localSheetId="44">{"Thuxm2.xls","Sheet1"}</definedName>
    <definedName name="_Lan1" localSheetId="42">{"Thuxm2.xls","Sheet1"}</definedName>
    <definedName name="_Lan1" localSheetId="38">{"Thuxm2.xls","Sheet1"}</definedName>
    <definedName name="_Lan1" localSheetId="2">{"Thuxm2.xls","Sheet1"}</definedName>
    <definedName name="_Lan1">{"Thuxm2.xls","Sheet1"}</definedName>
    <definedName name="_lap1">#REF!</definedName>
    <definedName name="_lap2">#REF!</definedName>
    <definedName name="_MAC12" localSheetId="36">#REF!</definedName>
    <definedName name="_MAC12">#REF!</definedName>
    <definedName name="_MAC46" localSheetId="36">#REF!</definedName>
    <definedName name="_MAC46">#REF!</definedName>
    <definedName name="_MB1" localSheetId="37">#REF!</definedName>
    <definedName name="_MB1" localSheetId="45">#REF!</definedName>
    <definedName name="_MB1" localSheetId="47">#REF!</definedName>
    <definedName name="_MB1" localSheetId="46">#REF!</definedName>
    <definedName name="_MB1">#REF!</definedName>
    <definedName name="_MB2" localSheetId="37">#REF!</definedName>
    <definedName name="_MB2" localSheetId="45">#REF!</definedName>
    <definedName name="_MB2" localSheetId="47">#REF!</definedName>
    <definedName name="_MB2" localSheetId="46">#REF!</definedName>
    <definedName name="_MB2">#REF!</definedName>
    <definedName name="_MN1" localSheetId="37">#REF!</definedName>
    <definedName name="_MN1" localSheetId="45">#REF!</definedName>
    <definedName name="_MN1" localSheetId="47">#REF!</definedName>
    <definedName name="_MN1" localSheetId="46">#REF!</definedName>
    <definedName name="_MN1">#REF!</definedName>
    <definedName name="_MN2" localSheetId="37">#REF!</definedName>
    <definedName name="_MN2" localSheetId="45">#REF!</definedName>
    <definedName name="_MN2" localSheetId="47">#REF!</definedName>
    <definedName name="_MN2" localSheetId="46">#REF!</definedName>
    <definedName name="_MN2">#REF!</definedName>
    <definedName name="_MT1" localSheetId="37">#REF!</definedName>
    <definedName name="_MT1" localSheetId="45">#REF!</definedName>
    <definedName name="_MT1" localSheetId="47">#REF!</definedName>
    <definedName name="_MT1" localSheetId="46">#REF!</definedName>
    <definedName name="_MT1">#REF!</definedName>
    <definedName name="_MT2" localSheetId="37">#REF!</definedName>
    <definedName name="_MT2" localSheetId="45">#REF!</definedName>
    <definedName name="_MT2" localSheetId="47">#REF!</definedName>
    <definedName name="_MT2" localSheetId="46">#REF!</definedName>
    <definedName name="_MT2">#REF!</definedName>
    <definedName name="_nc151">#REF!</definedName>
    <definedName name="_NCL100" localSheetId="37">#REF!</definedName>
    <definedName name="_NCL100" localSheetId="36">#REF!</definedName>
    <definedName name="_NCL100" localSheetId="45">#REF!</definedName>
    <definedName name="_NCL100" localSheetId="47">#REF!</definedName>
    <definedName name="_NCL100" localSheetId="46">#REF!</definedName>
    <definedName name="_NCL100">#REF!</definedName>
    <definedName name="_NCL200" localSheetId="37">#REF!</definedName>
    <definedName name="_NCL200" localSheetId="36">#REF!</definedName>
    <definedName name="_NCL200" localSheetId="45">#REF!</definedName>
    <definedName name="_NCL200" localSheetId="47">#REF!</definedName>
    <definedName name="_NCL200" localSheetId="46">#REF!</definedName>
    <definedName name="_NCL200">#REF!</definedName>
    <definedName name="_NCL250" localSheetId="37">#REF!</definedName>
    <definedName name="_NCL250" localSheetId="36">#REF!</definedName>
    <definedName name="_NCL250" localSheetId="45">#REF!</definedName>
    <definedName name="_NCL250" localSheetId="47">#REF!</definedName>
    <definedName name="_NCL250" localSheetId="46">#REF!</definedName>
    <definedName name="_NCL250">#REF!</definedName>
    <definedName name="_ncm200">#REF!</definedName>
    <definedName name="_NET2">#REF!</definedName>
    <definedName name="_nin190" localSheetId="37">#REF!</definedName>
    <definedName name="_nin190" localSheetId="36">#REF!</definedName>
    <definedName name="_nin190" localSheetId="45">#REF!</definedName>
    <definedName name="_nin190" localSheetId="47">#REF!</definedName>
    <definedName name="_nin190" localSheetId="46">#REF!</definedName>
    <definedName name="_nin190">#REF!</definedName>
    <definedName name="_NSO2" localSheetId="38" hidden="1">{"'Sheet1'!$L$16"}</definedName>
    <definedName name="_NSO2" localSheetId="2" hidden="1">{"'Sheet1'!$L$16"}</definedName>
    <definedName name="_NSO2" hidden="1">{"'Sheet1'!$L$16"}</definedName>
    <definedName name="_Order1" hidden="1">255</definedName>
    <definedName name="_Order2" hidden="1">255</definedName>
    <definedName name="_pc80105" localSheetId="38">#REF!</definedName>
    <definedName name="_pc80105">#REF!</definedName>
    <definedName name="_pc80205" localSheetId="38">#REF!</definedName>
    <definedName name="_pc80205">#REF!</definedName>
    <definedName name="_pc80704" localSheetId="38">#REF!</definedName>
    <definedName name="_pc80704">#REF!</definedName>
    <definedName name="_pc80705" localSheetId="38">#REF!</definedName>
    <definedName name="_pc80705">#REF!</definedName>
    <definedName name="_pc80905" localSheetId="38">#REF!</definedName>
    <definedName name="_pc80905">#REF!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n80105" localSheetId="38">#REF!</definedName>
    <definedName name="_pn80105">#REF!</definedName>
    <definedName name="_pn80205" localSheetId="38">#REF!</definedName>
    <definedName name="_pn80205">#REF!</definedName>
    <definedName name="_pn80704" localSheetId="38">#REF!</definedName>
    <definedName name="_pn80704">#REF!</definedName>
    <definedName name="_pn80705" localSheetId="38">#REF!</definedName>
    <definedName name="_pn80705">#REF!</definedName>
    <definedName name="_pn80905" localSheetId="38">#REF!</definedName>
    <definedName name="_pn80905">#REF!</definedName>
    <definedName name="_san16">#REF!</definedName>
    <definedName name="_san4">#REF!</definedName>
    <definedName name="_sat10">#REF!</definedName>
    <definedName name="_sat12">#REF!</definedName>
    <definedName name="_sat14">#REF!</definedName>
    <definedName name="_sat16">#REF!</definedName>
    <definedName name="_sat20">#REF!</definedName>
    <definedName name="_Sat27" localSheetId="36">#REF!</definedName>
    <definedName name="_Sat6" localSheetId="36">#REF!</definedName>
    <definedName name="_sat8">#REF!</definedName>
    <definedName name="_sc1" localSheetId="36">#REF!</definedName>
    <definedName name="_sc1">#REF!</definedName>
    <definedName name="_SC2" localSheetId="36">#REF!</definedName>
    <definedName name="_SC2">#REF!</definedName>
    <definedName name="_sc3" localSheetId="36">#REF!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 localSheetId="37">#REF!</definedName>
    <definedName name="_SN3" localSheetId="36">#REF!</definedName>
    <definedName name="_SN3" localSheetId="45">#REF!</definedName>
    <definedName name="_SN3" localSheetId="47">#REF!</definedName>
    <definedName name="_SN3" localSheetId="46">#REF!</definedName>
    <definedName name="_SN3">#REF!</definedName>
    <definedName name="_Sort" localSheetId="37" hidden="1">#REF!</definedName>
    <definedName name="_Sort" localSheetId="45" hidden="1">#REF!</definedName>
    <definedName name="_Sort" localSheetId="47" hidden="1">#REF!</definedName>
    <definedName name="_Sort" localSheetId="46" hidden="1">#REF!</definedName>
    <definedName name="_Sort" hidden="1">#REF!</definedName>
    <definedName name="_st80105" localSheetId="38">#REF!</definedName>
    <definedName name="_st80105">#REF!</definedName>
    <definedName name="_st80204" localSheetId="38">#REF!</definedName>
    <definedName name="_st80204">#REF!</definedName>
    <definedName name="_st80205" localSheetId="38">#REF!</definedName>
    <definedName name="_st80205">#REF!</definedName>
    <definedName name="_st80704" localSheetId="38">#REF!</definedName>
    <definedName name="_st80704">#REF!</definedName>
    <definedName name="_st80705" localSheetId="38">#REF!</definedName>
    <definedName name="_st80705">#REF!</definedName>
    <definedName name="_st80905" localSheetId="38">#REF!</definedName>
    <definedName name="_st80905">#REF!</definedName>
    <definedName name="_STD0898">#REF!</definedName>
    <definedName name="_sua20" localSheetId="37">#REF!</definedName>
    <definedName name="_sua20" localSheetId="45">#REF!</definedName>
    <definedName name="_sua20" localSheetId="47">#REF!</definedName>
    <definedName name="_sua20" localSheetId="46">#REF!</definedName>
    <definedName name="_sua20">#REF!</definedName>
    <definedName name="_sua30" localSheetId="37">#REF!</definedName>
    <definedName name="_sua30" localSheetId="45">#REF!</definedName>
    <definedName name="_sua30" localSheetId="47">#REF!</definedName>
    <definedName name="_sua30" localSheetId="46">#REF!</definedName>
    <definedName name="_sua30">#REF!</definedName>
    <definedName name="_t1" localSheetId="34">{"Thuxm2.xls","Sheet1"}</definedName>
    <definedName name="_t1" localSheetId="38">{"Thuxm2.xls","Sheet1"}</definedName>
    <definedName name="_t1" localSheetId="2">{"Thuxm2.xls","Sheet1"}</definedName>
    <definedName name="_t1">{"Thuxm2.xls","Sheet1"}</definedName>
    <definedName name="_T2" localSheetId="34" hidden="1">{"'Sheet1'!$L$16"}</definedName>
    <definedName name="_T2" localSheetId="38" hidden="1">{"'Sheet1'!$L$16"}</definedName>
    <definedName name="_T2" localSheetId="2" hidden="1">{"'Sheet1'!$L$16"}</definedName>
    <definedName name="_T2" hidden="1">{"'Sheet1'!$L$16"}</definedName>
    <definedName name="_tb06" localSheetId="38">#REF!</definedName>
    <definedName name="_tb06">#REF!</definedName>
    <definedName name="_tct5">#REF!</definedName>
    <definedName name="_tg427" localSheetId="37">#REF!</definedName>
    <definedName name="_tg427" localSheetId="45">#REF!</definedName>
    <definedName name="_tg427" localSheetId="47">#REF!</definedName>
    <definedName name="_tg427" localSheetId="46">#REF!</definedName>
    <definedName name="_tg427">#REF!</definedName>
    <definedName name="_TH20">#REF!</definedName>
    <definedName name="_TK155">#REF!</definedName>
    <definedName name="_TK422">#REF!</definedName>
    <definedName name="_TL1" localSheetId="36">#REF!</definedName>
    <definedName name="_TL1">#REF!</definedName>
    <definedName name="_TL2" localSheetId="36">#REF!</definedName>
    <definedName name="_TL2">#REF!</definedName>
    <definedName name="_TL3" localSheetId="37">#REF!</definedName>
    <definedName name="_TL3" localSheetId="36">#REF!</definedName>
    <definedName name="_TL3" localSheetId="45">#REF!</definedName>
    <definedName name="_TL3" localSheetId="47">#REF!</definedName>
    <definedName name="_TL3" localSheetId="46">#REF!</definedName>
    <definedName name="_TL3">#REF!</definedName>
    <definedName name="_TLA120" localSheetId="36">#REF!</definedName>
    <definedName name="_TLA120">#REF!</definedName>
    <definedName name="_TLA35" localSheetId="36">#REF!</definedName>
    <definedName name="_TLA35">#REF!</definedName>
    <definedName name="_TLA50" localSheetId="36">#REF!</definedName>
    <definedName name="_TLA50">#REF!</definedName>
    <definedName name="_TLA70" localSheetId="36">#REF!</definedName>
    <definedName name="_TLA70">#REF!</definedName>
    <definedName name="_TLA95" localSheetId="36">#REF!</definedName>
    <definedName name="_TLA95">#REF!</definedName>
    <definedName name="_tt3" localSheetId="36" hidden="1">{"'Sheet1'!$L$16"}</definedName>
    <definedName name="_tt3" localSheetId="44" hidden="1">{"'Sheet1'!$L$16"}</definedName>
    <definedName name="_tt3" localSheetId="42" hidden="1">{"'Sheet1'!$L$16"}</definedName>
    <definedName name="_tt3" localSheetId="38" hidden="1">{"'Sheet1'!$L$16"}</definedName>
    <definedName name="_tt3" localSheetId="2" hidden="1">{"'Sheet1'!$L$16"}</definedName>
    <definedName name="_tt3" hidden="1">{"'Sheet1'!$L$16"}</definedName>
    <definedName name="_tz593" localSheetId="37">#REF!</definedName>
    <definedName name="_tz593" localSheetId="36">#REF!</definedName>
    <definedName name="_tz593" localSheetId="45">#REF!</definedName>
    <definedName name="_tz593" localSheetId="47">#REF!</definedName>
    <definedName name="_tz593" localSheetId="46">#REF!</definedName>
    <definedName name="_tz593">#REF!</definedName>
    <definedName name="_UT2" localSheetId="37">#REF!</definedName>
    <definedName name="_UT2" localSheetId="45">#REF!</definedName>
    <definedName name="_UT2" localSheetId="47">#REF!</definedName>
    <definedName name="_UT2" localSheetId="46">#REF!</definedName>
    <definedName name="_UT2">#REF!</definedName>
    <definedName name="_VL100" localSheetId="37">#REF!</definedName>
    <definedName name="_VL100" localSheetId="36">#REF!</definedName>
    <definedName name="_VL100" localSheetId="45">#REF!</definedName>
    <definedName name="_VL100" localSheetId="47">#REF!</definedName>
    <definedName name="_VL100" localSheetId="46">#REF!</definedName>
    <definedName name="_VL100">#REF!</definedName>
    <definedName name="_VL150">#REF!</definedName>
    <definedName name="_VL200" localSheetId="37">#REF!</definedName>
    <definedName name="_VL200" localSheetId="36">#REF!</definedName>
    <definedName name="_VL200" localSheetId="45">#REF!</definedName>
    <definedName name="_VL200" localSheetId="47">#REF!</definedName>
    <definedName name="_VL200" localSheetId="46">#REF!</definedName>
    <definedName name="_VL200">#REF!</definedName>
    <definedName name="_VL250" localSheetId="37">#REF!</definedName>
    <definedName name="_VL250" localSheetId="36">#REF!</definedName>
    <definedName name="_VL250" localSheetId="45">#REF!</definedName>
    <definedName name="_VL250" localSheetId="47">#REF!</definedName>
    <definedName name="_VL250" localSheetId="46">#REF!</definedName>
    <definedName name="_VL250">#REF!</definedName>
    <definedName name="_VL50">#REF!</definedName>
    <definedName name="_XL140">#REF!</definedName>
    <definedName name="_xl150">#REF!</definedName>
    <definedName name="_xx3">#REF!</definedName>
    <definedName name="_xx4">#REF!</definedName>
    <definedName name="_xx5">#REF!</definedName>
    <definedName name="_xx6">#REF!</definedName>
    <definedName name="_xx7">#REF!</definedName>
    <definedName name="A" localSheetId="36">#REF!</definedName>
    <definedName name="A">#REF!</definedName>
    <definedName name="a.">#REF!</definedName>
    <definedName name="a.1">#REF!</definedName>
    <definedName name="a.10">#REF!</definedName>
    <definedName name="a.12" localSheetId="37">#REF!</definedName>
    <definedName name="a.12" localSheetId="45">#REF!</definedName>
    <definedName name="a.12" localSheetId="47">#REF!</definedName>
    <definedName name="a.12" localSheetId="46">#REF!</definedName>
    <definedName name="a.12">#REF!</definedName>
    <definedName name="a.13">#REF!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 localSheetId="37">#REF!</definedName>
    <definedName name="a1.1" localSheetId="45">#REF!</definedName>
    <definedName name="a1.1" localSheetId="47">#REF!</definedName>
    <definedName name="a1.1" localSheetId="46">#REF!</definedName>
    <definedName name="a1.1">#REF!</definedName>
    <definedName name="A120_" localSheetId="36">#REF!</definedName>
    <definedName name="A120_">#REF!</definedName>
    <definedName name="A1Xc7">#REF!</definedName>
    <definedName name="a277Print_Titles" localSheetId="36">#REF!</definedName>
    <definedName name="a277Print_Titles">#REF!</definedName>
    <definedName name="A35_" localSheetId="36">#REF!</definedName>
    <definedName name="A35_">#REF!</definedName>
    <definedName name="A50_" localSheetId="36">#REF!</definedName>
    <definedName name="A50_">#REF!</definedName>
    <definedName name="A70_" localSheetId="36">#REF!</definedName>
    <definedName name="A70_">#REF!</definedName>
    <definedName name="A95_" localSheetId="36">#REF!</definedName>
    <definedName name="A95_">#REF!</definedName>
    <definedName name="AA" localSheetId="36">#REF!</definedName>
    <definedName name="AA">#REF!</definedName>
    <definedName name="aAAA">#REF!</definedName>
    <definedName name="AC120_" localSheetId="36">#REF!</definedName>
    <definedName name="AC120_">#REF!</definedName>
    <definedName name="AC35_" localSheetId="36">#REF!</definedName>
    <definedName name="AC35_">#REF!</definedName>
    <definedName name="AC50_" localSheetId="36">#REF!</definedName>
    <definedName name="AC50_">#REF!</definedName>
    <definedName name="AC70_" localSheetId="36">#REF!</definedName>
    <definedName name="AC70_">#REF!</definedName>
    <definedName name="AC95_" localSheetId="36">#REF!</definedName>
    <definedName name="AC95_">#REF!</definedName>
    <definedName name="AG">#REF!</definedName>
    <definedName name="AG_Temp">#REF!</definedName>
    <definedName name="ag15F80" localSheetId="36">#REF!</definedName>
    <definedName name="ag15F80">#REF!</definedName>
    <definedName name="All_Item" localSheetId="36">#REF!</definedName>
    <definedName name="All_Item">#REF!</definedName>
    <definedName name="ALPIN">#N/A</definedName>
    <definedName name="ALPJYOU">#N/A</definedName>
    <definedName name="ALPTOI">#N/A</definedName>
    <definedName name="anpha">#REF!</definedName>
    <definedName name="Antoan" localSheetId="44" hidden="1">{"'Sheet1'!$L$16"}</definedName>
    <definedName name="Antoan" localSheetId="42" hidden="1">{"'Sheet1'!$L$16"}</definedName>
    <definedName name="Antoan" localSheetId="38" hidden="1">{"'Sheet1'!$L$16"}</definedName>
    <definedName name="Antoan" localSheetId="2" hidden="1">{"'Sheet1'!$L$16"}</definedName>
    <definedName name="Antoan" hidden="1">{"'Sheet1'!$L$16"}</definedName>
    <definedName name="AppRoad" localSheetId="37">#REF!</definedName>
    <definedName name="AppRoad" localSheetId="45">#REF!</definedName>
    <definedName name="AppRoad" localSheetId="47">#REF!</definedName>
    <definedName name="AppRoad" localSheetId="46">#REF!</definedName>
    <definedName name="AppRoad">#REF!</definedName>
    <definedName name="ARA_Threshold" localSheetId="37">#REF!</definedName>
    <definedName name="ARA_Threshold" localSheetId="45">#REF!</definedName>
    <definedName name="ARA_Threshold" localSheetId="47">#REF!</definedName>
    <definedName name="ARA_Threshold" localSheetId="46">#REF!</definedName>
    <definedName name="ARA_Threshold">#REF!</definedName>
    <definedName name="Area" localSheetId="37">#REF!</definedName>
    <definedName name="Area" localSheetId="45">#REF!</definedName>
    <definedName name="Area" localSheetId="47">#REF!</definedName>
    <definedName name="Area" localSheetId="46">#REF!</definedName>
    <definedName name="Area">#REF!</definedName>
    <definedName name="ARP_Threshold" localSheetId="37">#REF!</definedName>
    <definedName name="ARP_Threshold" localSheetId="45">#REF!</definedName>
    <definedName name="ARP_Threshold" localSheetId="47">#REF!</definedName>
    <definedName name="ARP_Threshold" localSheetId="46">#REF!</definedName>
    <definedName name="ARP_Threshold">#REF!</definedName>
    <definedName name="AS2DocOpenMode" hidden="1">"AS2DocumentEdit"</definedName>
    <definedName name="asd">#REF!</definedName>
    <definedName name="Av">#REF!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LL">#REF!</definedName>
    <definedName name="b_ll1">#REF!</definedName>
    <definedName name="b_WL">#REF!</definedName>
    <definedName name="b_WL1">#REF!</definedName>
    <definedName name="b_WS">#REF!</definedName>
    <definedName name="b_ws1">#REF!</definedName>
    <definedName name="B4B1000" localSheetId="38">#REF!</definedName>
    <definedName name="B4B1000">#REF!</definedName>
    <definedName name="BacKan" localSheetId="38">#REF!</definedName>
    <definedName name="BacKan">#REF!</definedName>
    <definedName name="ban" localSheetId="37">#REF!</definedName>
    <definedName name="ban" localSheetId="45">#REF!</definedName>
    <definedName name="ban" localSheetId="47">#REF!</definedName>
    <definedName name="ban" localSheetId="46">#REF!</definedName>
    <definedName name="ban">#REF!</definedName>
    <definedName name="Bang_cly">#REF!</definedName>
    <definedName name="Bang_CVC">#REF!</definedName>
    <definedName name="bang_gia">#REF!</definedName>
    <definedName name="Bang_travl">#REF!</definedName>
    <definedName name="bangchu">#REF!</definedName>
    <definedName name="BangGiaVL_Q">#REF!</definedName>
    <definedName name="BangMa">#REF!</definedName>
    <definedName name="bangtinh" localSheetId="37">#REF!</definedName>
    <definedName name="bangtinh" localSheetId="45">#REF!</definedName>
    <definedName name="bangtinh" localSheetId="47">#REF!</definedName>
    <definedName name="bangtinh" localSheetId="46">#REF!</definedName>
    <definedName name="bangtinh">#REF!</definedName>
    <definedName name="BarData">#REF!</definedName>
    <definedName name="Bay">#REF!</definedName>
    <definedName name="BB" localSheetId="36">#REF!</definedName>
    <definedName name="BB">#REF!</definedName>
    <definedName name="BE100M">#REF!</definedName>
    <definedName name="BE50M">#REF!</definedName>
    <definedName name="bengam">#REF!</definedName>
    <definedName name="benuoc">#REF!</definedName>
    <definedName name="benuoc16">#REF!</definedName>
    <definedName name="benuoc4">#REF!</definedName>
    <definedName name="beta">#REF!</definedName>
    <definedName name="BeXa" localSheetId="37">#REF!</definedName>
    <definedName name="BeXa" localSheetId="45">#REF!</definedName>
    <definedName name="BeXa" localSheetId="47">#REF!</definedName>
    <definedName name="BeXa" localSheetId="46">#REF!</definedName>
    <definedName name="BeXa" localSheetId="38">#REF!</definedName>
    <definedName name="BeXa">#REF!</definedName>
    <definedName name="bia">#REF!</definedName>
    <definedName name="blang">#REF!</definedName>
    <definedName name="BLOCK1">#REF!</definedName>
    <definedName name="BLOCK2">#REF!</definedName>
    <definedName name="BLOCK3" localSheetId="37">#REF!</definedName>
    <definedName name="BLOCK3" localSheetId="45">#REF!</definedName>
    <definedName name="BLOCK3" localSheetId="47">#REF!</definedName>
    <definedName name="BLOCK3" localSheetId="46">#REF!</definedName>
    <definedName name="BLOCK3">#REF!</definedName>
    <definedName name="blong">#REF!</definedName>
    <definedName name="Bon">#REF!</definedName>
    <definedName name="Book2" localSheetId="37">#REF!</definedName>
    <definedName name="Book2" localSheetId="45">#REF!</definedName>
    <definedName name="Book2" localSheetId="47">#REF!</definedName>
    <definedName name="Book2" localSheetId="46">#REF!</definedName>
    <definedName name="Book2">#REF!</definedName>
    <definedName name="BookName">"Bao_cao_cua_NVTK_tai_NPP_bieu_mau_moi_4___Mau_moi.xls"</definedName>
    <definedName name="BOQ" localSheetId="36">#REF!</definedName>
    <definedName name="BOQ">#REF!</definedName>
    <definedName name="Botanical2">#REF!</definedName>
    <definedName name="Botanical2.Jun">#REF!</definedName>
    <definedName name="BP" localSheetId="37">#REF!</definedName>
    <definedName name="BP" localSheetId="45">#REF!</definedName>
    <definedName name="BP" localSheetId="47">#REF!</definedName>
    <definedName name="BP" localSheetId="46">#REF!</definedName>
    <definedName name="BP" localSheetId="38">#REF!</definedName>
    <definedName name="BP">#REF!</definedName>
    <definedName name="BR_373">#REF!</definedName>
    <definedName name="BrName">#REF!</definedName>
    <definedName name="bson">#REF!</definedName>
    <definedName name="bt">#REF!</definedName>
    <definedName name="btchiuaxitm300">#REF!</definedName>
    <definedName name="BTchiuaxm200">#REF!</definedName>
    <definedName name="btcocM400">#REF!</definedName>
    <definedName name="BTlotm100">#REF!</definedName>
    <definedName name="Bulongthepcoctiepdia" localSheetId="38">#REF!</definedName>
    <definedName name="Bulongthepcoctiepdia">#REF!</definedName>
    <definedName name="buoc" localSheetId="36">#REF!</definedName>
    <definedName name="Bust">#N/A</definedName>
    <definedName name="BVCISUMMARY" localSheetId="36">#REF!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 localSheetId="37">#REF!</definedName>
    <definedName name="C_" localSheetId="36">#REF!</definedName>
    <definedName name="c_" localSheetId="45">#REF!</definedName>
    <definedName name="c_" localSheetId="47">#REF!</definedName>
    <definedName name="c_" localSheetId="46">#REF!</definedName>
    <definedName name="c_">#REF!</definedName>
    <definedName name="C2.7">#REF!</definedName>
    <definedName name="C3.0">#REF!</definedName>
    <definedName name="C3.5">#REF!</definedName>
    <definedName name="C3.7">#REF!</definedName>
    <definedName name="C4.0">#REF!</definedName>
    <definedName name="c5." localSheetId="37">#REF!</definedName>
    <definedName name="c5." localSheetId="45">#REF!</definedName>
    <definedName name="c5." localSheetId="47">#REF!</definedName>
    <definedName name="c5." localSheetId="46">#REF!</definedName>
    <definedName name="c5.">#REF!</definedName>
    <definedName name="Cã_TK">#REF!</definedName>
    <definedName name="Cachdienchuoi" localSheetId="38">#REF!</definedName>
    <definedName name="Cachdienchuoi">#REF!</definedName>
    <definedName name="Cachdiendung" localSheetId="38">#REF!</definedName>
    <definedName name="Cachdiendung">#REF!</definedName>
    <definedName name="Cachdienhaap" localSheetId="38">#REF!</definedName>
    <definedName name="Cachdienhaap">#REF!</definedName>
    <definedName name="cao">#REF!</definedName>
    <definedName name="cap">#REF!</definedName>
    <definedName name="cap0.7">#REF!</definedName>
    <definedName name="CAT">#REF!</definedName>
    <definedName name="Category_All" localSheetId="36">#REF!</definedName>
    <definedName name="Category_All">#REF!</definedName>
    <definedName name="CATIN">#N/A</definedName>
    <definedName name="CATJYOU">#N/A</definedName>
    <definedName name="CATREC">#N/A</definedName>
    <definedName name="CATSYU">#N/A</definedName>
    <definedName name="cau">#REF!</definedName>
    <definedName name="Cau_1" localSheetId="37">#REF!</definedName>
    <definedName name="Cau_1" localSheetId="45">#REF!</definedName>
    <definedName name="Cau_1" localSheetId="47">#REF!</definedName>
    <definedName name="Cau_1" localSheetId="46">#REF!</definedName>
    <definedName name="Cau_1">#REF!</definedName>
    <definedName name="cau_nho">#REF!</definedName>
    <definedName name="Cau_tam" localSheetId="37">#REF!</definedName>
    <definedName name="Cau_tam" localSheetId="45">#REF!</definedName>
    <definedName name="Cau_tam" localSheetId="47">#REF!</definedName>
    <definedName name="Cau_tam" localSheetId="46">#REF!</definedName>
    <definedName name="Cau_tam">#REF!</definedName>
    <definedName name="CBE50M">#REF!</definedName>
    <definedName name="CC" localSheetId="36">#REF!</definedName>
    <definedName name="CC">#REF!</definedName>
    <definedName name="CCS" localSheetId="37">#REF!</definedName>
    <definedName name="CCS" localSheetId="36">#REF!</definedName>
    <definedName name="CCS" localSheetId="45">#REF!</definedName>
    <definedName name="CCS" localSheetId="47">#REF!</definedName>
    <definedName name="CCS" localSheetId="46">#REF!</definedName>
    <definedName name="CCS">#REF!</definedName>
    <definedName name="CDA">#REF!</definedName>
    <definedName name="CDD" localSheetId="37">#REF!</definedName>
    <definedName name="CDD" localSheetId="36">#REF!</definedName>
    <definedName name="CDD" localSheetId="45">#REF!</definedName>
    <definedName name="CDD" localSheetId="47">#REF!</definedName>
    <definedName name="CDD" localSheetId="46">#REF!</definedName>
    <definedName name="CDD">#REF!</definedName>
    <definedName name="cdn">#REF!</definedName>
    <definedName name="Cdnum">#REF!</definedName>
    <definedName name="Céng">#REF!</definedName>
    <definedName name="cfk" localSheetId="37">#REF!</definedName>
    <definedName name="cfk" localSheetId="45">#REF!</definedName>
    <definedName name="cfk" localSheetId="47">#REF!</definedName>
    <definedName name="cfk" localSheetId="46">#REF!</definedName>
    <definedName name="cfk">#REF!</definedName>
    <definedName name="CH" localSheetId="36">#REF!</definedName>
    <definedName name="Ch_rong" localSheetId="37">#REF!</definedName>
    <definedName name="Ch_rong" localSheetId="45">#REF!</definedName>
    <definedName name="Ch_rong" localSheetId="47">#REF!</definedName>
    <definedName name="Ch_rong" localSheetId="46">#REF!</definedName>
    <definedName name="Ch_rong">#REF!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Dai">#REF!</definedName>
    <definedName name="chenhlech">#REF!</definedName>
    <definedName name="Chin">#REF!</definedName>
    <definedName name="ChiPhiKhac">#REF!</definedName>
    <definedName name="Chupdaucapcongotnong" localSheetId="38">#REF!</definedName>
    <definedName name="Chupdaucapcongotnong">#REF!</definedName>
    <definedName name="chuyen" localSheetId="34" hidden="1">{"'Sheet1'!$L$16"}</definedName>
    <definedName name="chuyen" localSheetId="38" hidden="1">{"'Sheet1'!$L$16"}</definedName>
    <definedName name="chuyen" localSheetId="2" hidden="1">{"'Sheet1'!$L$16"}</definedName>
    <definedName name="chuyen" hidden="1">{"'Sheet1'!$L$16"}</definedName>
    <definedName name="CK" localSheetId="36">#REF!</definedName>
    <definedName name="CK">#REF!</definedName>
    <definedName name="CLECT" localSheetId="37">#REF!</definedName>
    <definedName name="CLECT" localSheetId="45">#REF!</definedName>
    <definedName name="CLECT" localSheetId="47">#REF!</definedName>
    <definedName name="CLECT" localSheetId="46">#REF!</definedName>
    <definedName name="CLECT">#REF!</definedName>
    <definedName name="CLIEOS" localSheetId="37">#REF!</definedName>
    <definedName name="CLIEOS" localSheetId="45">#REF!</definedName>
    <definedName name="CLIEOS" localSheetId="47">#REF!</definedName>
    <definedName name="CLIEOS" localSheetId="46">#REF!</definedName>
    <definedName name="CLIEOS">#REF!</definedName>
    <definedName name="CLVC3">0.1</definedName>
    <definedName name="CLVCTB" localSheetId="36">#REF!</definedName>
    <definedName name="CLVCTB">#REF!</definedName>
    <definedName name="CLVL" localSheetId="36">#REF!</definedName>
    <definedName name="CLVL">#REF!</definedName>
    <definedName name="CNC" localSheetId="38">#REF!</definedName>
    <definedName name="CNC">#REF!</definedName>
    <definedName name="CND" localSheetId="38">#REF!</definedName>
    <definedName name="CND">#REF!</definedName>
    <definedName name="CNG" localSheetId="38">#REF!</definedName>
    <definedName name="CNG">#REF!</definedName>
    <definedName name="Co">#REF!</definedName>
    <definedName name="coc">#REF!</definedName>
    <definedName name="Cocbetong" localSheetId="38">#REF!</definedName>
    <definedName name="Cocbetong">#REF!</definedName>
    <definedName name="cocbtct">#REF!</definedName>
    <definedName name="cocot">#REF!</definedName>
    <definedName name="cocott">#REF!</definedName>
    <definedName name="CODE">#REF!</definedName>
    <definedName name="CODE1" localSheetId="37">#REF!</definedName>
    <definedName name="CODE1" localSheetId="45">#REF!</definedName>
    <definedName name="CODE1" localSheetId="47">#REF!</definedName>
    <definedName name="CODE1" localSheetId="46">#REF!</definedName>
    <definedName name="CODE1">#REF!</definedName>
    <definedName name="CODE2" localSheetId="37">#REF!</definedName>
    <definedName name="CODE2" localSheetId="45">#REF!</definedName>
    <definedName name="CODE2" localSheetId="47">#REF!</definedName>
    <definedName name="CODE2" localSheetId="46">#REF!</definedName>
    <definedName name="CODE2">#REF!</definedName>
    <definedName name="CODE3">#REF!</definedName>
    <definedName name="Cöï_ly_vaän_chuyeãn" localSheetId="36">#REF!</definedName>
    <definedName name="Cöï_ly_vaän_chuyeãn">#REF!</definedName>
    <definedName name="CÖÏ_LY_VAÄN_CHUYEÅN" localSheetId="36">#REF!</definedName>
    <definedName name="CÖÏ_LY_VAÄN_CHUYEÅN">#REF!</definedName>
    <definedName name="CoKhi" localSheetId="37">#REF!</definedName>
    <definedName name="CoKhi" localSheetId="45">#REF!</definedName>
    <definedName name="CoKhi" localSheetId="47">#REF!</definedName>
    <definedName name="CoKhi" localSheetId="46">#REF!</definedName>
    <definedName name="CoKhi" localSheetId="38">#REF!</definedName>
    <definedName name="CoKhi">#REF!</definedName>
    <definedName name="COMMON">#REF!</definedName>
    <definedName name="comong">#REF!</definedName>
    <definedName name="Comp">#REF!</definedName>
    <definedName name="CON_EQP_COS">#REF!</definedName>
    <definedName name="CON_EQP_COST" localSheetId="36">#REF!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benuoc16">#REF!</definedName>
    <definedName name="congbenuoc4">#REF!</definedName>
    <definedName name="congcoc">#REF!</definedName>
    <definedName name="congcocot">#REF!</definedName>
    <definedName name="congcocott">#REF!</definedName>
    <definedName name="congcomong">#REF!</definedName>
    <definedName name="congcottron">#REF!</definedName>
    <definedName name="congcottron16">#REF!</definedName>
    <definedName name="congcottron4">#REF!</definedName>
    <definedName name="congcotvuong">#REF!</definedName>
    <definedName name="congcotvuong16">#REF!</definedName>
    <definedName name="congcotvuong4">#REF!</definedName>
    <definedName name="congdam">#REF!</definedName>
    <definedName name="congdam16">#REF!</definedName>
    <definedName name="congdam4">#REF!</definedName>
    <definedName name="congdamds">#REF!</definedName>
    <definedName name="congdan1">#REF!</definedName>
    <definedName name="congdan116">#REF!</definedName>
    <definedName name="congdan14">#REF!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san16">#REF!</definedName>
    <definedName name="congsan4">#REF!</definedName>
    <definedName name="congthang">#REF!</definedName>
    <definedName name="congthang16">#REF!</definedName>
    <definedName name="congthang4">#REF!</definedName>
    <definedName name="congthangxo">#REF!</definedName>
    <definedName name="congthangxo16">#REF!</definedName>
    <definedName name="congthangxo4">#REF!</definedName>
    <definedName name="congtuong">#REF!</definedName>
    <definedName name="congtuong16">#REF!</definedName>
    <definedName name="congtuong4">#REF!</definedName>
    <definedName name="CongVattu" localSheetId="36">#REF!</definedName>
    <definedName name="CongVattu">#REF!</definedName>
    <definedName name="CongXaQuaDe" localSheetId="37">#REF!</definedName>
    <definedName name="CongXaQuaDe" localSheetId="45">#REF!</definedName>
    <definedName name="CongXaQuaDe" localSheetId="47">#REF!</definedName>
    <definedName name="CongXaQuaDe" localSheetId="46">#REF!</definedName>
    <definedName name="CongXaQuaDe" localSheetId="38">#REF!</definedName>
    <definedName name="CongXaQuaDe">#REF!</definedName>
    <definedName name="CONST_EQ" localSheetId="36">#REF!</definedName>
    <definedName name="CONST_EQ">#REF!</definedName>
    <definedName name="Continue">#N/A</definedName>
    <definedName name="coppha" localSheetId="38">#REF!</definedName>
    <definedName name="coppha">#REF!</definedName>
    <definedName name="Cot12b">#REF!</definedName>
    <definedName name="cot7.5" localSheetId="37">#REF!</definedName>
    <definedName name="cot7.5" localSheetId="45">#REF!</definedName>
    <definedName name="cot7.5" localSheetId="47">#REF!</definedName>
    <definedName name="cot7.5" localSheetId="46">#REF!</definedName>
    <definedName name="cot7.5">#REF!</definedName>
    <definedName name="cot8.5" localSheetId="37">#REF!</definedName>
    <definedName name="cot8.5" localSheetId="45">#REF!</definedName>
    <definedName name="cot8.5" localSheetId="47">#REF!</definedName>
    <definedName name="cot8.5" localSheetId="46">#REF!</definedName>
    <definedName name="cot8.5">#REF!</definedName>
    <definedName name="CotBTtronVuong" localSheetId="38">#REF!</definedName>
    <definedName name="CotBTtronVuong">#REF!</definedName>
    <definedName name="cotcuoi">#REF!</definedName>
    <definedName name="cottron">#REF!</definedName>
    <definedName name="cottron16">#REF!</definedName>
    <definedName name="cottron4">#REF!</definedName>
    <definedName name="cotvuong">#REF!</definedName>
    <definedName name="cotvuong16">#REF!</definedName>
    <definedName name="cotvuong4">#REF!</definedName>
    <definedName name="Coù__4" localSheetId="38">#REF!</definedName>
    <definedName name="Coù__4">#REF!</definedName>
    <definedName name="COVER" localSheetId="36">#REF!</definedName>
    <definedName name="COVER">#REF!</definedName>
    <definedName name="CPC" localSheetId="36">#REF!</definedName>
    <definedName name="CPC">#REF!</definedName>
    <definedName name="cpdd1">#REF!</definedName>
    <definedName name="CPHA">#REF!</definedName>
    <definedName name="CPK" localSheetId="38">#REF!</definedName>
    <definedName name="CPK">#REF!</definedName>
    <definedName name="CPTB" localSheetId="38">#REF!</definedName>
    <definedName name="CPTB">#REF!</definedName>
    <definedName name="CPVC100" localSheetId="36">#REF!</definedName>
    <definedName name="CPVC100">#REF!</definedName>
    <definedName name="CRD" localSheetId="36">#REF!</definedName>
    <definedName name="CRD">#REF!</definedName>
    <definedName name="CRITINST" localSheetId="36">#REF!</definedName>
    <definedName name="CRITINST">#REF!</definedName>
    <definedName name="CRITPURC" localSheetId="36">#REF!</definedName>
    <definedName name="CRITPURC">#REF!</definedName>
    <definedName name="CRS" localSheetId="36">#REF!</definedName>
    <definedName name="CRS">#REF!</definedName>
    <definedName name="CS" localSheetId="37">#REF!</definedName>
    <definedName name="CS" localSheetId="36">#REF!</definedName>
    <definedName name="CS" localSheetId="45">#REF!</definedName>
    <definedName name="CS" localSheetId="47">#REF!</definedName>
    <definedName name="CS" localSheetId="46">#REF!</definedName>
    <definedName name="CS">#REF!</definedName>
    <definedName name="CS_10" localSheetId="36">#REF!</definedName>
    <definedName name="CS_10">#REF!</definedName>
    <definedName name="CS_100" localSheetId="36">#REF!</definedName>
    <definedName name="CS_100">#REF!</definedName>
    <definedName name="CS_10S" localSheetId="36">#REF!</definedName>
    <definedName name="CS_10S">#REF!</definedName>
    <definedName name="CS_120" localSheetId="36">#REF!</definedName>
    <definedName name="CS_120">#REF!</definedName>
    <definedName name="CS_140" localSheetId="36">#REF!</definedName>
    <definedName name="CS_140">#REF!</definedName>
    <definedName name="CS_160" localSheetId="36">#REF!</definedName>
    <definedName name="CS_160">#REF!</definedName>
    <definedName name="CS_20" localSheetId="36">#REF!</definedName>
    <definedName name="CS_20">#REF!</definedName>
    <definedName name="CS_30" localSheetId="36">#REF!</definedName>
    <definedName name="CS_30">#REF!</definedName>
    <definedName name="CS_40" localSheetId="36">#REF!</definedName>
    <definedName name="CS_40">#REF!</definedName>
    <definedName name="CS_40S" localSheetId="36">#REF!</definedName>
    <definedName name="CS_40S">#REF!</definedName>
    <definedName name="CS_5S" localSheetId="36">#REF!</definedName>
    <definedName name="CS_5S">#REF!</definedName>
    <definedName name="CS_60" localSheetId="36">#REF!</definedName>
    <definedName name="CS_60">#REF!</definedName>
    <definedName name="CS_80" localSheetId="36">#REF!</definedName>
    <definedName name="CS_80">#REF!</definedName>
    <definedName name="CS_80S" localSheetId="36">#REF!</definedName>
    <definedName name="CS_80S">#REF!</definedName>
    <definedName name="CS_STD" localSheetId="36">#REF!</definedName>
    <definedName name="CS_STD">#REF!</definedName>
    <definedName name="CS_XS" localSheetId="36">#REF!</definedName>
    <definedName name="CS_XS">#REF!</definedName>
    <definedName name="CS_XXS" localSheetId="36">#REF!</definedName>
    <definedName name="CS_XXS">#REF!</definedName>
    <definedName name="csd3p" localSheetId="36">#REF!</definedName>
    <definedName name="csd3p">#REF!</definedName>
    <definedName name="csddg1p" localSheetId="36">#REF!</definedName>
    <definedName name="csddg1p">#REF!</definedName>
    <definedName name="csddt1p" localSheetId="36">#REF!</definedName>
    <definedName name="csddt1p">#REF!</definedName>
    <definedName name="csht3p" localSheetId="36">#REF!</definedName>
    <definedName name="csht3p">#REF!</definedName>
    <definedName name="CSMBA" localSheetId="37">#REF!</definedName>
    <definedName name="CSMBA" localSheetId="45">#REF!</definedName>
    <definedName name="CSMBA" localSheetId="47">#REF!</definedName>
    <definedName name="CSMBA" localSheetId="46">#REF!</definedName>
    <definedName name="CSMBA">#REF!</definedName>
    <definedName name="ctdn9697">#REF!</definedName>
    <definedName name="CTDZ">#REF!</definedName>
    <definedName name="CTHT">#REF!</definedName>
    <definedName name="ctiep">#REF!</definedName>
    <definedName name="ctmai">#REF!</definedName>
    <definedName name="cto" localSheetId="37">#REF!</definedName>
    <definedName name="cto" localSheetId="45">#REF!</definedName>
    <definedName name="cto" localSheetId="47">#REF!</definedName>
    <definedName name="cto" localSheetId="46">#REF!</definedName>
    <definedName name="cto">#REF!</definedName>
    <definedName name="ctong">#REF!</definedName>
    <definedName name="ctre">#REF!</definedName>
    <definedName name="CU_LY">#REF!</definedName>
    <definedName name="cui">#REF!</definedName>
    <definedName name="CuLy">#REF!</definedName>
    <definedName name="CuLy_Q">#REF!</definedName>
    <definedName name="cuoc_vc">#REF!</definedName>
    <definedName name="CuocVC">#REF!</definedName>
    <definedName name="CURRENCY" localSheetId="36">#REF!</definedName>
    <definedName name="CURRENCY">#REF!</definedName>
    <definedName name="CVC_Q">#REF!</definedName>
    <definedName name="CX" localSheetId="36">#REF!</definedName>
    <definedName name="CX">#REF!</definedName>
    <definedName name="CY_Marketable_Sec" localSheetId="37">#REF!</definedName>
    <definedName name="CY_Marketable_Sec" localSheetId="45">#REF!</definedName>
    <definedName name="CY_Marketable_Sec" localSheetId="47">#REF!</definedName>
    <definedName name="CY_Marketable_Sec" localSheetId="46">#REF!</definedName>
    <definedName name="CY_Marketable_Sec">#REF!</definedName>
    <definedName name="D_7101A_B" localSheetId="36">#REF!</definedName>
    <definedName name="D_7101A_B">#REF!</definedName>
    <definedName name="d1_" localSheetId="37">#REF!</definedName>
    <definedName name="d1_" localSheetId="45">#REF!</definedName>
    <definedName name="d1_" localSheetId="47">#REF!</definedName>
    <definedName name="d1_" localSheetId="46">#REF!</definedName>
    <definedName name="d1_">#REF!</definedName>
    <definedName name="D1Z">#REF!</definedName>
    <definedName name="d2_" localSheetId="37">#REF!</definedName>
    <definedName name="d2_" localSheetId="45">#REF!</definedName>
    <definedName name="d2_" localSheetId="47">#REF!</definedName>
    <definedName name="d2_" localSheetId="46">#REF!</definedName>
    <definedName name="d2_">#REF!</definedName>
    <definedName name="d3_" localSheetId="37">#REF!</definedName>
    <definedName name="d3_" localSheetId="45">#REF!</definedName>
    <definedName name="d3_" localSheetId="47">#REF!</definedName>
    <definedName name="d3_" localSheetId="46">#REF!</definedName>
    <definedName name="d3_">#REF!</definedName>
    <definedName name="D4Z">#REF!</definedName>
    <definedName name="DA">#REF!</definedName>
    <definedName name="da4x7" localSheetId="38">#REF!</definedName>
    <definedName name="da4x7">#REF!</definedName>
    <definedName name="Dalan">#REF!</definedName>
    <definedName name="DALANPASTE">#REF!</definedName>
    <definedName name="dam">#REF!</definedName>
    <definedName name="damds">#REF!</definedName>
    <definedName name="danducsan">#REF!</definedName>
    <definedName name="dapdbm1">#REF!</definedName>
    <definedName name="dapdbm2">#REF!</definedName>
    <definedName name="Dat">#REF!</definedName>
    <definedName name="data">#REF!</definedName>
    <definedName name="DATA_DATA2_List" localSheetId="37">#REF!</definedName>
    <definedName name="DATA_DATA2_List" localSheetId="45">#REF!</definedName>
    <definedName name="DATA_DATA2_List" localSheetId="47">#REF!</definedName>
    <definedName name="DATA_DATA2_List" localSheetId="46">#REF!</definedName>
    <definedName name="DATA_DATA2_List">#REF!</definedName>
    <definedName name="Data11">#REF!</definedName>
    <definedName name="data2" localSheetId="38">#REF!</definedName>
    <definedName name="data2">#REF!</definedName>
    <definedName name="Data41">#REF!</definedName>
    <definedName name="_xlnm.Database" localSheetId="37">#REF!</definedName>
    <definedName name="_xlnm.Database" localSheetId="36">#REF!</definedName>
    <definedName name="_xlnm.Database" localSheetId="45">#REF!</definedName>
    <definedName name="_xlnm.Database" localSheetId="47">#REF!</definedName>
    <definedName name="_xlnm.Database" localSheetId="46">#REF!</definedName>
    <definedName name="_xlnm.Database">#REF!</definedName>
    <definedName name="datak">#REF!</definedName>
    <definedName name="datal">#REF!</definedName>
    <definedName name="DATDAO" localSheetId="36">#REF!</definedName>
    <definedName name="DATDAO">#REF!</definedName>
    <definedName name="Date">#REF!</definedName>
    <definedName name="Dattt">#REF!</definedName>
    <definedName name="Datvv">#REF!</definedName>
    <definedName name="Daucapcongotnong" localSheetId="38">#REF!</definedName>
    <definedName name="Daucapcongotnong">#REF!</definedName>
    <definedName name="Daucaplapdattrongvangoainha" localSheetId="38">#REF!</definedName>
    <definedName name="Daucaplapdattrongvangoainha">#REF!</definedName>
    <definedName name="DaucotdongcuaUc" localSheetId="38">#REF!</definedName>
    <definedName name="DaucotdongcuaUc">#REF!</definedName>
    <definedName name="Daucotdongnhom" localSheetId="38">#REF!</definedName>
    <definedName name="Daucotdongnhom">#REF!</definedName>
    <definedName name="daunoi" localSheetId="38">#REF!</definedName>
    <definedName name="daunoi">#REF!</definedName>
    <definedName name="Daunoinhomdong" localSheetId="38">#REF!</definedName>
    <definedName name="Daunoinhomdong">#REF!</definedName>
    <definedName name="dayAE35">#REF!</definedName>
    <definedName name="dayAE50">#REF!</definedName>
    <definedName name="dayAE70">#REF!</definedName>
    <definedName name="dayAE95" localSheetId="37">#REF!</definedName>
    <definedName name="dayAE95" localSheetId="45">#REF!</definedName>
    <definedName name="dayAE95" localSheetId="47">#REF!</definedName>
    <definedName name="dayAE95" localSheetId="46">#REF!</definedName>
    <definedName name="dayAE95">#REF!</definedName>
    <definedName name="DayCEV" localSheetId="38">#REF!</definedName>
    <definedName name="DayCEV">#REF!</definedName>
    <definedName name="dche">#REF!</definedName>
    <definedName name="DD" localSheetId="36">#REF!</definedName>
    <definedName name="dd4x6">#REF!</definedName>
    <definedName name="ddabm">#REF!</definedName>
    <definedName name="dday">#REF!</definedName>
    <definedName name="ddbm500">#REF!</definedName>
    <definedName name="ddd" localSheetId="34" hidden="1">{"'Sheet1'!$L$16"}</definedName>
    <definedName name="ddd" localSheetId="38" hidden="1">{"'Sheet1'!$L$16"}</definedName>
    <definedName name="ddd" localSheetId="2" hidden="1">{"'Sheet1'!$L$16"}</definedName>
    <definedName name="ddd" hidden="1">{"'Sheet1'!$L$16"}</definedName>
    <definedName name="dden">#REF!</definedName>
    <definedName name="ddia">#REF!</definedName>
    <definedName name="de">#REF!</definedName>
    <definedName name="den_bu">#REF!</definedName>
    <definedName name="denbu">#REF!</definedName>
    <definedName name="Det32x3" localSheetId="37">#REF!</definedName>
    <definedName name="Det32x3" localSheetId="45">#REF!</definedName>
    <definedName name="Det32x3" localSheetId="47">#REF!</definedName>
    <definedName name="Det32x3" localSheetId="46">#REF!</definedName>
    <definedName name="Det32x3">#REF!</definedName>
    <definedName name="Det35x3" localSheetId="37">#REF!</definedName>
    <definedName name="Det35x3" localSheetId="45">#REF!</definedName>
    <definedName name="Det35x3" localSheetId="47">#REF!</definedName>
    <definedName name="Det35x3" localSheetId="46">#REF!</definedName>
    <definedName name="Det35x3">#REF!</definedName>
    <definedName name="Det40x4" localSheetId="37">#REF!</definedName>
    <definedName name="Det40x4" localSheetId="45">#REF!</definedName>
    <definedName name="Det40x4" localSheetId="47">#REF!</definedName>
    <definedName name="Det40x4" localSheetId="46">#REF!</definedName>
    <definedName name="Det40x4">#REF!</definedName>
    <definedName name="Det50x5" localSheetId="37">#REF!</definedName>
    <definedName name="Det50x5" localSheetId="45">#REF!</definedName>
    <definedName name="Det50x5" localSheetId="47">#REF!</definedName>
    <definedName name="Det50x5" localSheetId="46">#REF!</definedName>
    <definedName name="Det50x5">#REF!</definedName>
    <definedName name="Det63x6" localSheetId="37">#REF!</definedName>
    <definedName name="Det63x6" localSheetId="45">#REF!</definedName>
    <definedName name="Det63x6" localSheetId="47">#REF!</definedName>
    <definedName name="Det63x6" localSheetId="46">#REF!</definedName>
    <definedName name="Det63x6">#REF!</definedName>
    <definedName name="Det75x6" localSheetId="37">#REF!</definedName>
    <definedName name="Det75x6" localSheetId="45">#REF!</definedName>
    <definedName name="Det75x6" localSheetId="47">#REF!</definedName>
    <definedName name="Det75x6" localSheetId="46">#REF!</definedName>
    <definedName name="Det75x6">#REF!</definedName>
    <definedName name="Detour" localSheetId="37">#REF!</definedName>
    <definedName name="Detour" localSheetId="45">#REF!</definedName>
    <definedName name="Detour" localSheetId="47">#REF!</definedName>
    <definedName name="Detour" localSheetId="46">#REF!</definedName>
    <definedName name="Detour">#REF!</definedName>
    <definedName name="df" localSheetId="37">#REF!</definedName>
    <definedName name="df" localSheetId="45">#REF!</definedName>
    <definedName name="df" localSheetId="47">#REF!</definedName>
    <definedName name="df" localSheetId="46">#REF!</definedName>
    <definedName name="df">#REF!</definedName>
    <definedName name="DG">#REF!</definedName>
    <definedName name="DG1M3BETONG" localSheetId="37">#REF!</definedName>
    <definedName name="DG1M3BETONG" localSheetId="45">#REF!</definedName>
    <definedName name="DG1M3BETONG" localSheetId="47">#REF!</definedName>
    <definedName name="DG1M3BETONG" localSheetId="46">#REF!</definedName>
    <definedName name="DG1M3BETONG">#REF!</definedName>
    <definedName name="dgbdII">#REF!</definedName>
    <definedName name="DGCTI592" localSheetId="37">#REF!</definedName>
    <definedName name="DGCTI592" localSheetId="45">#REF!</definedName>
    <definedName name="DGCTI592" localSheetId="47">#REF!</definedName>
    <definedName name="DGCTI592" localSheetId="46">#REF!</definedName>
    <definedName name="DGCTI592">#REF!</definedName>
    <definedName name="DGia">#REF!</definedName>
    <definedName name="dgnc" localSheetId="36">#REF!</definedName>
    <definedName name="dgnc">#REF!</definedName>
    <definedName name="dgqndn">#REF!</definedName>
    <definedName name="dgvl" localSheetId="36">#REF!</definedName>
    <definedName name="dgvl">#REF!</definedName>
    <definedName name="dhom" localSheetId="37">#REF!</definedName>
    <definedName name="dhom" localSheetId="45">#REF!</definedName>
    <definedName name="dhom" localSheetId="47">#REF!</definedName>
    <definedName name="dhom" localSheetId="46">#REF!</definedName>
    <definedName name="dhom">#REF!</definedName>
    <definedName name="dien">#REF!</definedName>
    <definedName name="DienCaoThe" localSheetId="37">#REF!</definedName>
    <definedName name="DienCaoThe" localSheetId="45">#REF!</definedName>
    <definedName name="DienCaoThe" localSheetId="47">#REF!</definedName>
    <definedName name="DienCaoThe" localSheetId="46">#REF!</definedName>
    <definedName name="DienCaoThe" localSheetId="38">#REF!</definedName>
    <definedName name="DienCaoThe">#REF!</definedName>
    <definedName name="DienHaThe" localSheetId="37">#REF!</definedName>
    <definedName name="DienHaThe" localSheetId="45">#REF!</definedName>
    <definedName name="DienHaThe" localSheetId="47">#REF!</definedName>
    <definedName name="DienHaThe" localSheetId="46">#REF!</definedName>
    <definedName name="DienHaThe" localSheetId="38">#REF!</definedName>
    <definedName name="DienHaThe">#REF!</definedName>
    <definedName name="dientichck">#REF!</definedName>
    <definedName name="dim">#REF!</definedName>
    <definedName name="dinh" localSheetId="38">#REF!</definedName>
    <definedName name="dinh">#REF!</definedName>
    <definedName name="dinh2" localSheetId="38">#REF!</definedName>
    <definedName name="dinh2">#REF!</definedName>
    <definedName name="Dinhmuc" localSheetId="38">#REF!</definedName>
    <definedName name="Dinhmuc">#REF!</definedName>
    <definedName name="DiÔn_gi_i">#REF!</definedName>
    <definedName name="dkcotn" localSheetId="38">#REF!</definedName>
    <definedName name="dkcotn">#REF!</definedName>
    <definedName name="dkcots" localSheetId="38">#REF!</definedName>
    <definedName name="dkcots">#REF!</definedName>
    <definedName name="dknotn" localSheetId="38">#REF!</definedName>
    <definedName name="dknotn">#REF!</definedName>
    <definedName name="dknots" localSheetId="38">#REF!</definedName>
    <definedName name="dknots">#REF!</definedName>
    <definedName name="DM">#REF!</definedName>
    <definedName name="dm56bxd">#REF!</definedName>
    <definedName name="dmat">#REF!</definedName>
    <definedName name="dmbn20" localSheetId="38">#REF!</definedName>
    <definedName name="dmbn20">#REF!</definedName>
    <definedName name="dmbth" localSheetId="38">#REF!</definedName>
    <definedName name="dmbth">#REF!</definedName>
    <definedName name="dmdv">#REF!</definedName>
    <definedName name="DMHH">#REF!</definedName>
    <definedName name="DMlapdatxa" localSheetId="38">#REF!</definedName>
    <definedName name="DMlapdatxa">#REF!</definedName>
    <definedName name="dmoi">#REF!</definedName>
    <definedName name="DÑt45x4" localSheetId="37">#REF!</definedName>
    <definedName name="DÑt45x4" localSheetId="45">#REF!</definedName>
    <definedName name="DÑt45x4" localSheetId="47">#REF!</definedName>
    <definedName name="DÑt45x4" localSheetId="46">#REF!</definedName>
    <definedName name="DÑt45x4">#REF!</definedName>
    <definedName name="Do_tim">#REF!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 localSheetId="34">{"Thuxm2.xls","Sheet1"}</definedName>
    <definedName name="Document_array" localSheetId="36">{"Thuxm2.xls","Sheet1"}</definedName>
    <definedName name="Document_array" localSheetId="39">{"Thuxm2.xls","Sheet1"}</definedName>
    <definedName name="Document_array" localSheetId="44">{"Thuxm2.xls","Sheet1"}</definedName>
    <definedName name="Document_array" localSheetId="42">{"Thuxm2.xls","Sheet1"}</definedName>
    <definedName name="Document_array" localSheetId="47">{"Thuxm2.xls","Sheet1"}</definedName>
    <definedName name="Document_array" localSheetId="38">{"Thuxm2.xls","Sheet1"}</definedName>
    <definedName name="Document_array" localSheetId="2">{"Thuxm2.xls","Sheet1"}</definedName>
    <definedName name="Document_array" localSheetId="5">{"Thuxm2.xls","Sheet1"}</definedName>
    <definedName name="Document_array">{"Thuxm2.xls","Sheet1"}</definedName>
    <definedName name="Documents_array" localSheetId="36">#REF!</definedName>
    <definedName name="Documents_array">#N/A</definedName>
    <definedName name="dongia" localSheetId="36">#REF!</definedName>
    <definedName name="dongia">#REF!</definedName>
    <definedName name="DongiaPA1">#REF!</definedName>
    <definedName name="DongiaPA2">#REF!</definedName>
    <definedName name="dongiavanchuyen" localSheetId="38">#REF!</definedName>
    <definedName name="dongiavanchuyen">#REF!</definedName>
    <definedName name="DR" localSheetId="34">{"Thuxm2.xls","Sheet1"}</definedName>
    <definedName name="DR" localSheetId="38">{"Thuxm2.xls","Sheet1"}</definedName>
    <definedName name="DR" localSheetId="2">{"Thuxm2.xls","Sheet1"}</definedName>
    <definedName name="DR">{"Thuxm2.xls","Sheet1"}</definedName>
    <definedName name="drda">#REF!</definedName>
    <definedName name="drdat">#REF!</definedName>
    <definedName name="DS_2">#REF!</definedName>
    <definedName name="DS_305">#REF!</definedName>
    <definedName name="DS_381">#REF!</definedName>
    <definedName name="ds1pnc" localSheetId="36">#REF!</definedName>
    <definedName name="ds1pnc">#REF!</definedName>
    <definedName name="ds1pvl" localSheetId="36">#REF!</definedName>
    <definedName name="ds1pvl">#REF!</definedName>
    <definedName name="ds3pnc" localSheetId="37">#REF!</definedName>
    <definedName name="ds3pnc" localSheetId="36">#REF!</definedName>
    <definedName name="ds3pnc" localSheetId="45">#REF!</definedName>
    <definedName name="ds3pnc" localSheetId="47">#REF!</definedName>
    <definedName name="ds3pnc" localSheetId="46">#REF!</definedName>
    <definedName name="ds3pnc">#REF!</definedName>
    <definedName name="ds3pvl" localSheetId="37">#REF!</definedName>
    <definedName name="ds3pvl" localSheetId="36">#REF!</definedName>
    <definedName name="ds3pvl" localSheetId="45">#REF!</definedName>
    <definedName name="ds3pvl" localSheetId="47">#REF!</definedName>
    <definedName name="ds3pvl" localSheetId="46">#REF!</definedName>
    <definedName name="ds3pvl">#REF!</definedName>
    <definedName name="dskhu">#REF!</definedName>
    <definedName name="dsm">#REF!</definedName>
    <definedName name="DSTinh">#REF!</definedName>
    <definedName name="DSUMDATA" localSheetId="36">#REF!</definedName>
    <definedName name="DSUMDATA">#REF!</definedName>
    <definedName name="DT_VKHNN">#REF!</definedName>
    <definedName name="DTBH">#REF!</definedName>
    <definedName name="DTCTANG_BD">#REF!</definedName>
    <definedName name="DTCTANG_HT_BD">#REF!</definedName>
    <definedName name="DTCTANG_HT_KT">#REF!</definedName>
    <definedName name="DTCTANG_KT">#REF!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UDAUCO" localSheetId="38">#REF!</definedName>
    <definedName name="DUDAUCO">#REF!</definedName>
    <definedName name="DUDAUNO" localSheetId="38">#REF!</definedName>
    <definedName name="DUDAUNO">#REF!</definedName>
    <definedName name="duong">#REF!</definedName>
    <definedName name="Duong_373">#REF!</definedName>
    <definedName name="Duong_tam" localSheetId="37">#REF!</definedName>
    <definedName name="Duong_tam" localSheetId="45">#REF!</definedName>
    <definedName name="Duong_tam" localSheetId="47">#REF!</definedName>
    <definedName name="Duong_tam" localSheetId="46">#REF!</definedName>
    <definedName name="Duong_tam">#REF!</definedName>
    <definedName name="DutoanDongmo" localSheetId="37">#REF!</definedName>
    <definedName name="DutoanDongmo" localSheetId="45">#REF!</definedName>
    <definedName name="DutoanDongmo" localSheetId="47">#REF!</definedName>
    <definedName name="DutoanDongmo" localSheetId="46">#REF!</definedName>
    <definedName name="DutoanDongmo">#REF!</definedName>
    <definedName name="dvql">#REF!</definedName>
    <definedName name="dxd">#REF!</definedName>
    <definedName name="end" localSheetId="37">#REF!</definedName>
    <definedName name="end" localSheetId="45">#REF!</definedName>
    <definedName name="end" localSheetId="47">#REF!</definedName>
    <definedName name="end" localSheetId="46">#REF!</definedName>
    <definedName name="end" localSheetId="38">#REF!</definedName>
    <definedName name="end">#REF!</definedName>
    <definedName name="End_1" localSheetId="36">#REF!</definedName>
    <definedName name="End_1">#REF!</definedName>
    <definedName name="End_10" localSheetId="36">#REF!</definedName>
    <definedName name="End_10">#REF!</definedName>
    <definedName name="End_11" localSheetId="36">#REF!</definedName>
    <definedName name="End_11">#REF!</definedName>
    <definedName name="End_12" localSheetId="36">#REF!</definedName>
    <definedName name="End_12">#REF!</definedName>
    <definedName name="End_13" localSheetId="36">#REF!</definedName>
    <definedName name="End_13">#REF!</definedName>
    <definedName name="End_2" localSheetId="36">#REF!</definedName>
    <definedName name="End_2">#REF!</definedName>
    <definedName name="End_3" localSheetId="36">#REF!</definedName>
    <definedName name="End_3">#REF!</definedName>
    <definedName name="End_4" localSheetId="36">#REF!</definedName>
    <definedName name="End_4">#REF!</definedName>
    <definedName name="End_5" localSheetId="36">#REF!</definedName>
    <definedName name="End_5">#REF!</definedName>
    <definedName name="End_6" localSheetId="36">#REF!</definedName>
    <definedName name="End_6">#REF!</definedName>
    <definedName name="End_7" localSheetId="36">#REF!</definedName>
    <definedName name="End_7">#REF!</definedName>
    <definedName name="End_8" localSheetId="36">#REF!</definedName>
    <definedName name="End_8">#REF!</definedName>
    <definedName name="End_9" localSheetId="36">#REF!</definedName>
    <definedName name="End_9">#REF!</definedName>
    <definedName name="ex">#REF!</definedName>
    <definedName name="Ex_L" localSheetId="37">#REF!</definedName>
    <definedName name="Ex_L" localSheetId="45">#REF!</definedName>
    <definedName name="Ex_L" localSheetId="47">#REF!</definedName>
    <definedName name="Ex_L" localSheetId="46">#REF!</definedName>
    <definedName name="Ex_L">#REF!</definedName>
    <definedName name="EX_Length_373">#REF!</definedName>
    <definedName name="_xlnm.Extract">#REF!</definedName>
    <definedName name="ey">#REF!</definedName>
    <definedName name="f" localSheetId="36">#REF!</definedName>
    <definedName name="f92F56" localSheetId="37">#REF!</definedName>
    <definedName name="f92F56" localSheetId="36">#REF!</definedName>
    <definedName name="f92F56" localSheetId="45">#REF!</definedName>
    <definedName name="f92F56" localSheetId="47">#REF!</definedName>
    <definedName name="f92F56" localSheetId="46">#REF!</definedName>
    <definedName name="f92F56">#REF!</definedName>
    <definedName name="FACTOR" localSheetId="36">#REF!</definedName>
    <definedName name="FACTOR">#REF!</definedName>
    <definedName name="Fax">#REF!</definedName>
    <definedName name="Fay">#REF!</definedName>
    <definedName name="FC5_total" localSheetId="37">#REF!</definedName>
    <definedName name="FC5_total" localSheetId="45">#REF!</definedName>
    <definedName name="FC5_total" localSheetId="47">#REF!</definedName>
    <definedName name="FC5_total" localSheetId="46">#REF!</definedName>
    <definedName name="FC5_total">#REF!</definedName>
    <definedName name="FC6_total">#REF!</definedName>
    <definedName name="Fg">#REF!</definedName>
    <definedName name="Fi">#REF!</definedName>
    <definedName name="FlexZZ">#REF!</definedName>
    <definedName name="fs" localSheetId="36">#REF!</definedName>
    <definedName name="fuji" localSheetId="38">#REF!</definedName>
    <definedName name="fuji">#REF!</definedName>
    <definedName name="fv">#REF!</definedName>
    <definedName name="g" localSheetId="34" hidden="1">{"'Sheet1'!$L$16"}</definedName>
    <definedName name="g" localSheetId="37">#REF!</definedName>
    <definedName name="g" localSheetId="45">#REF!</definedName>
    <definedName name="g" localSheetId="47">#REF!</definedName>
    <definedName name="g" localSheetId="46">#REF!</definedName>
    <definedName name="g">#REF!</definedName>
    <definedName name="G_ME">#REF!</definedName>
    <definedName name="Gachxay75" localSheetId="38">#REF!</definedName>
    <definedName name="Gachxay75">#REF!</definedName>
    <definedName name="GaicapbocCuXLPEPVCPVCloaiCEVV18den35kV" localSheetId="38">#REF!</definedName>
    <definedName name="GaicapbocCuXLPEPVCPVCloaiCEVV18den35kV">#REF!</definedName>
    <definedName name="gas">#REF!</definedName>
    <definedName name="gc" localSheetId="34" hidden="1">{"'Sheet1'!$L$16"}</definedName>
    <definedName name="gchi">#REF!</definedName>
    <definedName name="GCS">#REF!</definedName>
    <definedName name="gd">#REF!</definedName>
    <definedName name="gd." localSheetId="37">#REF!</definedName>
    <definedName name="gd." localSheetId="45">#REF!</definedName>
    <definedName name="gd." localSheetId="47">#REF!</definedName>
    <definedName name="gd." localSheetId="46">#REF!</definedName>
    <definedName name="gd.">#REF!</definedName>
    <definedName name="GD_1" localSheetId="37">#REF!</definedName>
    <definedName name="GD_1" localSheetId="45">#REF!</definedName>
    <definedName name="GD_1" localSheetId="47">#REF!</definedName>
    <definedName name="GD_1" localSheetId="46">#REF!</definedName>
    <definedName name="GD_1">#REF!</definedName>
    <definedName name="GD_2" localSheetId="37">#REF!</definedName>
    <definedName name="GD_2" localSheetId="45">#REF!</definedName>
    <definedName name="GD_2" localSheetId="47">#REF!</definedName>
    <definedName name="GD_2" localSheetId="46">#REF!</definedName>
    <definedName name="GD_2">#REF!</definedName>
    <definedName name="GDTD">#REF!</definedName>
    <definedName name="ghip" localSheetId="37">#REF!</definedName>
    <definedName name="ghip" localSheetId="45">#REF!</definedName>
    <definedName name="ghip" localSheetId="47">#REF!</definedName>
    <definedName name="ghip" localSheetId="46">#REF!</definedName>
    <definedName name="ghip">#REF!</definedName>
    <definedName name="gia_tien">#REF!</definedName>
    <definedName name="gia_tien_BTN">#REF!</definedName>
    <definedName name="GiacapAvanxoanLVABCXLPE" localSheetId="38">#REF!</definedName>
    <definedName name="GiacapAvanxoanLVABCXLPE">#REF!</definedName>
    <definedName name="GiacapbocCuXLPEPVCDSTAPVCloaiCEVVST" localSheetId="38">#REF!</definedName>
    <definedName name="GiacapbocCuXLPEPVCDSTAPVCloaiCEVVST">#REF!</definedName>
    <definedName name="GiacapbocCuXLPEPVCDSTPVCloaiCEVVST12den24kV" localSheetId="38">#REF!</definedName>
    <definedName name="GiacapbocCuXLPEPVCDSTPVCloaiCEVVST12den24kV">#REF!</definedName>
    <definedName name="GiacapbocCuXLPEPVCDSTPVCloaiCEVVST18den35kV" localSheetId="38">#REF!</definedName>
    <definedName name="GiacapbocCuXLPEPVCDSTPVCloaiCEVVST18den35kV">#REF!</definedName>
    <definedName name="GiacapbocCuXLPEPVCloaiCEV" localSheetId="38">#REF!</definedName>
    <definedName name="GiacapbocCuXLPEPVCloaiCEV">#REF!</definedName>
    <definedName name="GiacapbocCuXLPEPVCloaiCEV12den24kV" localSheetId="38">#REF!</definedName>
    <definedName name="GiacapbocCuXLPEPVCloaiCEV12den24kV">#REF!</definedName>
    <definedName name="GiacapbocCuXLPEPVCloaiCEV18den35kV" localSheetId="38">#REF!</definedName>
    <definedName name="GiacapbocCuXLPEPVCloaiCEV18den35kV">#REF!</definedName>
    <definedName name="GiacapbocCuXLPEPVCPVCloaiCEVV12den24kV" localSheetId="38">#REF!</definedName>
    <definedName name="GiacapbocCuXLPEPVCPVCloaiCEVV12den24kV">#REF!</definedName>
    <definedName name="GiacapbocCuXLPEPVCSWPVCloaiCEVVSW12den24kV" localSheetId="38">#REF!</definedName>
    <definedName name="GiacapbocCuXLPEPVCSWPVCloaiCEVVSW12den24kV">#REF!</definedName>
    <definedName name="GiacapbocCuXLPEPVCSWPVCloaiCEVVSW18den35kV" localSheetId="38">#REF!</definedName>
    <definedName name="GiacapbocCuXLPEPVCSWPVCloaiCEVVSW18den35kV">#REF!</definedName>
    <definedName name="GiadayACbocPVC" localSheetId="38">#REF!</definedName>
    <definedName name="GiadayACbocPVC">#REF!</definedName>
    <definedName name="GiadayAS" localSheetId="38">#REF!</definedName>
    <definedName name="GiadayAS">#REF!</definedName>
    <definedName name="GiadayAtran" localSheetId="38">#REF!</definedName>
    <definedName name="GiadayAtran">#REF!</definedName>
    <definedName name="GiadayAV" localSheetId="38">#REF!</definedName>
    <definedName name="GiadayAV">#REF!</definedName>
    <definedName name="GiadayAXLPE1kVlkyhieuAE" localSheetId="38">#REF!</definedName>
    <definedName name="GiadayAXLPE1kVlkyhieuAE">#REF!</definedName>
    <definedName name="GiadaycapCEV" localSheetId="38">#REF!</definedName>
    <definedName name="GiadaycapCEV">#REF!</definedName>
    <definedName name="GiadaycapCuPVC600V" localSheetId="38">#REF!</definedName>
    <definedName name="GiadaycapCuPVC600V">#REF!</definedName>
    <definedName name="GiadayCVV" localSheetId="38">#REF!</definedName>
    <definedName name="GiadayCVV">#REF!</definedName>
    <definedName name="GiadayMtran" localSheetId="38">#REF!</definedName>
    <definedName name="GiadayMtran">#REF!</definedName>
    <definedName name="Giai_doan" localSheetId="37">#REF!</definedName>
    <definedName name="Giai_doan" localSheetId="45">#REF!</definedName>
    <definedName name="Giai_doan" localSheetId="47">#REF!</definedName>
    <definedName name="Giai_doan" localSheetId="46">#REF!</definedName>
    <definedName name="Giai_doan">#REF!</definedName>
    <definedName name="Giasatthep" localSheetId="38">#REF!</definedName>
    <definedName name="Giasatthep">#REF!</definedName>
    <definedName name="giathau">#REF!</definedName>
    <definedName name="Giavatlieukhac" localSheetId="38">#REF!</definedName>
    <definedName name="Giavatlieukhac">#REF!</definedName>
    <definedName name="Giocong">#REF!</definedName>
    <definedName name="gl3p" localSheetId="36">#REF!</definedName>
    <definedName name="gl3p">#REF!</definedName>
    <definedName name="gld">#REF!</definedName>
    <definedName name="Goc32x3">#REF!</definedName>
    <definedName name="Goc35x3">#REF!</definedName>
    <definedName name="Goc40x4">#REF!</definedName>
    <definedName name="Goc45x4">#REF!</definedName>
    <definedName name="Goc50x5" localSheetId="37">#REF!</definedName>
    <definedName name="Goc50x5" localSheetId="45">#REF!</definedName>
    <definedName name="Goc50x5" localSheetId="47">#REF!</definedName>
    <definedName name="Goc50x5" localSheetId="46">#REF!</definedName>
    <definedName name="Goc50x5">#REF!</definedName>
    <definedName name="Goc63x6">#REF!</definedName>
    <definedName name="Goc75x6">#REF!</definedName>
    <definedName name="GP" localSheetId="37">#REF!</definedName>
    <definedName name="GP" localSheetId="45">#REF!</definedName>
    <definedName name="GP" localSheetId="47">#REF!</definedName>
    <definedName name="GP" localSheetId="46">#REF!</definedName>
    <definedName name="GP">#REF!</definedName>
    <definedName name="GRFICM">#REF!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he">#REF!</definedName>
    <definedName name="GTRI">#REF!</definedName>
    <definedName name="GTXL">#REF!</definedName>
    <definedName name="gxm">#REF!</definedName>
    <definedName name="h" localSheetId="34" hidden="1">{"'Sheet1'!$L$16"}</definedName>
    <definedName name="h" localSheetId="36" hidden="1">{"'Sheet1'!$L$16"}</definedName>
    <definedName name="h" localSheetId="39" hidden="1">{"'Sheet1'!$L$16"}</definedName>
    <definedName name="h" localSheetId="44" hidden="1">{"'Sheet1'!$L$16"}</definedName>
    <definedName name="h" localSheetId="41" hidden="1">{"'Sheet1'!$L$16"}</definedName>
    <definedName name="h" localSheetId="42" hidden="1">{"'Sheet1'!$L$16"}</definedName>
    <definedName name="h" localSheetId="47" hidden="1">{"'Sheet1'!$L$16"}</definedName>
    <definedName name="h" localSheetId="38" hidden="1">{"'Sheet1'!$L$16"}</definedName>
    <definedName name="h" localSheetId="2" hidden="1">{"'Sheet1'!$L$16"}</definedName>
    <definedName name="h" localSheetId="5" hidden="1">{"'Sheet1'!$L$16"}</definedName>
    <definedName name="h" hidden="1">{"'Sheet1'!$L$16"}</definedName>
    <definedName name="ha." localSheetId="37">#REF!</definedName>
    <definedName name="ha." localSheetId="45">#REF!</definedName>
    <definedName name="ha." localSheetId="47">#REF!</definedName>
    <definedName name="ha." localSheetId="46">#REF!</definedName>
    <definedName name="ha.">#REF!</definedName>
    <definedName name="hangmuc" localSheetId="38">#REF!</definedName>
    <definedName name="hangmuc">#REF!</definedName>
    <definedName name="hb." localSheetId="37">#REF!</definedName>
    <definedName name="hb." localSheetId="45">#REF!</definedName>
    <definedName name="hb." localSheetId="47">#REF!</definedName>
    <definedName name="hb." localSheetId="46">#REF!</definedName>
    <definedName name="hb.">#REF!</definedName>
    <definedName name="hc." localSheetId="37">#REF!</definedName>
    <definedName name="hc." localSheetId="45">#REF!</definedName>
    <definedName name="hc." localSheetId="47">#REF!</definedName>
    <definedName name="hc." localSheetId="46">#REF!</definedName>
    <definedName name="hc.">#REF!</definedName>
    <definedName name="HCM">#REF!</definedName>
    <definedName name="Heä_soá_laép_xaø_H">1.7</definedName>
    <definedName name="heä_soá_sình_laày" localSheetId="36">#REF!</definedName>
    <definedName name="heä_soá_sình_laày">#REF!</definedName>
    <definedName name="Hello">#N/A</definedName>
    <definedName name="hg">#REF!</definedName>
    <definedName name="HH">#REF!</definedName>
    <definedName name="HHcat">#REF!</definedName>
    <definedName name="HHda">#REF!</definedName>
    <definedName name="hhhh">#REF!</definedName>
    <definedName name="hien">#REF!</definedName>
    <definedName name="Hiep" localSheetId="44">{"Thuxm2.xls","Sheet1"}</definedName>
    <definedName name="Hiep" localSheetId="42">{"Thuxm2.xls","Sheet1"}</definedName>
    <definedName name="Hiep" localSheetId="38">{"Thuxm2.xls","Sheet1"}</definedName>
    <definedName name="Hiep" localSheetId="2">{"Thuxm2.xls","Sheet1"}</definedName>
    <definedName name="Hiep">{"Thuxm2.xls","Sheet1"}</definedName>
    <definedName name="hjjkl" localSheetId="38" hidden="1">{"'Sheet1'!$L$16"}</definedName>
    <definedName name="hjjkl" localSheetId="2" hidden="1">{"'Sheet1'!$L$16"}</definedName>
    <definedName name="hjjkl" hidden="1">{"'Sheet1'!$L$16"}</definedName>
    <definedName name="HM">#REF!</definedName>
    <definedName name="ho">#REF!</definedName>
    <definedName name="HOME_MANP">#REF!</definedName>
    <definedName name="HOMEOFFICE_COST">#REF!</definedName>
    <definedName name="Hopnoicap" localSheetId="38">#REF!</definedName>
    <definedName name="Hopnoicap">#REF!</definedName>
    <definedName name="Hoten">#REF!</definedName>
    <definedName name="House">#REF!</definedName>
    <definedName name="HSCT3">0.1</definedName>
    <definedName name="hsdc">#REF!</definedName>
    <definedName name="hsdc1" localSheetId="36">#REF!</definedName>
    <definedName name="hsdc1">#REF!</definedName>
    <definedName name="HSDN">2.5</definedName>
    <definedName name="HSHH" localSheetId="36">#REF!</definedName>
    <definedName name="HSHH">#REF!</definedName>
    <definedName name="HSHHUT" localSheetId="36">#REF!</definedName>
    <definedName name="HSHHUT">#REF!</definedName>
    <definedName name="hsk">#REF!</definedName>
    <definedName name="HSSL" localSheetId="36">#REF!</definedName>
    <definedName name="HSSL">#REF!</definedName>
    <definedName name="hßm4" localSheetId="37">#REF!</definedName>
    <definedName name="hßm4" localSheetId="45">#REF!</definedName>
    <definedName name="hßm4" localSheetId="47">#REF!</definedName>
    <definedName name="hßm4" localSheetId="46">#REF!</definedName>
    <definedName name="hßm4">#REF!</definedName>
    <definedName name="HSVC1" localSheetId="36">#REF!</definedName>
    <definedName name="HSVC1">#REF!</definedName>
    <definedName name="HSVC2" localSheetId="36">#REF!</definedName>
    <definedName name="HSVC2">#REF!</definedName>
    <definedName name="HSVC3" localSheetId="37">#REF!</definedName>
    <definedName name="HSVC3" localSheetId="36">#REF!</definedName>
    <definedName name="HSVC3" localSheetId="45">#REF!</definedName>
    <definedName name="HSVC3" localSheetId="47">#REF!</definedName>
    <definedName name="HSVC3" localSheetId="46">#REF!</definedName>
    <definedName name="HSVC3">#REF!</definedName>
    <definedName name="Ht">#REF!</definedName>
    <definedName name="HTML_CodePage" hidden="1">950</definedName>
    <definedName name="HTML_Control" localSheetId="34" hidden="1">{"'Sheet1'!$L$16"}</definedName>
    <definedName name="HTML_Control" localSheetId="36" hidden="1">{"'Sheet1'!$L$16"}</definedName>
    <definedName name="HTML_Control" localSheetId="39" hidden="1">{"'Sheet1'!$L$16"}</definedName>
    <definedName name="HTML_Control" localSheetId="44" hidden="1">{"'Sheet1'!$L$16"}</definedName>
    <definedName name="HTML_Control" localSheetId="41" hidden="1">{"'Sheet1'!$L$16"}</definedName>
    <definedName name="HTML_Control" localSheetId="42" hidden="1">{"'Sheet1'!$L$16"}</definedName>
    <definedName name="HTML_Control" localSheetId="47" hidden="1">{"'Sheet1'!$L$16"}</definedName>
    <definedName name="HTML_Control" localSheetId="38" hidden="1">{"'Sheet1'!$L$16"}</definedName>
    <definedName name="HTML_Control" localSheetId="2"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37">#REF!</definedName>
    <definedName name="HTNC" localSheetId="36">#REF!</definedName>
    <definedName name="HTNC" localSheetId="45">#REF!</definedName>
    <definedName name="HTNC" localSheetId="47">#REF!</definedName>
    <definedName name="HTNC" localSheetId="46">#REF!</definedName>
    <definedName name="HTNC">#REF!</definedName>
    <definedName name="HTVL" localSheetId="37">#REF!</definedName>
    <definedName name="HTVL" localSheetId="36">#REF!</definedName>
    <definedName name="HTVL" localSheetId="45">#REF!</definedName>
    <definedName name="HTVL" localSheetId="47">#REF!</definedName>
    <definedName name="HTVL" localSheetId="46">#REF!</definedName>
    <definedName name="HTVL">#REF!</definedName>
    <definedName name="huy" localSheetId="34" hidden="1">{"'Sheet1'!$L$16"}</definedName>
    <definedName name="huy" localSheetId="36" hidden="1">{"'Sheet1'!$L$16"}</definedName>
    <definedName name="huy" localSheetId="39" hidden="1">{"'Sheet1'!$L$16"}</definedName>
    <definedName name="huy" localSheetId="44" hidden="1">{"'Sheet1'!$L$16"}</definedName>
    <definedName name="huy" localSheetId="41" hidden="1">{"'Sheet1'!$L$16"}</definedName>
    <definedName name="huy" localSheetId="42" hidden="1">{"'Sheet1'!$L$16"}</definedName>
    <definedName name="huy" localSheetId="47" hidden="1">{"'Sheet1'!$L$16"}</definedName>
    <definedName name="huy" localSheetId="38" hidden="1">{"'Sheet1'!$L$16"}</definedName>
    <definedName name="huy" localSheetId="2" hidden="1">{"'Sheet1'!$L$16"}</definedName>
    <definedName name="huy" localSheetId="5" hidden="1">{"'Sheet1'!$L$16"}</definedName>
    <definedName name="huy" hidden="1">{"'Sheet1'!$L$16"}</definedName>
    <definedName name="I" localSheetId="36">#REF!</definedName>
    <definedName name="iCount">3</definedName>
    <definedName name="IDLAB_COST">#REF!</definedName>
    <definedName name="IND_LAB" localSheetId="36">#REF!</definedName>
    <definedName name="IND_LAB">#REF!</definedName>
    <definedName name="index">#REF!</definedName>
    <definedName name="INDMANP">#REF!</definedName>
    <definedName name="Inthu">#REF!</definedName>
    <definedName name="Inthu1">#REF!</definedName>
    <definedName name="Ip" localSheetId="37">#REF!</definedName>
    <definedName name="Ip" localSheetId="45">#REF!</definedName>
    <definedName name="Ip" localSheetId="47">#REF!</definedName>
    <definedName name="Ip" localSheetId="46">#REF!</definedName>
    <definedName name="Ip">#REF!</definedName>
    <definedName name="ixy">#REF!</definedName>
    <definedName name="j" localSheetId="37">#REF!</definedName>
    <definedName name="j" localSheetId="36">#REF!</definedName>
    <definedName name="j" localSheetId="45">#REF!</definedName>
    <definedName name="j" localSheetId="47">#REF!</definedName>
    <definedName name="j" localSheetId="46">#REF!</definedName>
    <definedName name="j">#REF!</definedName>
    <definedName name="J.O" localSheetId="38">#REF!</definedName>
    <definedName name="J.O">#REF!</definedName>
    <definedName name="J.O_GT" localSheetId="38">#REF!</definedName>
    <definedName name="J.O_GT">#REF!</definedName>
    <definedName name="j356C8">#REF!</definedName>
    <definedName name="JPYVND1">#REF!</definedName>
    <definedName name="k" localSheetId="36">#REF!</definedName>
    <definedName name="k">#REF!</definedName>
    <definedName name="k..">#REF!</definedName>
    <definedName name="KA">#REF!</definedName>
    <definedName name="ka." localSheetId="37">#REF!</definedName>
    <definedName name="ka." localSheetId="45">#REF!</definedName>
    <definedName name="ka." localSheetId="47">#REF!</definedName>
    <definedName name="ka." localSheetId="46">#REF!</definedName>
    <definedName name="ka.">#REF!</definedName>
    <definedName name="KAE">#REF!</definedName>
    <definedName name="kcong">#REF!</definedName>
    <definedName name="KDC" localSheetId="37">#REF!</definedName>
    <definedName name="KDC" localSheetId="45">#REF!</definedName>
    <definedName name="KDC" localSheetId="47">#REF!</definedName>
    <definedName name="KDC" localSheetId="46">#REF!</definedName>
    <definedName name="KDC">#REF!</definedName>
    <definedName name="kdien">#REF!</definedName>
    <definedName name="KE_HOACH_VON_PHU_THU">#REF!</definedName>
    <definedName name="KenhDan" localSheetId="37">#REF!</definedName>
    <definedName name="KenhDan" localSheetId="45">#REF!</definedName>
    <definedName name="KenhDan" localSheetId="47">#REF!</definedName>
    <definedName name="KenhDan" localSheetId="46">#REF!</definedName>
    <definedName name="KenhDan" localSheetId="38">#REF!</definedName>
    <definedName name="KenhDan">#REF!</definedName>
    <definedName name="KenhTuoi" localSheetId="37">#REF!</definedName>
    <definedName name="KenhTuoi" localSheetId="45">#REF!</definedName>
    <definedName name="KenhTuoi" localSheetId="47">#REF!</definedName>
    <definedName name="KenhTuoi" localSheetId="46">#REF!</definedName>
    <definedName name="KenhTuoi" localSheetId="38">#REF!</definedName>
    <definedName name="KenhTuoi">#REF!</definedName>
    <definedName name="Kepcapcacloai" localSheetId="38">#REF!</definedName>
    <definedName name="Kepcapcacloai">#REF!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#REF!</definedName>
    <definedName name="Khanhdonnoitrunggiannoidieuchinh" localSheetId="38">#REF!</definedName>
    <definedName name="Khanhdonnoitrunggiannoidieuchinh">#REF!</definedName>
    <definedName name="khbn20" localSheetId="38">#REF!</definedName>
    <definedName name="khbn20">#REF!</definedName>
    <definedName name="KhuyenmaiUPS">"AutoShape 264"</definedName>
    <definedName name="Kiem_tra_trung_ten">#REF!</definedName>
    <definedName name="kkk" localSheetId="37">#REF!</definedName>
    <definedName name="kkk" localSheetId="45">#REF!</definedName>
    <definedName name="kkk" localSheetId="47">#REF!</definedName>
    <definedName name="kkk" localSheetId="46">#REF!</definedName>
    <definedName name="kkk">#REF!</definedName>
    <definedName name="kl_ME">#REF!</definedName>
    <definedName name="kldmbth" localSheetId="38">#REF!</definedName>
    <definedName name="kldmbth">#REF!</definedName>
    <definedName name="kll">#REF!</definedName>
    <definedName name="KP">#REF!</definedName>
    <definedName name="kp1ph" localSheetId="37">#REF!</definedName>
    <definedName name="kp1ph" localSheetId="36">#REF!</definedName>
    <definedName name="kp1ph" localSheetId="45">#REF!</definedName>
    <definedName name="kp1ph" localSheetId="47">#REF!</definedName>
    <definedName name="kp1ph" localSheetId="46">#REF!</definedName>
    <definedName name="kp1ph">#REF!</definedName>
    <definedName name="kq">#REF!</definedName>
    <definedName name="KS">#REF!</definedName>
    <definedName name="KS_1">#REF!</definedName>
    <definedName name="KS_2">#REF!</definedName>
    <definedName name="KVC">#REF!</definedName>
    <definedName name="Ký_nép">#REF!</definedName>
    <definedName name="l" localSheetId="34" hidden="1">{"'Sheet1'!$L$16"}</definedName>
    <definedName name="l" localSheetId="36">#REF!</definedName>
    <definedName name="l_1">#REF!</definedName>
    <definedName name="L_2" localSheetId="37">#REF!</definedName>
    <definedName name="L_2" localSheetId="45">#REF!</definedName>
    <definedName name="L_2" localSheetId="47">#REF!</definedName>
    <definedName name="L_2" localSheetId="46">#REF!</definedName>
    <definedName name="L_2">#REF!</definedName>
    <definedName name="LAMTUBE">#REF!</definedName>
    <definedName name="lan" localSheetId="34" hidden="1">{"'Sheet1'!$L$16"}</definedName>
    <definedName name="Lan" localSheetId="36">{"Thuxm2.xls","Sheet1"}</definedName>
    <definedName name="Lan" localSheetId="44">{"Thuxm2.xls","Sheet1"}</definedName>
    <definedName name="Lan" localSheetId="42">{"Thuxm2.xls","Sheet1"}</definedName>
    <definedName name="Lan" localSheetId="38">{"Thuxm2.xls","Sheet1"}</definedName>
    <definedName name="Lan" localSheetId="2">{"Thuxm2.xls","Sheet1"}</definedName>
    <definedName name="Lan">{"Thuxm2.xls","Sheet1"}</definedName>
    <definedName name="Land">#REF!</definedName>
    <definedName name="lanhto">#REF!</definedName>
    <definedName name="LapDungDam">#REF!</definedName>
    <definedName name="Lb">#REF!</definedName>
    <definedName name="LC5_total" localSheetId="37">#REF!</definedName>
    <definedName name="LC5_total" localSheetId="45">#REF!</definedName>
    <definedName name="LC5_total" localSheetId="47">#REF!</definedName>
    <definedName name="LC5_total" localSheetId="46">#REF!</definedName>
    <definedName name="LC5_total">#REF!</definedName>
    <definedName name="LC6_total">#REF!</definedName>
    <definedName name="lh">#REF!</definedName>
    <definedName name="list">#REF!</definedName>
    <definedName name="Lmk" localSheetId="36">#REF!</definedName>
    <definedName name="Lmk">#REF!</definedName>
    <definedName name="LN" localSheetId="36">#REF!</definedName>
    <definedName name="LN">#REF!</definedName>
    <definedName name="Lo" localSheetId="36">#REF!</definedName>
    <definedName name="LOAI_DUONG">#REF!</definedName>
    <definedName name="long">#REF!</definedName>
    <definedName name="ltre">#REF!</definedName>
    <definedName name="luuthong" localSheetId="38">#REF!</definedName>
    <definedName name="luuthong">#REF!</definedName>
    <definedName name="lVC">#REF!</definedName>
    <definedName name="m" localSheetId="36">#REF!</definedName>
    <definedName name="M_1" localSheetId="37">#REF!</definedName>
    <definedName name="M_1" localSheetId="45">#REF!</definedName>
    <definedName name="M_1" localSheetId="47">#REF!</definedName>
    <definedName name="M_1" localSheetId="46">#REF!</definedName>
    <definedName name="M_1">#REF!</definedName>
    <definedName name="M_2" localSheetId="37">#REF!</definedName>
    <definedName name="M_2" localSheetId="45">#REF!</definedName>
    <definedName name="M_2" localSheetId="47">#REF!</definedName>
    <definedName name="M_2" localSheetId="46">#REF!</definedName>
    <definedName name="M_2">#REF!</definedName>
    <definedName name="M0.4" localSheetId="38">#REF!</definedName>
    <definedName name="M0.4">#REF!</definedName>
    <definedName name="M12ba3p" localSheetId="36">#REF!</definedName>
    <definedName name="M12ba3p">#REF!</definedName>
    <definedName name="M12bb1p" localSheetId="36">#REF!</definedName>
    <definedName name="M12bb1p">#REF!</definedName>
    <definedName name="M12cbnc" localSheetId="37">#REF!</definedName>
    <definedName name="M12cbnc" localSheetId="36">#REF!</definedName>
    <definedName name="M12cbnc" localSheetId="45">#REF!</definedName>
    <definedName name="M12cbnc" localSheetId="47">#REF!</definedName>
    <definedName name="M12cbnc" localSheetId="46">#REF!</definedName>
    <definedName name="M12cbnc">#REF!</definedName>
    <definedName name="M12cbvl" localSheetId="37">#REF!</definedName>
    <definedName name="M12cbvl" localSheetId="36">#REF!</definedName>
    <definedName name="M12cbvl" localSheetId="45">#REF!</definedName>
    <definedName name="M12cbvl" localSheetId="47">#REF!</definedName>
    <definedName name="M12cbvl" localSheetId="46">#REF!</definedName>
    <definedName name="M12cbvl">#REF!</definedName>
    <definedName name="M14bb1p" localSheetId="36">#REF!</definedName>
    <definedName name="M14bb1p">#REF!</definedName>
    <definedName name="m8aanc" localSheetId="36">#REF!</definedName>
    <definedName name="m8aanc">#REF!</definedName>
    <definedName name="m8aavl" localSheetId="36">#REF!</definedName>
    <definedName name="m8aavl">#REF!</definedName>
    <definedName name="Ma3pnc" localSheetId="36">#REF!</definedName>
    <definedName name="Ma3pnc">#REF!</definedName>
    <definedName name="Ma3pvl" localSheetId="36">#REF!</definedName>
    <definedName name="Ma3pvl">#REF!</definedName>
    <definedName name="Maa3pnc" localSheetId="36">#REF!</definedName>
    <definedName name="Maa3pnc">#REF!</definedName>
    <definedName name="Maa3pvl" localSheetId="36">#REF!</definedName>
    <definedName name="Maa3pvl">#REF!</definedName>
    <definedName name="MACTANG_BD">#REF!</definedName>
    <definedName name="MACTANG_HT_BD">#REF!</definedName>
    <definedName name="MACTANG_HT_KT">#REF!</definedName>
    <definedName name="MACTANG_KT">#REF!</definedName>
    <definedName name="mahang_k_n">#REF!</definedName>
    <definedName name="mahang_th">#REF!</definedName>
    <definedName name="MAJ_CON_EQP">#REF!</definedName>
    <definedName name="MATK_M" localSheetId="36">#REF!</definedName>
    <definedName name="MATK_M">#REF!</definedName>
    <definedName name="MAY">#REF!</definedName>
    <definedName name="Mba1p" localSheetId="36">#REF!</definedName>
    <definedName name="Mba1p">#REF!</definedName>
    <definedName name="Mba3p" localSheetId="36">#REF!</definedName>
    <definedName name="Mba3p">#REF!</definedName>
    <definedName name="Mbb3p" localSheetId="36">#REF!</definedName>
    <definedName name="Mbb3p">#REF!</definedName>
    <definedName name="mbm" localSheetId="34" hidden="1">{"'Sheet1'!$L$16"}</definedName>
    <definedName name="mbm" localSheetId="38" hidden="1">{"'Sheet1'!$L$16"}</definedName>
    <definedName name="mbm" localSheetId="2" hidden="1">{"'Sheet1'!$L$16"}</definedName>
    <definedName name="mbm" hidden="1">{"'Sheet1'!$L$16"}</definedName>
    <definedName name="Mbn1p" localSheetId="36">#REF!</definedName>
    <definedName name="Mbn1p">#REF!</definedName>
    <definedName name="mc">#REF!</definedName>
    <definedName name="me">#REF!</definedName>
    <definedName name="Mè_A1" localSheetId="38">#REF!</definedName>
    <definedName name="Mè_A1">#REF!</definedName>
    <definedName name="Mè_A2" localSheetId="38">#REF!</definedName>
    <definedName name="Mè_A2">#REF!</definedName>
    <definedName name="MG_A" localSheetId="36">#REF!</definedName>
    <definedName name="MG_A">#REF!</definedName>
    <definedName name="mn">#REF!</definedName>
    <definedName name="MONG" localSheetId="37">#REF!</definedName>
    <definedName name="MONG" localSheetId="45">#REF!</definedName>
    <definedName name="MONG" localSheetId="47">#REF!</definedName>
    <definedName name="MONG" localSheetId="46">#REF!</definedName>
    <definedName name="MONG">#REF!</definedName>
    <definedName name="mongbang">#REF!</definedName>
    <definedName name="mongdon">#REF!</definedName>
    <definedName name="month">#REF!</definedName>
    <definedName name="Mr">#REF!</definedName>
    <definedName name="ms">#REF!</definedName>
    <definedName name="MTMAC12" localSheetId="36">#REF!</definedName>
    <definedName name="MTMAC12">#REF!</definedName>
    <definedName name="mtram" localSheetId="36">#REF!</definedName>
    <definedName name="mtram">#REF!</definedName>
    <definedName name="mucluong">144000</definedName>
    <definedName name="myle" localSheetId="37">#REF!</definedName>
    <definedName name="myle" localSheetId="45">#REF!</definedName>
    <definedName name="myle" localSheetId="47">#REF!</definedName>
    <definedName name="myle" localSheetId="46">#REF!</definedName>
    <definedName name="myle">#REF!</definedName>
    <definedName name="N" localSheetId="34" hidden="1">{"'Sheet1'!$L$16"}</definedName>
    <definedName name="n" localSheetId="36">#REF!</definedName>
    <definedName name="n1pig" localSheetId="37">#REF!</definedName>
    <definedName name="n1pig" localSheetId="36">#REF!</definedName>
    <definedName name="n1pig" localSheetId="45">#REF!</definedName>
    <definedName name="n1pig" localSheetId="47">#REF!</definedName>
    <definedName name="n1pig" localSheetId="46">#REF!</definedName>
    <definedName name="n1pig">#REF!</definedName>
    <definedName name="n1pind" localSheetId="37">#REF!</definedName>
    <definedName name="n1pind" localSheetId="36">#REF!</definedName>
    <definedName name="n1pind" localSheetId="45">#REF!</definedName>
    <definedName name="n1pind" localSheetId="47">#REF!</definedName>
    <definedName name="n1pind" localSheetId="46">#REF!</definedName>
    <definedName name="n1pind">#REF!</definedName>
    <definedName name="n1ping" localSheetId="37">#REF!</definedName>
    <definedName name="n1ping" localSheetId="36">#REF!</definedName>
    <definedName name="n1ping" localSheetId="45">#REF!</definedName>
    <definedName name="n1ping" localSheetId="47">#REF!</definedName>
    <definedName name="n1ping" localSheetId="46">#REF!</definedName>
    <definedName name="n1ping">#REF!</definedName>
    <definedName name="n1pint" localSheetId="37">#REF!</definedName>
    <definedName name="n1pint" localSheetId="36">#REF!</definedName>
    <definedName name="n1pint" localSheetId="45">#REF!</definedName>
    <definedName name="n1pint" localSheetId="47">#REF!</definedName>
    <definedName name="n1pint" localSheetId="46">#REF!</definedName>
    <definedName name="n1pint">#REF!</definedName>
    <definedName name="nam" localSheetId="34" hidden="1">{"'Sheet1'!$L$16"}</definedName>
    <definedName name="Nam">#REF!</definedName>
    <definedName name="Name">#REF!</definedName>
    <definedName name="nc_btm10" localSheetId="37">#REF!</definedName>
    <definedName name="nc_btm10" localSheetId="45">#REF!</definedName>
    <definedName name="nc_btm10" localSheetId="47">#REF!</definedName>
    <definedName name="nc_btm10" localSheetId="46">#REF!</definedName>
    <definedName name="nc_btm10" localSheetId="38">#REF!</definedName>
    <definedName name="nc_btm10">#REF!</definedName>
    <definedName name="nc1p" localSheetId="36">#REF!</definedName>
    <definedName name="nc1p">#REF!</definedName>
    <definedName name="nc2.1I">#REF!</definedName>
    <definedName name="nc2.1II">#REF!</definedName>
    <definedName name="nc2.1III">#REF!</definedName>
    <definedName name="nc2.1IV">#REF!</definedName>
    <definedName name="nc2.2I">#REF!</definedName>
    <definedName name="nc2.2II">#REF!</definedName>
    <definedName name="nc2.2III">#REF!</definedName>
    <definedName name="nc2.2IV">#REF!</definedName>
    <definedName name="nc2.3I">#REF!</definedName>
    <definedName name="nc2.3II">#REF!</definedName>
    <definedName name="nc2.3III">#REF!</definedName>
    <definedName name="nc2.3IV">#REF!</definedName>
    <definedName name="nc2.4I">#REF!</definedName>
    <definedName name="nc2.4II">#REF!</definedName>
    <definedName name="nc2.4III">#REF!</definedName>
    <definedName name="nc2.4IV">#REF!</definedName>
    <definedName name="nc2.5I">#REF!</definedName>
    <definedName name="nc2.5II">#REF!</definedName>
    <definedName name="nc2.5III">#REF!</definedName>
    <definedName name="nc2.5IV">#REF!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I">#REF!</definedName>
    <definedName name="nc2.8II">#REF!</definedName>
    <definedName name="nc2.8III">#REF!</definedName>
    <definedName name="nc2.8IV">#REF!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1I">#REF!</definedName>
    <definedName name="nc3.1II">#REF!</definedName>
    <definedName name="nc3.1III">#REF!</definedName>
    <definedName name="nc3.1IV">#REF!</definedName>
    <definedName name="nc3.2I">#REF!</definedName>
    <definedName name="nc3.2II">#REF!</definedName>
    <definedName name="nc3.2III">#REF!</definedName>
    <definedName name="nc3.2IV">#REF!</definedName>
    <definedName name="nc3.3I">#REF!</definedName>
    <definedName name="nc3.3II">#REF!</definedName>
    <definedName name="nc3.3III">#REF!</definedName>
    <definedName name="nc3.3IV">#REF!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I">#REF!</definedName>
    <definedName name="nc3.6II">#REF!</definedName>
    <definedName name="nc3.6III">#REF!</definedName>
    <definedName name="nc3.6IV">#REF!</definedName>
    <definedName name="nc3.7I">#REF!</definedName>
    <definedName name="nc3.7II">#REF!</definedName>
    <definedName name="nc3.7III">#REF!</definedName>
    <definedName name="nc3.7IV">#REF!</definedName>
    <definedName name="nc3.8I">#REF!</definedName>
    <definedName name="nc3.8II">#REF!</definedName>
    <definedName name="nc3.8III">#REF!</definedName>
    <definedName name="nc3.8IV">#REF!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 localSheetId="37">#REF!</definedName>
    <definedName name="nc3p" localSheetId="36">#REF!</definedName>
    <definedName name="nc3p" localSheetId="45">#REF!</definedName>
    <definedName name="nc3p" localSheetId="47">#REF!</definedName>
    <definedName name="nc3p" localSheetId="46">#REF!</definedName>
    <definedName name="nc3p">#REF!</definedName>
    <definedName name="nc4.1I">#REF!</definedName>
    <definedName name="nc4.1II">#REF!</definedName>
    <definedName name="nc4.1III">#REF!</definedName>
    <definedName name="nc4.1IV">#REF!</definedName>
    <definedName name="nc4.2I">#REF!</definedName>
    <definedName name="nc4.2II">#REF!</definedName>
    <definedName name="nc4.2III">#REF!</definedName>
    <definedName name="nc4.2IV">#REF!</definedName>
    <definedName name="nc4.3I">#REF!</definedName>
    <definedName name="nc4.3II">#REF!</definedName>
    <definedName name="nc4.3III">#REF!</definedName>
    <definedName name="nc4.3IV">#REF!</definedName>
    <definedName name="nc4.4I">#REF!</definedName>
    <definedName name="nc4.4II">#REF!</definedName>
    <definedName name="nc4.4III">#REF!</definedName>
    <definedName name="nc4.4IV">#REF!</definedName>
    <definedName name="nc4.5I">#REF!</definedName>
    <definedName name="nc4.5II">#REF!</definedName>
    <definedName name="nc4.5III">#REF!</definedName>
    <definedName name="nc4.5IV">#REF!</definedName>
    <definedName name="nc4.6I">#REF!</definedName>
    <definedName name="nc4.6II">#REF!</definedName>
    <definedName name="nc4.6III">#REF!</definedName>
    <definedName name="nc4.6IV">#REF!</definedName>
    <definedName name="nc4.7I">#REF!</definedName>
    <definedName name="nc4.7II">#REF!</definedName>
    <definedName name="nc4.7III">#REF!</definedName>
    <definedName name="nc4.7IV">#REF!</definedName>
    <definedName name="nc4.8I">#REF!</definedName>
    <definedName name="nc4.8II">#REF!</definedName>
    <definedName name="nc4.8III">#REF!</definedName>
    <definedName name="nc4.8IV">#REF!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I">#REF!</definedName>
    <definedName name="nc5II">#REF!</definedName>
    <definedName name="nc5III">#REF!</definedName>
    <definedName name="nc5IV">#REF!</definedName>
    <definedName name="NCBD100" localSheetId="37">#REF!</definedName>
    <definedName name="NCBD100" localSheetId="36">#REF!</definedName>
    <definedName name="NCBD100" localSheetId="45">#REF!</definedName>
    <definedName name="NCBD100" localSheetId="47">#REF!</definedName>
    <definedName name="NCBD100" localSheetId="46">#REF!</definedName>
    <definedName name="NCBD100">#REF!</definedName>
    <definedName name="NCBD200" localSheetId="37">#REF!</definedName>
    <definedName name="NCBD200" localSheetId="36">#REF!</definedName>
    <definedName name="NCBD200" localSheetId="45">#REF!</definedName>
    <definedName name="NCBD200" localSheetId="47">#REF!</definedName>
    <definedName name="NCBD200" localSheetId="46">#REF!</definedName>
    <definedName name="NCBD200">#REF!</definedName>
    <definedName name="NCBD250" localSheetId="37">#REF!</definedName>
    <definedName name="NCBD250" localSheetId="36">#REF!</definedName>
    <definedName name="NCBD250" localSheetId="45">#REF!</definedName>
    <definedName name="NCBD250" localSheetId="47">#REF!</definedName>
    <definedName name="NCBD250" localSheetId="46">#REF!</definedName>
    <definedName name="NCBD250">#REF!</definedName>
    <definedName name="NCcap0.7">#REF!</definedName>
    <definedName name="NCcap1">#REF!</definedName>
    <definedName name="ncday35" localSheetId="37">#REF!</definedName>
    <definedName name="ncday35" localSheetId="45">#REF!</definedName>
    <definedName name="ncday35" localSheetId="47">#REF!</definedName>
    <definedName name="ncday35" localSheetId="46">#REF!</definedName>
    <definedName name="ncday35">#REF!</definedName>
    <definedName name="ncday50" localSheetId="37">#REF!</definedName>
    <definedName name="ncday50" localSheetId="45">#REF!</definedName>
    <definedName name="ncday50" localSheetId="47">#REF!</definedName>
    <definedName name="ncday50" localSheetId="46">#REF!</definedName>
    <definedName name="ncday50">#REF!</definedName>
    <definedName name="ncday70" localSheetId="37">#REF!</definedName>
    <definedName name="ncday70" localSheetId="45">#REF!</definedName>
    <definedName name="ncday70" localSheetId="47">#REF!</definedName>
    <definedName name="ncday70" localSheetId="46">#REF!</definedName>
    <definedName name="ncday70">#REF!</definedName>
    <definedName name="ncday95" localSheetId="37">#REF!</definedName>
    <definedName name="ncday95" localSheetId="45">#REF!</definedName>
    <definedName name="ncday95" localSheetId="47">#REF!</definedName>
    <definedName name="ncday95" localSheetId="46">#REF!</definedName>
    <definedName name="ncday95">#REF!</definedName>
    <definedName name="NCKT" localSheetId="38">#REF!</definedName>
    <definedName name="NCKT">#REF!</definedName>
    <definedName name="nctram" localSheetId="36">#REF!</definedName>
    <definedName name="nctram">#REF!</definedName>
    <definedName name="NCVC100" localSheetId="36">#REF!</definedName>
    <definedName name="NCVC100">#REF!</definedName>
    <definedName name="NCVC200" localSheetId="36">#REF!</definedName>
    <definedName name="NCVC200">#REF!</definedName>
    <definedName name="NCVC250" localSheetId="36">#REF!</definedName>
    <definedName name="NCVC250">#REF!</definedName>
    <definedName name="NCVC3P" localSheetId="36">#REF!</definedName>
    <definedName name="NCVC3P">#REF!</definedName>
    <definedName name="NET">#REF!</definedName>
    <definedName name="NET_1">#REF!</definedName>
    <definedName name="NET_ANA">#REF!</definedName>
    <definedName name="NET_ANA_1">#REF!</definedName>
    <definedName name="NET_ANA_2">#REF!</definedName>
    <definedName name="New_L" localSheetId="37">#REF!</definedName>
    <definedName name="New_L" localSheetId="45">#REF!</definedName>
    <definedName name="New_L" localSheetId="47">#REF!</definedName>
    <definedName name="New_L" localSheetId="46">#REF!</definedName>
    <definedName name="New_L">#REF!</definedName>
    <definedName name="NewPOS">#REF!</definedName>
    <definedName name="Ng">#REF!</definedName>
    <definedName name="Ng_y">#REF!</definedName>
    <definedName name="ngan" localSheetId="38">{"Thuxm2.xls","Sheet1"}</definedName>
    <definedName name="ngan" localSheetId="2">{"Thuxm2.xls","Sheet1"}</definedName>
    <definedName name="ngan">{"Thuxm2.xls","Sheet1"}</definedName>
    <definedName name="NGAØY" localSheetId="37">#REF!</definedName>
    <definedName name="NGAØY" localSheetId="45">#REF!</definedName>
    <definedName name="NGAØY" localSheetId="47">#REF!</definedName>
    <definedName name="NGAØY" localSheetId="46">#REF!</definedName>
    <definedName name="NGAØY">#REF!</definedName>
    <definedName name="ngau">#REF!</definedName>
    <definedName name="Ngay">#REF!</definedName>
    <definedName name="NH">#REF!</definedName>
    <definedName name="Nha">#REF!</definedName>
    <definedName name="nhn" localSheetId="37">#REF!</definedName>
    <definedName name="nhn" localSheetId="36">#REF!</definedName>
    <definedName name="nhn" localSheetId="45">#REF!</definedName>
    <definedName name="nhn" localSheetId="47">#REF!</definedName>
    <definedName name="nhn" localSheetId="46">#REF!</definedName>
    <definedName name="nhn">#REF!</definedName>
    <definedName name="nhom">#REF!</definedName>
    <definedName name="NHot">#REF!</definedName>
    <definedName name="nhua">#REF!</definedName>
    <definedName name="Nî_TK">#REF!</definedName>
    <definedName name="nig" localSheetId="37">#REF!</definedName>
    <definedName name="nig" localSheetId="36">#REF!</definedName>
    <definedName name="nig" localSheetId="45">#REF!</definedName>
    <definedName name="nig" localSheetId="47">#REF!</definedName>
    <definedName name="nig" localSheetId="46">#REF!</definedName>
    <definedName name="nig">#REF!</definedName>
    <definedName name="nig1p" localSheetId="36">#REF!</definedName>
    <definedName name="nig1p">#REF!</definedName>
    <definedName name="nig3p" localSheetId="36">#REF!</definedName>
    <definedName name="nig3p">#REF!</definedName>
    <definedName name="nignc1p" localSheetId="36">#REF!</definedName>
    <definedName name="nignc1p">#REF!</definedName>
    <definedName name="nigvl1p" localSheetId="36">#REF!</definedName>
    <definedName name="nigvl1p">#REF!</definedName>
    <definedName name="nin" localSheetId="37">#REF!</definedName>
    <definedName name="nin" localSheetId="36">#REF!</definedName>
    <definedName name="nin" localSheetId="45">#REF!</definedName>
    <definedName name="nin" localSheetId="47">#REF!</definedName>
    <definedName name="nin" localSheetId="46">#REF!</definedName>
    <definedName name="nin">#REF!</definedName>
    <definedName name="nin14nc3p" localSheetId="37">#REF!</definedName>
    <definedName name="nin14nc3p" localSheetId="36">#REF!</definedName>
    <definedName name="nin14nc3p" localSheetId="45">#REF!</definedName>
    <definedName name="nin14nc3p" localSheetId="47">#REF!</definedName>
    <definedName name="nin14nc3p" localSheetId="46">#REF!</definedName>
    <definedName name="nin14nc3p">#REF!</definedName>
    <definedName name="nin14vl3p" localSheetId="37">#REF!</definedName>
    <definedName name="nin14vl3p" localSheetId="36">#REF!</definedName>
    <definedName name="nin14vl3p" localSheetId="45">#REF!</definedName>
    <definedName name="nin14vl3p" localSheetId="47">#REF!</definedName>
    <definedName name="nin14vl3p" localSheetId="46">#REF!</definedName>
    <definedName name="nin14vl3p">#REF!</definedName>
    <definedName name="nin1903p" localSheetId="36">#REF!</definedName>
    <definedName name="nin1903p">#REF!</definedName>
    <definedName name="nin190nc3p" localSheetId="37">#REF!</definedName>
    <definedName name="nin190nc3p" localSheetId="36">#REF!</definedName>
    <definedName name="nin190nc3p" localSheetId="45">#REF!</definedName>
    <definedName name="nin190nc3p" localSheetId="47">#REF!</definedName>
    <definedName name="nin190nc3p" localSheetId="46">#REF!</definedName>
    <definedName name="nin190nc3p">#REF!</definedName>
    <definedName name="nin190vl3p" localSheetId="37">#REF!</definedName>
    <definedName name="nin190vl3p" localSheetId="36">#REF!</definedName>
    <definedName name="nin190vl3p" localSheetId="45">#REF!</definedName>
    <definedName name="nin190vl3p" localSheetId="47">#REF!</definedName>
    <definedName name="nin190vl3p" localSheetId="46">#REF!</definedName>
    <definedName name="nin190vl3p">#REF!</definedName>
    <definedName name="nin2903p" localSheetId="36">#REF!</definedName>
    <definedName name="nin2903p">#REF!</definedName>
    <definedName name="nin290nc3p" localSheetId="37">#REF!</definedName>
    <definedName name="nin290nc3p" localSheetId="36">#REF!</definedName>
    <definedName name="nin290nc3p" localSheetId="45">#REF!</definedName>
    <definedName name="nin290nc3p" localSheetId="47">#REF!</definedName>
    <definedName name="nin290nc3p" localSheetId="46">#REF!</definedName>
    <definedName name="nin290nc3p">#REF!</definedName>
    <definedName name="nin290vl3p" localSheetId="37">#REF!</definedName>
    <definedName name="nin290vl3p" localSheetId="36">#REF!</definedName>
    <definedName name="nin290vl3p" localSheetId="45">#REF!</definedName>
    <definedName name="nin290vl3p" localSheetId="47">#REF!</definedName>
    <definedName name="nin290vl3p" localSheetId="46">#REF!</definedName>
    <definedName name="nin290vl3p">#REF!</definedName>
    <definedName name="nin3p" localSheetId="36">#REF!</definedName>
    <definedName name="nin3p">#REF!</definedName>
    <definedName name="nind" localSheetId="37">#REF!</definedName>
    <definedName name="nind" localSheetId="36">#REF!</definedName>
    <definedName name="nind" localSheetId="45">#REF!</definedName>
    <definedName name="nind" localSheetId="47">#REF!</definedName>
    <definedName name="nind" localSheetId="46">#REF!</definedName>
    <definedName name="nind">#REF!</definedName>
    <definedName name="nind1p" localSheetId="36">#REF!</definedName>
    <definedName name="nind1p">#REF!</definedName>
    <definedName name="nind3p" localSheetId="36">#REF!</definedName>
    <definedName name="nind3p">#REF!</definedName>
    <definedName name="nindnc1p" localSheetId="36">#REF!</definedName>
    <definedName name="nindnc1p">#REF!</definedName>
    <definedName name="nindnc3p" localSheetId="37">#REF!</definedName>
    <definedName name="nindnc3p" localSheetId="36">#REF!</definedName>
    <definedName name="nindnc3p" localSheetId="45">#REF!</definedName>
    <definedName name="nindnc3p" localSheetId="47">#REF!</definedName>
    <definedName name="nindnc3p" localSheetId="46">#REF!</definedName>
    <definedName name="nindnc3p">#REF!</definedName>
    <definedName name="nindvl1p" localSheetId="36">#REF!</definedName>
    <definedName name="nindvl1p">#REF!</definedName>
    <definedName name="nindvl3p" localSheetId="37">#REF!</definedName>
    <definedName name="nindvl3p" localSheetId="36">#REF!</definedName>
    <definedName name="nindvl3p" localSheetId="45">#REF!</definedName>
    <definedName name="nindvl3p" localSheetId="47">#REF!</definedName>
    <definedName name="nindvl3p" localSheetId="46">#REF!</definedName>
    <definedName name="nindvl3p">#REF!</definedName>
    <definedName name="ning1p" localSheetId="36">#REF!</definedName>
    <definedName name="ning1p">#REF!</definedName>
    <definedName name="ningnc1p" localSheetId="36">#REF!</definedName>
    <definedName name="ningnc1p">#REF!</definedName>
    <definedName name="ningvl1p" localSheetId="36">#REF!</definedName>
    <definedName name="ningvl1p">#REF!</definedName>
    <definedName name="ninnc3p" localSheetId="37">#REF!</definedName>
    <definedName name="ninnc3p" localSheetId="36">#REF!</definedName>
    <definedName name="ninnc3p" localSheetId="45">#REF!</definedName>
    <definedName name="ninnc3p" localSheetId="47">#REF!</definedName>
    <definedName name="ninnc3p" localSheetId="46">#REF!</definedName>
    <definedName name="ninnc3p">#REF!</definedName>
    <definedName name="nint1p" localSheetId="36">#REF!</definedName>
    <definedName name="nint1p">#REF!</definedName>
    <definedName name="nintnc1p" localSheetId="36">#REF!</definedName>
    <definedName name="nintnc1p">#REF!</definedName>
    <definedName name="nintvl1p" localSheetId="36">#REF!</definedName>
    <definedName name="nintvl1p">#REF!</definedName>
    <definedName name="ninvl3p" localSheetId="37">#REF!</definedName>
    <definedName name="ninvl3p" localSheetId="36">#REF!</definedName>
    <definedName name="ninvl3p" localSheetId="45">#REF!</definedName>
    <definedName name="ninvl3p" localSheetId="47">#REF!</definedName>
    <definedName name="ninvl3p" localSheetId="46">#REF!</definedName>
    <definedName name="ninvl3p">#REF!</definedName>
    <definedName name="nl" localSheetId="36">#REF!</definedName>
    <definedName name="nl1p" localSheetId="37">#REF!</definedName>
    <definedName name="nl1p" localSheetId="36">#REF!</definedName>
    <definedName name="nl1p" localSheetId="45">#REF!</definedName>
    <definedName name="nl1p" localSheetId="47">#REF!</definedName>
    <definedName name="nl1p" localSheetId="46">#REF!</definedName>
    <definedName name="nl1p">#REF!</definedName>
    <definedName name="nl3p" localSheetId="36">#REF!</definedName>
    <definedName name="nl3p">#REF!</definedName>
    <definedName name="nlnc3p" localSheetId="36">#REF!</definedName>
    <definedName name="nlnc3p">#REF!</definedName>
    <definedName name="nlnc3pha" localSheetId="36">#REF!</definedName>
    <definedName name="nlnc3pha">#REF!</definedName>
    <definedName name="NLTK1p" localSheetId="36">#REF!</definedName>
    <definedName name="NLTK1p">#REF!</definedName>
    <definedName name="nlvl3p" localSheetId="36">#REF!</definedName>
    <definedName name="nlvl3p">#REF!</definedName>
    <definedName name="nn" localSheetId="37">#REF!</definedName>
    <definedName name="nn" localSheetId="36">#REF!</definedName>
    <definedName name="nn" localSheetId="45">#REF!</definedName>
    <definedName name="nn" localSheetId="47">#REF!</definedName>
    <definedName name="nn" localSheetId="46">#REF!</definedName>
    <definedName name="nn">#REF!</definedName>
    <definedName name="nn1p" localSheetId="37">#REF!</definedName>
    <definedName name="nn1p" localSheetId="36">#REF!</definedName>
    <definedName name="nn1p" localSheetId="45">#REF!</definedName>
    <definedName name="nn1p" localSheetId="47">#REF!</definedName>
    <definedName name="nn1p" localSheetId="46">#REF!</definedName>
    <definedName name="nn1p">#REF!</definedName>
    <definedName name="nn3p" localSheetId="36">#REF!</definedName>
    <definedName name="nn3p">#REF!</definedName>
    <definedName name="nnn" localSheetId="34" hidden="1">{"'Sheet1'!$L$16"}</definedName>
    <definedName name="nnn" localSheetId="38" hidden="1">{"'Sheet1'!$L$16"}</definedName>
    <definedName name="nnn" localSheetId="2" hidden="1">{"'Sheet1'!$L$16"}</definedName>
    <definedName name="nnn" hidden="1">{"'Sheet1'!$L$16"}</definedName>
    <definedName name="nnnc3p" localSheetId="37">#REF!</definedName>
    <definedName name="nnnc3p" localSheetId="36">#REF!</definedName>
    <definedName name="nnnc3p" localSheetId="45">#REF!</definedName>
    <definedName name="nnnc3p" localSheetId="47">#REF!</definedName>
    <definedName name="nnnc3p" localSheetId="46">#REF!</definedName>
    <definedName name="nnnc3p">#REF!</definedName>
    <definedName name="nnvl3p" localSheetId="37">#REF!</definedName>
    <definedName name="nnvl3p" localSheetId="36">#REF!</definedName>
    <definedName name="nnvl3p" localSheetId="45">#REF!</definedName>
    <definedName name="nnvl3p" localSheetId="47">#REF!</definedName>
    <definedName name="nnvl3p" localSheetId="46">#REF!</definedName>
    <definedName name="nnvl3p">#REF!</definedName>
    <definedName name="No">#REF!</definedName>
    <definedName name="Notes" localSheetId="37">#REF!</definedName>
    <definedName name="Notes" localSheetId="45">#REF!</definedName>
    <definedName name="Notes" localSheetId="47">#REF!</definedName>
    <definedName name="Notes" localSheetId="46">#REF!</definedName>
    <definedName name="Notes">#REF!</definedName>
    <definedName name="Np">#REF!</definedName>
    <definedName name="NR" localSheetId="37">#REF!</definedName>
    <definedName name="NR" localSheetId="45">#REF!</definedName>
    <definedName name="NR" localSheetId="47">#REF!</definedName>
    <definedName name="NR" localSheetId="46">#REF!</definedName>
    <definedName name="NR">#REF!</definedName>
    <definedName name="o" localSheetId="34" hidden="1">{"'Sheet1'!$L$16"}</definedName>
    <definedName name="o">#REF!</definedName>
    <definedName name="o_n_phÝ_1__thu_nhËp_th_ng">#REF!</definedName>
    <definedName name="OLE_LINK1" localSheetId="34">'02-BGD'!#REF!</definedName>
    <definedName name="Ongbaovecap" localSheetId="38">#REF!</definedName>
    <definedName name="Ongbaovecap">#REF!</definedName>
    <definedName name="Ongnoiday" localSheetId="38">#REF!</definedName>
    <definedName name="Ongnoiday">#REF!</definedName>
    <definedName name="Ongnoidaybulongtachongrungtabu" localSheetId="38">#REF!</definedName>
    <definedName name="Ongnoidaybulongtachongrungtabu">#REF!</definedName>
    <definedName name="OngPVC" localSheetId="38">#REF!</definedName>
    <definedName name="OngPVC">#REF!</definedName>
    <definedName name="ophom" localSheetId="37">#REF!</definedName>
    <definedName name="ophom" localSheetId="45">#REF!</definedName>
    <definedName name="ophom" localSheetId="47">#REF!</definedName>
    <definedName name="ophom" localSheetId="46">#REF!</definedName>
    <definedName name="ophom">#REF!</definedName>
    <definedName name="oxy">#REF!</definedName>
    <definedName name="p1_">#REF!</definedName>
    <definedName name="p2_">#REF!</definedName>
    <definedName name="PA">#REF!</definedName>
    <definedName name="PA1_1">#REF!</definedName>
    <definedName name="panen">#REF!</definedName>
    <definedName name="PChe">#REF!</definedName>
    <definedName name="pgia">#REF!</definedName>
    <definedName name="Pheuhopgang" localSheetId="38">#REF!</definedName>
    <definedName name="Pheuhopgang">#REF!</definedName>
    <definedName name="phtuyen" localSheetId="38">#REF!</definedName>
    <definedName name="phtuyen">#REF!</definedName>
    <definedName name="phu_luc_vua">#REF!</definedName>
    <definedName name="Phukienduongday" localSheetId="38">#REF!</definedName>
    <definedName name="Phukienduongday">#REF!</definedName>
    <definedName name="PK" localSheetId="36">#REF!</definedName>
    <definedName name="PK">#REF!</definedName>
    <definedName name="Position">#REF!</definedName>
    <definedName name="PR" localSheetId="37">#REF!</definedName>
    <definedName name="PR" localSheetId="45">#REF!</definedName>
    <definedName name="PR" localSheetId="47">#REF!</definedName>
    <definedName name="PR" localSheetId="46">#REF!</definedName>
    <definedName name="PR">#REF!</definedName>
    <definedName name="PRICE" localSheetId="36">#REF!</definedName>
    <definedName name="PRICE">#REF!</definedName>
    <definedName name="PRICE1" localSheetId="36">#REF!</definedName>
    <definedName name="PRICE1">#REF!</definedName>
    <definedName name="Prin1">#REF!</definedName>
    <definedName name="Prin10">#REF!</definedName>
    <definedName name="Prin11">#REF!</definedName>
    <definedName name="Prin12">#REF!</definedName>
    <definedName name="Prin13">#REF!</definedName>
    <definedName name="Prin14">#REF!</definedName>
    <definedName name="Prin15">#REF!</definedName>
    <definedName name="Prin16">#REF!</definedName>
    <definedName name="Prin17">#REF!</definedName>
    <definedName name="Prin18">#REF!</definedName>
    <definedName name="Prin19">#REF!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33">'01-Bia'!$A$1:$I$51</definedName>
    <definedName name="_xlnm.Print_Area" localSheetId="34">'02-BGD'!$A$1:$J$158</definedName>
    <definedName name="_xlnm.Print_Area" localSheetId="35">BS!$A$1:$N$134</definedName>
    <definedName name="_xlnm.Print_Area" localSheetId="37">'BS tiep'!$A$1:$L$34</definedName>
    <definedName name="_xlnm.Print_Area" localSheetId="6">BTDC!$B$1:$K$44</definedName>
    <definedName name="_xlnm.Print_Area" localSheetId="39">'LCTT&lt;TT&gt;'!$A$1:$I$54</definedName>
    <definedName name="_xlnm.Print_Area" localSheetId="40">'Note 1_7'!$A$1:$J$373</definedName>
    <definedName name="_xlnm.Print_Area" localSheetId="43">'Note 22_NV'!$A$1:$K$30</definedName>
    <definedName name="_xlnm.Print_Area" localSheetId="44">'Note 23_het '!$A$1:$J$307</definedName>
    <definedName name="_xlnm.Print_Area" localSheetId="41">'Note 8_TSCD'!$A$1:$I$50</definedName>
    <definedName name="_xlnm.Print_Area" localSheetId="42">'Note 9_21'!$A$1:$J$292</definedName>
    <definedName name="_xlnm.Print_Area" localSheetId="45">'Phu luc BS'!$A$1:$S$134</definedName>
    <definedName name="_xlnm.Print_Area" localSheetId="47">'Phu luc LCTT'!$A$1:$M$51</definedName>
    <definedName name="_xlnm.Print_Area" localSheetId="46">'Phu luc PI'!$A$1:$S$44</definedName>
    <definedName name="_xlnm.Print_Area" localSheetId="38">PI!$A$1:$O$46</definedName>
    <definedName name="_xlnm.Print_Area" localSheetId="2">TGTSCD!$A$1:$I$98</definedName>
    <definedName name="_xlnm.Print_Area" localSheetId="5">'TH DC'!$A$1:$F$108</definedName>
    <definedName name="_xlnm.Print_Area">#REF!</definedName>
    <definedName name="PRINT_AREA_MI" localSheetId="37">#REF!</definedName>
    <definedName name="PRINT_AREA_MI" localSheetId="45">#REF!</definedName>
    <definedName name="PRINT_AREA_MI" localSheetId="47">#REF!</definedName>
    <definedName name="PRINT_AREA_MI" localSheetId="46">#REF!</definedName>
    <definedName name="PRINT_AREA_MI">#REF!</definedName>
    <definedName name="_xlnm.Print_Titles" localSheetId="33">'01-Bia'!$1:$3</definedName>
    <definedName name="_xlnm.Print_Titles" localSheetId="35">BS!$1:$6</definedName>
    <definedName name="_xlnm.Print_Titles" localSheetId="37">'BS tiep'!$1:$6</definedName>
    <definedName name="_xlnm.Print_Titles" localSheetId="6">BTDC!$6:$28</definedName>
    <definedName name="_xlnm.Print_Titles" localSheetId="40">'Note 1_7'!$1:$4</definedName>
    <definedName name="_xlnm.Print_Titles" localSheetId="44">'Note 23_het '!$1:$3</definedName>
    <definedName name="_xlnm.Print_Titles" localSheetId="41">'Note 8_TSCD'!$1:$3</definedName>
    <definedName name="_xlnm.Print_Titles" localSheetId="42">'Note 9_21'!$1:$3</definedName>
    <definedName name="_xlnm.Print_Titles" localSheetId="45">'Phu luc BS'!$1:$6</definedName>
    <definedName name="_xlnm.Print_Titles" localSheetId="46">'Phu luc PI'!$8:$9</definedName>
    <definedName name="_xlnm.Print_Titles" localSheetId="38">PI!$9:$11</definedName>
    <definedName name="_xlnm.Print_Titles" localSheetId="2">TGTSCD!$1:$3</definedName>
    <definedName name="_xlnm.Print_Titles" localSheetId="5">'TH DC'!$1:$6</definedName>
    <definedName name="_xlnm.Print_Titles">#N/A</definedName>
    <definedName name="PRINT_TITLES_MI">#REF!</definedName>
    <definedName name="PRINTA">#REF!</definedName>
    <definedName name="PRINTB">#REF!</definedName>
    <definedName name="PRINTC">#REF!</definedName>
    <definedName name="PROPOSAL" localSheetId="36">#REF!</definedName>
    <definedName name="PROPOSAL">#REF!</definedName>
    <definedName name="Protex">#REF!</definedName>
    <definedName name="Province">#REF!</definedName>
    <definedName name="psco" localSheetId="38">#REF!</definedName>
    <definedName name="psco">#REF!</definedName>
    <definedName name="pscotn" localSheetId="38">#REF!</definedName>
    <definedName name="pscotn">#REF!</definedName>
    <definedName name="pscots" localSheetId="38">#REF!</definedName>
    <definedName name="pscots">#REF!</definedName>
    <definedName name="psno" localSheetId="38">#REF!</definedName>
    <definedName name="psno">#REF!</definedName>
    <definedName name="psnotn" localSheetId="38">#REF!</definedName>
    <definedName name="psnotn">#REF!</definedName>
    <definedName name="psnots" localSheetId="38">#REF!</definedName>
    <definedName name="psnots">#REF!</definedName>
    <definedName name="PST">#REF!</definedName>
    <definedName name="PT_Duong">#REF!</definedName>
    <definedName name="ptdg">#REF!</definedName>
    <definedName name="PTDG_cau">#REF!</definedName>
    <definedName name="ptdg_cong">#REF!</definedName>
    <definedName name="ptdg_duong">#REF!</definedName>
    <definedName name="PY_Marketable_Sec" localSheetId="37">#REF!</definedName>
    <definedName name="PY_Marketable_Sec" localSheetId="45">#REF!</definedName>
    <definedName name="PY_Marketable_Sec" localSheetId="47">#REF!</definedName>
    <definedName name="PY_Marketable_Sec" localSheetId="46">#REF!</definedName>
    <definedName name="PY_Marketable_Sec">#REF!</definedName>
    <definedName name="PY2_Administration" localSheetId="37">#REF!</definedName>
    <definedName name="PY2_Administration" localSheetId="45">#REF!</definedName>
    <definedName name="PY2_Administration" localSheetId="47">#REF!</definedName>
    <definedName name="PY2_Administration" localSheetId="46">#REF!</definedName>
    <definedName name="PY2_Administration">#REF!</definedName>
    <definedName name="PY2_Cost_of_Sales" localSheetId="37">#REF!</definedName>
    <definedName name="PY2_Cost_of_Sales" localSheetId="45">#REF!</definedName>
    <definedName name="PY2_Cost_of_Sales" localSheetId="47">#REF!</definedName>
    <definedName name="PY2_Cost_of_Sales" localSheetId="46">#REF!</definedName>
    <definedName name="PY2_Cost_of_Sales">#REF!</definedName>
    <definedName name="PY2_Depreciation" localSheetId="37">#REF!</definedName>
    <definedName name="PY2_Depreciation" localSheetId="45">#REF!</definedName>
    <definedName name="PY2_Depreciation" localSheetId="47">#REF!</definedName>
    <definedName name="PY2_Depreciation" localSheetId="46">#REF!</definedName>
    <definedName name="PY2_Depreciation">#REF!</definedName>
    <definedName name="PY2_Gross_Profit" localSheetId="37">#REF!</definedName>
    <definedName name="PY2_Gross_Profit" localSheetId="45">#REF!</definedName>
    <definedName name="PY2_Gross_Profit" localSheetId="47">#REF!</definedName>
    <definedName name="PY2_Gross_Profit" localSheetId="46">#REF!</definedName>
    <definedName name="PY2_Gross_Profit">#REF!</definedName>
    <definedName name="PY2_Inc_Bef_Tax" localSheetId="37">#REF!</definedName>
    <definedName name="PY2_Inc_Bef_Tax" localSheetId="45">#REF!</definedName>
    <definedName name="PY2_Inc_Bef_Tax" localSheetId="47">#REF!</definedName>
    <definedName name="PY2_Inc_Bef_Tax" localSheetId="46">#REF!</definedName>
    <definedName name="PY2_Inc_Bef_Tax">#REF!</definedName>
    <definedName name="PY2_Interest_Expense" localSheetId="37">#REF!</definedName>
    <definedName name="PY2_Interest_Expense" localSheetId="45">#REF!</definedName>
    <definedName name="PY2_Interest_Expense" localSheetId="47">#REF!</definedName>
    <definedName name="PY2_Interest_Expense" localSheetId="46">#REF!</definedName>
    <definedName name="PY2_Interest_Expense">#REF!</definedName>
    <definedName name="PY2_Marketable_Sec" localSheetId="37">#REF!</definedName>
    <definedName name="PY2_Marketable_Sec" localSheetId="45">#REF!</definedName>
    <definedName name="PY2_Marketable_Sec" localSheetId="47">#REF!</definedName>
    <definedName name="PY2_Marketable_Sec" localSheetId="46">#REF!</definedName>
    <definedName name="PY2_Marketable_Sec">#REF!</definedName>
    <definedName name="PY2_NET_PROFIT" localSheetId="37">#REF!</definedName>
    <definedName name="PY2_NET_PROFIT" localSheetId="45">#REF!</definedName>
    <definedName name="PY2_NET_PROFIT" localSheetId="47">#REF!</definedName>
    <definedName name="PY2_NET_PROFIT" localSheetId="46">#REF!</definedName>
    <definedName name="PY2_NET_PROFIT">#REF!</definedName>
    <definedName name="PY2_Net_Revenue" localSheetId="37">#REF!</definedName>
    <definedName name="PY2_Net_Revenue" localSheetId="45">#REF!</definedName>
    <definedName name="PY2_Net_Revenue" localSheetId="47">#REF!</definedName>
    <definedName name="PY2_Net_Revenue" localSheetId="46">#REF!</definedName>
    <definedName name="PY2_Net_Revenue">#REF!</definedName>
    <definedName name="PY2_Operating_Inc" localSheetId="37">#REF!</definedName>
    <definedName name="PY2_Operating_Inc" localSheetId="45">#REF!</definedName>
    <definedName name="PY2_Operating_Inc" localSheetId="47">#REF!</definedName>
    <definedName name="PY2_Operating_Inc" localSheetId="46">#REF!</definedName>
    <definedName name="PY2_Operating_Inc">#REF!</definedName>
    <definedName name="PY2_Operating_Income" localSheetId="37">#REF!</definedName>
    <definedName name="PY2_Operating_Income" localSheetId="45">#REF!</definedName>
    <definedName name="PY2_Operating_Income" localSheetId="47">#REF!</definedName>
    <definedName name="PY2_Operating_Income" localSheetId="46">#REF!</definedName>
    <definedName name="PY2_Operating_Income">#REF!</definedName>
    <definedName name="PY2_Other_Exp." localSheetId="37">#REF!</definedName>
    <definedName name="PY2_Other_Exp." localSheetId="45">#REF!</definedName>
    <definedName name="PY2_Other_Exp." localSheetId="47">#REF!</definedName>
    <definedName name="PY2_Other_Exp." localSheetId="46">#REF!</definedName>
    <definedName name="PY2_Other_Exp.">#REF!</definedName>
    <definedName name="PY2_Selling" localSheetId="37">#REF!</definedName>
    <definedName name="PY2_Selling" localSheetId="45">#REF!</definedName>
    <definedName name="PY2_Selling" localSheetId="47">#REF!</definedName>
    <definedName name="PY2_Selling" localSheetId="46">#REF!</definedName>
    <definedName name="PY2_Selling">#REF!</definedName>
    <definedName name="PY2_Tangible_Net_Worth" localSheetId="37">#REF!</definedName>
    <definedName name="PY2_Tangible_Net_Worth" localSheetId="45">#REF!</definedName>
    <definedName name="PY2_Tangible_Net_Worth" localSheetId="47">#REF!</definedName>
    <definedName name="PY2_Tangible_Net_Worth" localSheetId="46">#REF!</definedName>
    <definedName name="PY2_Tangible_Net_Worth">#REF!</definedName>
    <definedName name="PY2_Taxes" localSheetId="37">#REF!</definedName>
    <definedName name="PY2_Taxes" localSheetId="45">#REF!</definedName>
    <definedName name="PY2_Taxes" localSheetId="47">#REF!</definedName>
    <definedName name="PY2_Taxes" localSheetId="46">#REF!</definedName>
    <definedName name="PY2_Taxes">#REF!</definedName>
    <definedName name="PY2_Working_Capital" localSheetId="37">#REF!</definedName>
    <definedName name="PY2_Working_Capital" localSheetId="45">#REF!</definedName>
    <definedName name="PY2_Working_Capital" localSheetId="47">#REF!</definedName>
    <definedName name="PY2_Working_Capital" localSheetId="46">#REF!</definedName>
    <definedName name="PY2_Working_Capital">#REF!</definedName>
    <definedName name="QDD">#REF!</definedName>
    <definedName name="qh">#REF!</definedName>
    <definedName name="ql">#REF!</definedName>
    <definedName name="qp">#REF!</definedName>
    <definedName name="qtdm" localSheetId="37">#REF!</definedName>
    <definedName name="qtdm" localSheetId="45">#REF!</definedName>
    <definedName name="qtdm" localSheetId="47">#REF!</definedName>
    <definedName name="qtdm" localSheetId="46">#REF!</definedName>
    <definedName name="qtdm">#REF!</definedName>
    <definedName name="Quanly" localSheetId="37">#REF!</definedName>
    <definedName name="Quanly" localSheetId="45">#REF!</definedName>
    <definedName name="Quanly" localSheetId="47">#REF!</definedName>
    <definedName name="Quanly" localSheetId="46">#REF!</definedName>
    <definedName name="Quanly" localSheetId="38">#REF!</definedName>
    <definedName name="Quanly">#REF!</definedName>
    <definedName name="Quantities">#REF!</definedName>
    <definedName name="qx">#REF!</definedName>
    <definedName name="qy">#REF!</definedName>
    <definedName name="r_">#REF!</definedName>
    <definedName name="ra11p" localSheetId="36">#REF!</definedName>
    <definedName name="ra11p">#REF!</definedName>
    <definedName name="ra13p" localSheetId="36">#REF!</definedName>
    <definedName name="ra13p">#REF!</definedName>
    <definedName name="Ranhxay" localSheetId="44" hidden="1">{"'Sheet1'!$L$16"}</definedName>
    <definedName name="Ranhxay" localSheetId="42" hidden="1">{"'Sheet1'!$L$16"}</definedName>
    <definedName name="Ranhxay" localSheetId="38" hidden="1">{"'Sheet1'!$L$16"}</definedName>
    <definedName name="Ranhxay" localSheetId="2" hidden="1">{"'Sheet1'!$L$16"}</definedName>
    <definedName name="Ranhxay" hidden="1">{"'Sheet1'!$L$16"}</definedName>
    <definedName name="RECOUT">#N/A</definedName>
    <definedName name="Region" localSheetId="37">#REF!</definedName>
    <definedName name="Region" localSheetId="45">#REF!</definedName>
    <definedName name="Region" localSheetId="47">#REF!</definedName>
    <definedName name="Region" localSheetId="46">#REF!</definedName>
    <definedName name="Region">#REF!</definedName>
    <definedName name="RFP003A" localSheetId="36">#REF!</definedName>
    <definedName name="RFP003A">#REF!</definedName>
    <definedName name="RFP003B" localSheetId="36">#REF!</definedName>
    <definedName name="RFP003B">#REF!</definedName>
    <definedName name="RFP003C" localSheetId="36">#REF!</definedName>
    <definedName name="RFP003C">#REF!</definedName>
    <definedName name="RFP003D" localSheetId="36">#REF!</definedName>
    <definedName name="RFP003D">#REF!</definedName>
    <definedName name="RFP003E" localSheetId="36">#REF!</definedName>
    <definedName name="RFP003E">#REF!</definedName>
    <definedName name="RFP003F" localSheetId="36">#REF!</definedName>
    <definedName name="RFP003F">#REF!</definedName>
    <definedName name="River">#REF!</definedName>
    <definedName name="River_Code" localSheetId="37">#REF!</definedName>
    <definedName name="River_Code" localSheetId="45">#REF!</definedName>
    <definedName name="River_Code" localSheetId="47">#REF!</definedName>
    <definedName name="River_Code" localSheetId="46">#REF!</definedName>
    <definedName name="River_Code">#REF!</definedName>
    <definedName name="Road_Code" localSheetId="37">#REF!</definedName>
    <definedName name="Road_Code" localSheetId="45">#REF!</definedName>
    <definedName name="Road_Code" localSheetId="47">#REF!</definedName>
    <definedName name="Road_Code" localSheetId="46">#REF!</definedName>
    <definedName name="Road_Code">#REF!</definedName>
    <definedName name="Road_Name" localSheetId="37">#REF!</definedName>
    <definedName name="Road_Name" localSheetId="45">#REF!</definedName>
    <definedName name="Road_Name" localSheetId="47">#REF!</definedName>
    <definedName name="Road_Name" localSheetId="46">#REF!</definedName>
    <definedName name="Road_Name">#REF!</definedName>
    <definedName name="RoadNo_373">#REF!</definedName>
    <definedName name="rong1">#REF!</definedName>
    <definedName name="rong2">#REF!</definedName>
    <definedName name="rong3">#REF!</definedName>
    <definedName name="rong4">#REF!</definedName>
    <definedName name="rong5">#REF!</definedName>
    <definedName name="rong6">#REF!</definedName>
    <definedName name="s">#REF!</definedName>
    <definedName name="S_2" localSheetId="37">#REF!</definedName>
    <definedName name="S_2" localSheetId="45">#REF!</definedName>
    <definedName name="S_2" localSheetId="47">#REF!</definedName>
    <definedName name="S_2" localSheetId="46">#REF!</definedName>
    <definedName name="S_2">#REF!</definedName>
    <definedName name="san">#REF!</definedName>
    <definedName name="Sau">#REF!</definedName>
    <definedName name="SCH" localSheetId="36">#REF!</definedName>
    <definedName name="SCH">#REF!</definedName>
    <definedName name="SCT">#REF!</definedName>
    <definedName name="SDMONG" localSheetId="36">#REF!</definedName>
    <definedName name="SDMONG">#REF!</definedName>
    <definedName name="Sè_tiÒn">#REF!</definedName>
    <definedName name="Sensation">#REF!</definedName>
    <definedName name="Sheet1">#REF!</definedName>
    <definedName name="SheetName">"[Bao_cao_cua_NVTK_tai_NPP_bieu_mau_moi_4___Mau_moi.xls]~         "</definedName>
    <definedName name="sho" localSheetId="37">#REF!</definedName>
    <definedName name="sho" localSheetId="45">#REF!</definedName>
    <definedName name="sho" localSheetId="47">#REF!</definedName>
    <definedName name="sho" localSheetId="46">#REF!</definedName>
    <definedName name="sho">#REF!</definedName>
    <definedName name="SIZE" localSheetId="36">#REF!</definedName>
    <definedName name="SIZE">#REF!</definedName>
    <definedName name="SKUcoverage">#REF!</definedName>
    <definedName name="SL_CRD" localSheetId="36">#REF!</definedName>
    <definedName name="SL_CRD">#REF!</definedName>
    <definedName name="SL_CRS" localSheetId="36">#REF!</definedName>
    <definedName name="SL_CRS">#REF!</definedName>
    <definedName name="SL_CS" localSheetId="36">#REF!</definedName>
    <definedName name="SL_CS">#REF!</definedName>
    <definedName name="SL_DD" localSheetId="36">#REF!</definedName>
    <definedName name="SL_DD">#REF!</definedName>
    <definedName name="slg">#REF!</definedName>
    <definedName name="slk">#REF!</definedName>
    <definedName name="sll">#REF!</definedName>
    <definedName name="SMBA">#REF!</definedName>
    <definedName name="soc3p" localSheetId="36">#REF!</definedName>
    <definedName name="soc3p">#REF!</definedName>
    <definedName name="Soi">#REF!</definedName>
    <definedName name="soichon12" localSheetId="38">#REF!</definedName>
    <definedName name="soichon12">#REF!</definedName>
    <definedName name="soichon24" localSheetId="38">#REF!</definedName>
    <definedName name="soichon24">#REF!</definedName>
    <definedName name="soichon46" localSheetId="38">#REF!</definedName>
    <definedName name="soichon46">#REF!</definedName>
    <definedName name="solieu">#REF!</definedName>
    <definedName name="SORT" localSheetId="36">#REF!</definedName>
    <definedName name="SORT">#REF!</definedName>
    <definedName name="Sothutu" localSheetId="38">#REF!</definedName>
    <definedName name="Sothutu">#REF!</definedName>
    <definedName name="SPAN" localSheetId="37">#REF!</definedName>
    <definedName name="SPAN" localSheetId="45">#REF!</definedName>
    <definedName name="SPAN" localSheetId="47">#REF!</definedName>
    <definedName name="SPAN" localSheetId="46">#REF!</definedName>
    <definedName name="SPAN">#REF!</definedName>
    <definedName name="SPAN_No" localSheetId="37">#REF!</definedName>
    <definedName name="SPAN_No" localSheetId="45">#REF!</definedName>
    <definedName name="SPAN_No" localSheetId="47">#REF!</definedName>
    <definedName name="SPAN_No" localSheetId="46">#REF!</definedName>
    <definedName name="SPAN_No">#REF!</definedName>
    <definedName name="SPEC" localSheetId="36">#REF!</definedName>
    <definedName name="SPEC">#REF!</definedName>
    <definedName name="SPECSUMMARY" localSheetId="36">#REF!</definedName>
    <definedName name="SPECSUMMARY">#REF!</definedName>
    <definedName name="SPSCO" localSheetId="38">#REF!</definedName>
    <definedName name="SPSCO">#REF!</definedName>
    <definedName name="SPSNO" localSheetId="38">#REF!</definedName>
    <definedName name="SPSNO">#REF!</definedName>
    <definedName name="start" localSheetId="38">#REF!</definedName>
    <definedName name="start">#REF!</definedName>
    <definedName name="Start_1" localSheetId="36">#REF!</definedName>
    <definedName name="Start_1">#REF!</definedName>
    <definedName name="Start_10" localSheetId="36">#REF!</definedName>
    <definedName name="Start_10">#REF!</definedName>
    <definedName name="Start_11" localSheetId="36">#REF!</definedName>
    <definedName name="Start_11">#REF!</definedName>
    <definedName name="Start_12" localSheetId="36">#REF!</definedName>
    <definedName name="Start_12">#REF!</definedName>
    <definedName name="Start_13" localSheetId="36">#REF!</definedName>
    <definedName name="Start_13">#REF!</definedName>
    <definedName name="Start_2" localSheetId="36">#REF!</definedName>
    <definedName name="Start_2">#REF!</definedName>
    <definedName name="Start_3" localSheetId="36">#REF!</definedName>
    <definedName name="Start_3">#REF!</definedName>
    <definedName name="Start_4" localSheetId="36">#REF!</definedName>
    <definedName name="Start_4">#REF!</definedName>
    <definedName name="Start_5" localSheetId="36">#REF!</definedName>
    <definedName name="Start_5">#REF!</definedName>
    <definedName name="Start_6" localSheetId="36">#REF!</definedName>
    <definedName name="Start_6">#REF!</definedName>
    <definedName name="Start_7" localSheetId="36">#REF!</definedName>
    <definedName name="Start_7">#REF!</definedName>
    <definedName name="Start_8" localSheetId="36">#REF!</definedName>
    <definedName name="Start_8">#REF!</definedName>
    <definedName name="Start_9" localSheetId="36">#REF!</definedName>
    <definedName name="Start_9">#REF!</definedName>
    <definedName name="STBCPC1" localSheetId="38">#REF!</definedName>
    <definedName name="STBCPC1">#REF!</definedName>
    <definedName name="STBCPC2" localSheetId="38">#REF!</definedName>
    <definedName name="STBCPC2">#REF!</definedName>
    <definedName name="STBCPT1" localSheetId="38">#REF!</definedName>
    <definedName name="STBCPT1">#REF!</definedName>
    <definedName name="STBCPT2" localSheetId="38">#REF!</definedName>
    <definedName name="STBCPT2">#REF!</definedName>
    <definedName name="STD">#REF!</definedName>
    <definedName name="std." localSheetId="37">#REF!</definedName>
    <definedName name="std." localSheetId="45">#REF!</definedName>
    <definedName name="std." localSheetId="47">#REF!</definedName>
    <definedName name="std." localSheetId="46">#REF!</definedName>
    <definedName name="std.">#REF!</definedName>
    <definedName name="Stt" localSheetId="38">#REF!</definedName>
    <definedName name="Stt">#REF!</definedName>
    <definedName name="SU" localSheetId="38">#REF!</definedName>
    <definedName name="SU">#REF!</definedName>
    <definedName name="SUMITOMO" localSheetId="38">#REF!</definedName>
    <definedName name="SUMITOMO">#REF!</definedName>
    <definedName name="SUMITOMO_GT" localSheetId="38">#REF!</definedName>
    <definedName name="SUMITOMO_GT">#REF!</definedName>
    <definedName name="SUMMARY">#REF!</definedName>
    <definedName name="T" localSheetId="36">#REF!</definedName>
    <definedName name="T.nhËp">#REF!</definedName>
    <definedName name="t101p" localSheetId="37">#REF!</definedName>
    <definedName name="t101p" localSheetId="36">#REF!</definedName>
    <definedName name="t101p" localSheetId="45">#REF!</definedName>
    <definedName name="t101p" localSheetId="47">#REF!</definedName>
    <definedName name="t101p" localSheetId="46">#REF!</definedName>
    <definedName name="t101p">#REF!</definedName>
    <definedName name="t103p" localSheetId="37">#REF!</definedName>
    <definedName name="t103p" localSheetId="36">#REF!</definedName>
    <definedName name="t103p" localSheetId="45">#REF!</definedName>
    <definedName name="t103p" localSheetId="47">#REF!</definedName>
    <definedName name="t103p" localSheetId="46">#REF!</definedName>
    <definedName name="t103p">#REF!</definedName>
    <definedName name="t10nc1p" localSheetId="36">#REF!</definedName>
    <definedName name="t10nc1p">#REF!</definedName>
    <definedName name="t10vl1p" localSheetId="36">#REF!</definedName>
    <definedName name="t10vl1p">#REF!</definedName>
    <definedName name="t121p" localSheetId="37">#REF!</definedName>
    <definedName name="t121p" localSheetId="36">#REF!</definedName>
    <definedName name="t121p" localSheetId="45">#REF!</definedName>
    <definedName name="t121p" localSheetId="47">#REF!</definedName>
    <definedName name="t121p" localSheetId="46">#REF!</definedName>
    <definedName name="t121p">#REF!</definedName>
    <definedName name="t123p" localSheetId="37">#REF!</definedName>
    <definedName name="t123p" localSheetId="36">#REF!</definedName>
    <definedName name="t123p" localSheetId="45">#REF!</definedName>
    <definedName name="t123p" localSheetId="47">#REF!</definedName>
    <definedName name="t123p" localSheetId="46">#REF!</definedName>
    <definedName name="t123p">#REF!</definedName>
    <definedName name="t141p" localSheetId="37">#REF!</definedName>
    <definedName name="t141p" localSheetId="36">#REF!</definedName>
    <definedName name="t141p" localSheetId="45">#REF!</definedName>
    <definedName name="t141p" localSheetId="47">#REF!</definedName>
    <definedName name="t141p" localSheetId="46">#REF!</definedName>
    <definedName name="t141p">#REF!</definedName>
    <definedName name="t143p" localSheetId="37">#REF!</definedName>
    <definedName name="t143p" localSheetId="36">#REF!</definedName>
    <definedName name="t143p" localSheetId="45">#REF!</definedName>
    <definedName name="t143p" localSheetId="47">#REF!</definedName>
    <definedName name="t143p" localSheetId="46">#REF!</definedName>
    <definedName name="t143p">#REF!</definedName>
    <definedName name="t14nc3p" localSheetId="36">#REF!</definedName>
    <definedName name="t14nc3p">#REF!</definedName>
    <definedName name="t14vl3p" localSheetId="36">#REF!</definedName>
    <definedName name="t14vl3p">#REF!</definedName>
    <definedName name="tadao">#REF!</definedName>
    <definedName name="Tai_trong" localSheetId="37">#REF!</definedName>
    <definedName name="Tai_trong" localSheetId="45">#REF!</definedName>
    <definedName name="Tai_trong" localSheetId="47">#REF!</definedName>
    <definedName name="Tai_trong" localSheetId="46">#REF!</definedName>
    <definedName name="Tai_trong">#REF!</definedName>
    <definedName name="taluydac2" localSheetId="38">#REF!</definedName>
    <definedName name="taluydac2">#REF!</definedName>
    <definedName name="taluydc1" localSheetId="38">#REF!</definedName>
    <definedName name="taluydc1">#REF!</definedName>
    <definedName name="taluydc2" localSheetId="38">#REF!</definedName>
    <definedName name="taluydc2">#REF!</definedName>
    <definedName name="taluydc3" localSheetId="38">#REF!</definedName>
    <definedName name="taluydc3">#REF!</definedName>
    <definedName name="taluydc4" localSheetId="38">#REF!</definedName>
    <definedName name="taluydc4">#REF!</definedName>
    <definedName name="Tam">#REF!</definedName>
    <definedName name="TamBom" localSheetId="37">#REF!</definedName>
    <definedName name="TamBom" localSheetId="45">#REF!</definedName>
    <definedName name="TamBom" localSheetId="47">#REF!</definedName>
    <definedName name="TamBom" localSheetId="46">#REF!</definedName>
    <definedName name="TamBom" localSheetId="38">#REF!</definedName>
    <definedName name="TamBom">#REF!</definedName>
    <definedName name="TAMTINH">#REF!</definedName>
    <definedName name="TaxTV">10%</definedName>
    <definedName name="TaxXL">5%</definedName>
    <definedName name="TBA">#REF!</definedName>
    <definedName name="tbckco" localSheetId="38">#REF!</definedName>
    <definedName name="tbckco">#REF!</definedName>
    <definedName name="tbckno" localSheetId="38">#REF!</definedName>
    <definedName name="tbckno">#REF!</definedName>
    <definedName name="tbdkco" localSheetId="38">#REF!</definedName>
    <definedName name="tbdkco">#REF!</definedName>
    <definedName name="tbdkno" localSheetId="38">#REF!</definedName>
    <definedName name="tbdkno">#REF!</definedName>
    <definedName name="TBSGP" localSheetId="37">#REF!</definedName>
    <definedName name="TBSGP" localSheetId="45">#REF!</definedName>
    <definedName name="TBSGP" localSheetId="47">#REF!</definedName>
    <definedName name="TBSGP" localSheetId="46">#REF!</definedName>
    <definedName name="TBSGP">#REF!</definedName>
    <definedName name="tbtn" localSheetId="38">#REF!</definedName>
    <definedName name="tbtn">#REF!</definedName>
    <definedName name="tbtram" localSheetId="36">#REF!</definedName>
    <definedName name="tbtram">#REF!</definedName>
    <definedName name="tbts" localSheetId="38">#REF!</definedName>
    <definedName name="tbts">#REF!</definedName>
    <definedName name="TC" localSheetId="36">#REF!</definedName>
    <definedName name="tc">#REF!</definedName>
    <definedName name="TC_NHANH1" localSheetId="36">#REF!</definedName>
    <definedName name="TC_NHANH1">#REF!</definedName>
    <definedName name="td1p" localSheetId="37">#REF!</definedName>
    <definedName name="td1p" localSheetId="36">#REF!</definedName>
    <definedName name="td1p" localSheetId="45">#REF!</definedName>
    <definedName name="td1p" localSheetId="47">#REF!</definedName>
    <definedName name="td1p" localSheetId="46">#REF!</definedName>
    <definedName name="td1p">#REF!</definedName>
    <definedName name="td3p" localSheetId="37">#REF!</definedName>
    <definedName name="td3p" localSheetId="36">#REF!</definedName>
    <definedName name="td3p" localSheetId="45">#REF!</definedName>
    <definedName name="td3p" localSheetId="47">#REF!</definedName>
    <definedName name="td3p" localSheetId="46">#REF!</definedName>
    <definedName name="td3p">#REF!</definedName>
    <definedName name="tdia" localSheetId="37">#REF!</definedName>
    <definedName name="tdia" localSheetId="45">#REF!</definedName>
    <definedName name="tdia" localSheetId="47">#REF!</definedName>
    <definedName name="tdia" localSheetId="46">#REF!</definedName>
    <definedName name="tdia">#REF!</definedName>
    <definedName name="tdnc1p" localSheetId="36">#REF!</definedName>
    <definedName name="tdnc1p">#REF!</definedName>
    <definedName name="tdo">#REF!</definedName>
    <definedName name="tdt">#REF!</definedName>
    <definedName name="tdtr2cnc" localSheetId="36">#REF!</definedName>
    <definedName name="tdtr2cnc">#REF!</definedName>
    <definedName name="tdtr2cvl" localSheetId="36">#REF!</definedName>
    <definedName name="tdtr2cvl">#REF!</definedName>
    <definedName name="tdvl1p" localSheetId="36">#REF!</definedName>
    <definedName name="tdvl1p">#REF!</definedName>
    <definedName name="temp">#REF!</definedName>
    <definedName name="Temp_Br" localSheetId="37">#REF!</definedName>
    <definedName name="Temp_Br" localSheetId="45">#REF!</definedName>
    <definedName name="Temp_Br" localSheetId="47">#REF!</definedName>
    <definedName name="Temp_Br" localSheetId="46">#REF!</definedName>
    <definedName name="Temp_Br">#REF!</definedName>
    <definedName name="TEMPBR">#REF!</definedName>
    <definedName name="tenck">#REF!</definedName>
    <definedName name="Tengoi" localSheetId="38">#REF!</definedName>
    <definedName name="Tengoi">#REF!</definedName>
    <definedName name="tenvung" localSheetId="37">#REF!</definedName>
    <definedName name="tenvung" localSheetId="45">#REF!</definedName>
    <definedName name="tenvung" localSheetId="47">#REF!</definedName>
    <definedName name="tenvung" localSheetId="46">#REF!</definedName>
    <definedName name="tenvung">#REF!</definedName>
    <definedName name="TGLS" localSheetId="37">#REF!</definedName>
    <definedName name="TGLS" localSheetId="45">#REF!</definedName>
    <definedName name="TGLS" localSheetId="47">#REF!</definedName>
    <definedName name="TGLS" localSheetId="46">#REF!</definedName>
    <definedName name="TGLS">#REF!</definedName>
    <definedName name="TH" localSheetId="37">#REF!</definedName>
    <definedName name="TH" localSheetId="45">#REF!</definedName>
    <definedName name="TH" localSheetId="47">#REF!</definedName>
    <definedName name="TH" localSheetId="46">#REF!</definedName>
    <definedName name="TH">#REF!</definedName>
    <definedName name="TH.tinh" localSheetId="38">#REF!</definedName>
    <definedName name="TH.tinh">#REF!</definedName>
    <definedName name="TH_VKHNN">#REF!</definedName>
    <definedName name="tha" localSheetId="44" hidden="1">{"'Sheet1'!$L$16"}</definedName>
    <definedName name="tha" localSheetId="42" hidden="1">{"'Sheet1'!$L$16"}</definedName>
    <definedName name="tha" localSheetId="38" hidden="1">{"'Sheet1'!$L$16"}</definedName>
    <definedName name="tha" localSheetId="2" hidden="1">{"'Sheet1'!$L$16"}</definedName>
    <definedName name="tha" hidden="1">{"'Sheet1'!$L$16"}</definedName>
    <definedName name="thang">#REF!</definedName>
    <definedName name="Thang_Long" localSheetId="38">#REF!</definedName>
    <definedName name="Thang_Long">#REF!</definedName>
    <definedName name="Thang_Long_GT" localSheetId="38">#REF!</definedName>
    <definedName name="Thang_Long_GT">#REF!</definedName>
    <definedName name="thang16">#REF!</definedName>
    <definedName name="thang4">#REF!</definedName>
    <definedName name="thangxo">#REF!</definedName>
    <definedName name="thangxo16">#REF!</definedName>
    <definedName name="thangxo4">#REF!</definedName>
    <definedName name="thanh" localSheetId="38">#REF!</definedName>
    <definedName name="thanh">#REF!</definedName>
    <definedName name="thanhtien" localSheetId="36">#REF!</definedName>
    <definedName name="thanhtien">#REF!</definedName>
    <definedName name="ThaoCauCu">#REF!</definedName>
    <definedName name="Thautinh" localSheetId="38">#REF!</definedName>
    <definedName name="Thautinh">#REF!</definedName>
    <definedName name="Þcot">#REF!</definedName>
    <definedName name="ÞCTd4">#REF!</definedName>
    <definedName name="ÞCTt4">#REF!</definedName>
    <definedName name="Þdamd4">#REF!</definedName>
    <definedName name="Þdamt4">#REF!</definedName>
    <definedName name="THDS" localSheetId="37">#REF!</definedName>
    <definedName name="THDS" localSheetId="45">#REF!</definedName>
    <definedName name="THDS" localSheetId="47">#REF!</definedName>
    <definedName name="THDS" localSheetId="46">#REF!</definedName>
    <definedName name="THDS">#REF!</definedName>
    <definedName name="thdt">#REF!</definedName>
    <definedName name="THDT_HT_DAO_THUONG">#REF!</definedName>
    <definedName name="THDT_HT_XOM_NOI">#REF!</definedName>
    <definedName name="THDT_NPP_XOM_NOI">#REF!</definedName>
    <definedName name="THDT_TBA_XOM_NOI">#REF!</definedName>
    <definedName name="Thep" localSheetId="38">#REF!</definedName>
    <definedName name="Thep">#REF!</definedName>
    <definedName name="thepban">#REF!</definedName>
    <definedName name="thepck">#REF!</definedName>
    <definedName name="ThepDinh" localSheetId="38">#REF!</definedName>
    <definedName name="ThepDinh">#REF!</definedName>
    <definedName name="thepgoc25_60" localSheetId="38">#REF!</definedName>
    <definedName name="thepgoc25_60">#REF!</definedName>
    <definedName name="thepgoc63_75" localSheetId="38">#REF!</definedName>
    <definedName name="thepgoc63_75">#REF!</definedName>
    <definedName name="thepgoc80_100" localSheetId="38">#REF!</definedName>
    <definedName name="thepgoc80_100">#REF!</definedName>
    <definedName name="theptron12" localSheetId="38">#REF!</definedName>
    <definedName name="theptron12">#REF!</definedName>
    <definedName name="theptron14_22" localSheetId="38">#REF!</definedName>
    <definedName name="theptron14_22">#REF!</definedName>
    <definedName name="theptron6_8" localSheetId="38">#REF!</definedName>
    <definedName name="theptron6_8">#REF!</definedName>
    <definedName name="thetichck">#REF!</definedName>
    <definedName name="THGO1pnc" localSheetId="36">#REF!</definedName>
    <definedName name="THGO1pnc">#REF!</definedName>
    <definedName name="THGT" localSheetId="34" hidden="1">{"'Sheet1'!$L$16"}</definedName>
    <definedName name="THGT" localSheetId="38" hidden="1">{"'Sheet1'!$L$16"}</definedName>
    <definedName name="THGT" localSheetId="2" hidden="1">{"'Sheet1'!$L$16"}</definedName>
    <definedName name="THGT" hidden="1">{"'Sheet1'!$L$16"}</definedName>
    <definedName name="thht" localSheetId="36">#REF!</definedName>
    <definedName name="thht">#REF!</definedName>
    <definedName name="THI" localSheetId="36">#REF!</definedName>
    <definedName name="THI">#REF!</definedName>
    <definedName name="thkp3" localSheetId="37">#REF!</definedName>
    <definedName name="thkp3" localSheetId="36">#REF!</definedName>
    <definedName name="thkp3" localSheetId="45">#REF!</definedName>
    <definedName name="thkp3" localSheetId="47">#REF!</definedName>
    <definedName name="thkp3" localSheetId="46">#REF!</definedName>
    <definedName name="thkp3">#REF!</definedName>
    <definedName name="Þmong">#REF!</definedName>
    <definedName name="ÞNXoldk">#REF!</definedName>
    <definedName name="Thop">#REF!</definedName>
    <definedName name="THop2">#REF!</definedName>
    <definedName name="thopkd" localSheetId="38">#REF!</definedName>
    <definedName name="thopkd">#REF!</definedName>
    <definedName name="Þsan">#REF!</definedName>
    <definedName name="thtich1">#REF!</definedName>
    <definedName name="thtich2">#REF!</definedName>
    <definedName name="thtich3">#REF!</definedName>
    <definedName name="thtich4">#REF!</definedName>
    <definedName name="thtich5">#REF!</definedName>
    <definedName name="thtich6">#REF!</definedName>
    <definedName name="THToanBo" localSheetId="37">#REF!</definedName>
    <definedName name="THToanBo" localSheetId="45">#REF!</definedName>
    <definedName name="THToanBo" localSheetId="47">#REF!</definedName>
    <definedName name="THToanBo" localSheetId="46">#REF!</definedName>
    <definedName name="THToanBo">#REF!</definedName>
    <definedName name="THtoanbo2">#REF!</definedName>
    <definedName name="thtt" localSheetId="36">#REF!</definedName>
    <definedName name="thtt">#REF!</definedName>
    <definedName name="TI" localSheetId="37">#REF!</definedName>
    <definedName name="TI" localSheetId="45">#REF!</definedName>
    <definedName name="TI" localSheetId="47">#REF!</definedName>
    <definedName name="TI" localSheetId="46">#REF!</definedName>
    <definedName name="TI">#REF!</definedName>
    <definedName name="Tien">#REF!</definedName>
    <definedName name="TIENLUONG">#REF!</definedName>
    <definedName name="Tim_cong">#REF!</definedName>
    <definedName name="tim_xuat_hien">#REF!</definedName>
    <definedName name="TIT" localSheetId="38">#REF!</definedName>
    <definedName name="TIT">#REF!</definedName>
    <definedName name="TITAN">#REF!</definedName>
    <definedName name="TK" localSheetId="36">#REF!</definedName>
    <definedName name="TK">#REF!</definedName>
    <definedName name="tkct" localSheetId="38">#REF!</definedName>
    <definedName name="tkct">#REF!</definedName>
    <definedName name="TKP">#REF!</definedName>
    <definedName name="TLAC120" localSheetId="36">#REF!</definedName>
    <definedName name="TLAC120">#REF!</definedName>
    <definedName name="TLAC35" localSheetId="36">#REF!</definedName>
    <definedName name="TLAC35">#REF!</definedName>
    <definedName name="TLAC50" localSheetId="36">#REF!</definedName>
    <definedName name="TLAC50">#REF!</definedName>
    <definedName name="TLAC70" localSheetId="36">#REF!</definedName>
    <definedName name="TLAC70">#REF!</definedName>
    <definedName name="TLAC95" localSheetId="36">#REF!</definedName>
    <definedName name="TLAC95">#REF!</definedName>
    <definedName name="Tle">#REF!</definedName>
    <definedName name="tluong">#REF!</definedName>
    <definedName name="TM">#REF!</definedName>
    <definedName name="TN_b_qu_n">#REF!</definedName>
    <definedName name="Toanbo" localSheetId="38">#REF!</definedName>
    <definedName name="Toanbo">#REF!</definedName>
    <definedName name="ton">#REF!</definedName>
    <definedName name="Tong" localSheetId="38">#REF!</definedName>
    <definedName name="Tong">#REF!</definedName>
    <definedName name="Tong_co">#REF!</definedName>
    <definedName name="Tong_no">#REF!</definedName>
    <definedName name="tongbt">#REF!</definedName>
    <definedName name="tongcong">#REF!</definedName>
    <definedName name="tongdientich">#REF!</definedName>
    <definedName name="tonghop_t5">#REF!</definedName>
    <definedName name="TonghopHtxH">#REF!</definedName>
    <definedName name="TonghopHtxT">#REF!</definedName>
    <definedName name="tongthep">#REF!</definedName>
    <definedName name="tongthetich">#REF!</definedName>
    <definedName name="TOP" localSheetId="37">#REF!</definedName>
    <definedName name="TOP" localSheetId="45">#REF!</definedName>
    <definedName name="TOP" localSheetId="47">#REF!</definedName>
    <definedName name="TOP" localSheetId="46">#REF!</definedName>
    <definedName name="TOP">#REF!</definedName>
    <definedName name="TPLRP" localSheetId="36">#REF!</definedName>
    <definedName name="TPLRP">#REF!</definedName>
    <definedName name="Tra_DM_su_dung">#REF!</definedName>
    <definedName name="Tra_don_gia_KS">#REF!</definedName>
    <definedName name="Tra_DTCT">#REF!</definedName>
    <definedName name="Tra_gtxl_cong">#REF!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 localSheetId="36">#REF!</definedName>
    <definedName name="TRADE2">#REF!</definedName>
    <definedName name="TRAM">#REF!</definedName>
    <definedName name="TRAvH">#REF!</definedName>
    <definedName name="TRAVL">#REF!</definedName>
    <definedName name="TRISO">#REF!</definedName>
    <definedName name="Trô_P1" localSheetId="38">#REF!</definedName>
    <definedName name="Trô_P1">#REF!</definedName>
    <definedName name="Trô_P10" localSheetId="38">#REF!</definedName>
    <definedName name="Trô_P10">#REF!</definedName>
    <definedName name="Trô_P11" localSheetId="38">#REF!</definedName>
    <definedName name="Trô_P11">#REF!</definedName>
    <definedName name="Trô_P2" localSheetId="38">#REF!</definedName>
    <definedName name="Trô_P2">#REF!</definedName>
    <definedName name="Trô_P3" localSheetId="38">#REF!</definedName>
    <definedName name="Trô_P3">#REF!</definedName>
    <definedName name="Trô_P4" localSheetId="38">#REF!</definedName>
    <definedName name="Trô_P4">#REF!</definedName>
    <definedName name="Trô_P5" localSheetId="38">#REF!</definedName>
    <definedName name="Trô_P5">#REF!</definedName>
    <definedName name="Trô_P6" localSheetId="38">#REF!</definedName>
    <definedName name="Trô_P6">#REF!</definedName>
    <definedName name="Trô_P7" localSheetId="38">#REF!</definedName>
    <definedName name="Trô_P7">#REF!</definedName>
    <definedName name="Trô_P8" localSheetId="38">#REF!</definedName>
    <definedName name="Trô_P8">#REF!</definedName>
    <definedName name="Trô_P9" localSheetId="38">#REF!</definedName>
    <definedName name="Trô_P9">#REF!</definedName>
    <definedName name="trt">#REF!</definedName>
    <definedName name="ts">#REF!</definedName>
    <definedName name="tsI">#REF!</definedName>
    <definedName name="TT">#REF!</definedName>
    <definedName name="TT_1P" localSheetId="36">#REF!</definedName>
    <definedName name="TT_1P">#REF!</definedName>
    <definedName name="TT_3p" localSheetId="36">#REF!</definedName>
    <definedName name="TT_3p">#REF!</definedName>
    <definedName name="ttam">#REF!</definedName>
    <definedName name="ttao">#REF!</definedName>
    <definedName name="ttbt">#REF!</definedName>
    <definedName name="TTDZ">#REF!</definedName>
    <definedName name="TTDZ35">#REF!</definedName>
    <definedName name="tthi">#REF!</definedName>
    <definedName name="ttronmk" localSheetId="36">#REF!</definedName>
    <definedName name="ttronmk">#REF!</definedName>
    <definedName name="tttt">#REF!</definedName>
    <definedName name="TTVAn5" localSheetId="38">#REF!</definedName>
    <definedName name="TTVAn5">#REF!</definedName>
    <definedName name="tuong">#REF!</definedName>
    <definedName name="tuong16">#REF!</definedName>
    <definedName name="tuong4">#REF!</definedName>
    <definedName name="TuVan">#REF!</definedName>
    <definedName name="TV">#REF!</definedName>
    <definedName name="tv75nc" localSheetId="36">#REF!</definedName>
    <definedName name="tv75nc">#REF!</definedName>
    <definedName name="tv75vl" localSheetId="36">#REF!</definedName>
    <definedName name="tv75vl">#REF!</definedName>
    <definedName name="Twister">#REF!</definedName>
    <definedName name="ty_le">#REF!</definedName>
    <definedName name="ty_le_BTN">#REF!</definedName>
    <definedName name="Ty_le1">#REF!</definedName>
    <definedName name="Type_1" localSheetId="37">#REF!</definedName>
    <definedName name="Type_1" localSheetId="45">#REF!</definedName>
    <definedName name="Type_1" localSheetId="47">#REF!</definedName>
    <definedName name="Type_1" localSheetId="46">#REF!</definedName>
    <definedName name="Type_1">#REF!</definedName>
    <definedName name="Type_2" localSheetId="37">#REF!</definedName>
    <definedName name="Type_2" localSheetId="45">#REF!</definedName>
    <definedName name="Type_2" localSheetId="47">#REF!</definedName>
    <definedName name="Type_2" localSheetId="46">#REF!</definedName>
    <definedName name="Type_2">#REF!</definedName>
    <definedName name="u" localSheetId="37">#REF!</definedName>
    <definedName name="u" localSheetId="45">#REF!</definedName>
    <definedName name="u" localSheetId="47">#REF!</definedName>
    <definedName name="u" localSheetId="46">#REF!</definedName>
    <definedName name="u">#REF!</definedName>
    <definedName name="U_tien" localSheetId="37">#REF!</definedName>
    <definedName name="U_tien" localSheetId="45">#REF!</definedName>
    <definedName name="U_tien" localSheetId="47">#REF!</definedName>
    <definedName name="U_tien" localSheetId="46">#REF!</definedName>
    <definedName name="U_tien">#REF!</definedName>
    <definedName name="ut">#REF!</definedName>
    <definedName name="UT_1" localSheetId="37">#REF!</definedName>
    <definedName name="UT_1" localSheetId="45">#REF!</definedName>
    <definedName name="UT_1" localSheetId="47">#REF!</definedName>
    <definedName name="UT_1" localSheetId="46">#REF!</definedName>
    <definedName name="UT_1">#REF!</definedName>
    <definedName name="UT1_373">#REF!</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chuyen" localSheetId="36">#REF!</definedName>
    <definedName name="vanchuyen">#REF!</definedName>
    <definedName name="VanChuyenDam">#REF!</definedName>
    <definedName name="vao" localSheetId="38">#REF!</definedName>
    <definedName name="vao">#REF!</definedName>
    <definedName name="VARIINST" localSheetId="36">#REF!</definedName>
    <definedName name="VARIINST">#REF!</definedName>
    <definedName name="VARIPURC" localSheetId="36">#REF!</definedName>
    <definedName name="VARIPURC">#REF!</definedName>
    <definedName name="VAT">#REF!</definedName>
    <definedName name="vat_lieu_KVIII" localSheetId="36">#REF!</definedName>
    <definedName name="vat_lieu_KVIII">#REF!</definedName>
    <definedName name="vatlieu">#REF!</definedName>
    <definedName name="Vattu" localSheetId="36">#REF!</definedName>
    <definedName name="Vattu">#REF!</definedName>
    <definedName name="vbtchongnuocm300">#REF!</definedName>
    <definedName name="vbtm150">#REF!</definedName>
    <definedName name="vbtm300">#REF!</definedName>
    <definedName name="vbtm400">#REF!</definedName>
    <definedName name="Vc">#REF!</definedName>
    <definedName name="VCC">#REF!</definedName>
    <definedName name="vccatv" localSheetId="38">#REF!</definedName>
    <definedName name="vccatv">#REF!</definedName>
    <definedName name="vccot35" localSheetId="37">#REF!</definedName>
    <definedName name="vccot35" localSheetId="45">#REF!</definedName>
    <definedName name="vccot35" localSheetId="47">#REF!</definedName>
    <definedName name="vccot35" localSheetId="46">#REF!</definedName>
    <definedName name="vccot35">#REF!</definedName>
    <definedName name="vccott" localSheetId="38">#REF!</definedName>
    <definedName name="vccott">#REF!</definedName>
    <definedName name="vccottt" localSheetId="38">#REF!</definedName>
    <definedName name="vccottt">#REF!</definedName>
    <definedName name="VCD">#REF!</definedName>
    <definedName name="vcdatc2" localSheetId="38">#REF!</definedName>
    <definedName name="vcdatc2">#REF!</definedName>
    <definedName name="vcdatc3" localSheetId="38">#REF!</definedName>
    <definedName name="vcdatc3">#REF!</definedName>
    <definedName name="vcdatd">#REF!</definedName>
    <definedName name="vcday" localSheetId="38">#REF!</definedName>
    <definedName name="vcday">#REF!</definedName>
    <definedName name="vcdctc" localSheetId="38">#REF!</definedName>
    <definedName name="vcdctc">#REF!</definedName>
    <definedName name="vcddx">#REF!</definedName>
    <definedName name="vcg" localSheetId="38">#REF!</definedName>
    <definedName name="vcg">#REF!</definedName>
    <definedName name="vcgo" localSheetId="38">#REF!</definedName>
    <definedName name="vcgo">#REF!</definedName>
    <definedName name="VCHT" localSheetId="36">#REF!</definedName>
    <definedName name="VCHT">#REF!</definedName>
    <definedName name="vcn" localSheetId="38">#REF!</definedName>
    <definedName name="vcn">#REF!</definedName>
    <definedName name="VCP">#REF!</definedName>
    <definedName name="vcpk" localSheetId="38">#REF!</definedName>
    <definedName name="vcpk">#REF!</definedName>
    <definedName name="vcsu" localSheetId="38">#REF!</definedName>
    <definedName name="vcsu">#REF!</definedName>
    <definedName name="vctb">#REF!</definedName>
    <definedName name="vctmong" localSheetId="38">#REF!</definedName>
    <definedName name="vctmong">#REF!</definedName>
    <definedName name="VCTT" localSheetId="36">#REF!</definedName>
    <definedName name="VCTT">#REF!</definedName>
    <definedName name="vd3p" localSheetId="36">#REF!</definedName>
    <definedName name="vd3p">#REF!</definedName>
    <definedName name="vidu">#REF!</definedName>
    <definedName name="vkcauthang">#REF!</definedName>
    <definedName name="vksan">#REF!</definedName>
    <definedName name="vl">#REF!</definedName>
    <definedName name="vl1p" localSheetId="36">#REF!</definedName>
    <definedName name="vl1p">#REF!</definedName>
    <definedName name="vl3p" localSheetId="37">#REF!</definedName>
    <definedName name="vl3p" localSheetId="36">#REF!</definedName>
    <definedName name="vl3p" localSheetId="45">#REF!</definedName>
    <definedName name="vl3p" localSheetId="47">#REF!</definedName>
    <definedName name="vl3p" localSheetId="46">#REF!</definedName>
    <definedName name="vl3p">#REF!</definedName>
    <definedName name="VLBS">#N/A</definedName>
    <definedName name="Vlcap0.7">#REF!</definedName>
    <definedName name="VLcap1">#REF!</definedName>
    <definedName name="vldn400" localSheetId="36">#REF!</definedName>
    <definedName name="vldn400">#REF!</definedName>
    <definedName name="vldn600" localSheetId="36">#REF!</definedName>
    <definedName name="vldn600">#REF!</definedName>
    <definedName name="VLIEU">#REF!</definedName>
    <definedName name="vltram" localSheetId="36">#REF!</definedName>
    <definedName name="vltram">#REF!</definedName>
    <definedName name="VLxaydung" localSheetId="38">#REF!</definedName>
    <definedName name="VLxaydung">#REF!</definedName>
    <definedName name="Von.KL" localSheetId="38">#REF!</definedName>
    <definedName name="Von.KL">#REF!</definedName>
    <definedName name="vr3p" localSheetId="36">#REF!</definedName>
    <definedName name="vr3p">#REF!</definedName>
    <definedName name="Vs">#REF!</definedName>
    <definedName name="VT">#REF!</definedName>
    <definedName name="Vu">#REF!</definedName>
    <definedName name="Vua" localSheetId="36">#REF!</definedName>
    <definedName name="Vua">#REF!</definedName>
    <definedName name="VuaBT" localSheetId="38">#REF!</definedName>
    <definedName name="VuaBT">#REF!</definedName>
    <definedName name="vuatrat" localSheetId="38">#REF!</definedName>
    <definedName name="vuatrat">#REF!</definedName>
    <definedName name="vung" localSheetId="38">#REF!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vxuan">#REF!</definedName>
    <definedName name="W" localSheetId="36">#REF!</definedName>
    <definedName name="W">#REF!</definedName>
    <definedName name="wb" localSheetId="37">#REF!</definedName>
    <definedName name="wb" localSheetId="45">#REF!</definedName>
    <definedName name="wb" localSheetId="47">#REF!</definedName>
    <definedName name="wb" localSheetId="46">#REF!</definedName>
    <definedName name="wb">#REF!</definedName>
    <definedName name="wrn.chi._.tiÆt." localSheetId="34" hidden="1">{#N/A,#N/A,FALSE,"Chi tiÆt"}</definedName>
    <definedName name="wrn.chi._.tiÆt." localSheetId="36" hidden="1">{#N/A,#N/A,FALSE,"Chi tiÆt"}</definedName>
    <definedName name="wrn.chi._.tiÆt." localSheetId="39" hidden="1">{#N/A,#N/A,FALSE,"Chi tiÆt"}</definedName>
    <definedName name="wrn.chi._.tiÆt." localSheetId="44" hidden="1">{#N/A,#N/A,FALSE,"Chi tiÆt"}</definedName>
    <definedName name="wrn.chi._.tiÆt." localSheetId="41" hidden="1">{#N/A,#N/A,FALSE,"Chi tiÆt"}</definedName>
    <definedName name="wrn.chi._.tiÆt." localSheetId="42" hidden="1">{#N/A,#N/A,FALSE,"Chi tiÆt"}</definedName>
    <definedName name="wrn.chi._.tiÆt." localSheetId="47" hidden="1">{#N/A,#N/A,FALSE,"Chi tiÆt"}</definedName>
    <definedName name="wrn.chi._.tiÆt." localSheetId="38" hidden="1">{#N/A,#N/A,FALSE,"Chi tiÆt"}</definedName>
    <definedName name="wrn.chi._.tiÆt." localSheetId="2" hidden="1">{#N/A,#N/A,FALSE,"Chi tiÆt"}</definedName>
    <definedName name="wrn.chi._.tiÆt." localSheetId="5" hidden="1">{#N/A,#N/A,FALSE,"Chi tiÆt"}</definedName>
    <definedName name="wrn.chi._.tiÆt." hidden="1">{#N/A,#N/A,FALSE,"Chi tiÆt"}</definedName>
    <definedName name="wup" localSheetId="37">#REF!</definedName>
    <definedName name="wup" localSheetId="45">#REF!</definedName>
    <definedName name="wup" localSheetId="47">#REF!</definedName>
    <definedName name="wup" localSheetId="46">#REF!</definedName>
    <definedName name="wup">#REF!</definedName>
    <definedName name="X" localSheetId="36">#REF!</definedName>
    <definedName name="X">#REF!</definedName>
    <definedName name="x_list">#REF!</definedName>
    <definedName name="x1_" localSheetId="37">#REF!</definedName>
    <definedName name="x1_" localSheetId="45">#REF!</definedName>
    <definedName name="x1_" localSheetId="47">#REF!</definedName>
    <definedName name="x1_" localSheetId="46">#REF!</definedName>
    <definedName name="x1_">#REF!</definedName>
    <definedName name="x1pind" localSheetId="37">#REF!</definedName>
    <definedName name="x1pind" localSheetId="36">#REF!</definedName>
    <definedName name="x1pind" localSheetId="45">#REF!</definedName>
    <definedName name="x1pind" localSheetId="47">#REF!</definedName>
    <definedName name="x1pind" localSheetId="46">#REF!</definedName>
    <definedName name="x1pind">#REF!</definedName>
    <definedName name="x1ping" localSheetId="37">#REF!</definedName>
    <definedName name="x1ping" localSheetId="36">#REF!</definedName>
    <definedName name="x1ping" localSheetId="45">#REF!</definedName>
    <definedName name="x1ping" localSheetId="47">#REF!</definedName>
    <definedName name="x1ping" localSheetId="46">#REF!</definedName>
    <definedName name="x1ping">#REF!</definedName>
    <definedName name="x1pint" localSheetId="37">#REF!</definedName>
    <definedName name="x1pint" localSheetId="36">#REF!</definedName>
    <definedName name="x1pint" localSheetId="45">#REF!</definedName>
    <definedName name="x1pint" localSheetId="47">#REF!</definedName>
    <definedName name="x1pint" localSheetId="46">#REF!</definedName>
    <definedName name="x1pint">#REF!</definedName>
    <definedName name="x2_" localSheetId="37">#REF!</definedName>
    <definedName name="x2_" localSheetId="45">#REF!</definedName>
    <definedName name="x2_" localSheetId="47">#REF!</definedName>
    <definedName name="x2_" localSheetId="46">#REF!</definedName>
    <definedName name="x2_">#REF!</definedName>
    <definedName name="xaylap">#REF!</definedName>
    <definedName name="XCCT">0.5</definedName>
    <definedName name="xcp">#REF!</definedName>
    <definedName name="xd0.6" localSheetId="37">#REF!</definedName>
    <definedName name="xd0.6" localSheetId="45">#REF!</definedName>
    <definedName name="xd0.6" localSheetId="47">#REF!</definedName>
    <definedName name="xd0.6" localSheetId="46">#REF!</definedName>
    <definedName name="xd0.6">#REF!</definedName>
    <definedName name="xd1.3" localSheetId="37">#REF!</definedName>
    <definedName name="xd1.3" localSheetId="45">#REF!</definedName>
    <definedName name="xd1.3" localSheetId="47">#REF!</definedName>
    <definedName name="xd1.3" localSheetId="46">#REF!</definedName>
    <definedName name="xd1.3">#REF!</definedName>
    <definedName name="xd1.5" localSheetId="37">#REF!</definedName>
    <definedName name="xd1.5" localSheetId="45">#REF!</definedName>
    <definedName name="xd1.5" localSheetId="47">#REF!</definedName>
    <definedName name="xd1.5" localSheetId="46">#REF!</definedName>
    <definedName name="xd1.5">#REF!</definedName>
    <definedName name="xdd">#REF!</definedName>
    <definedName name="XDDHT">#REF!</definedName>
    <definedName name="xe" localSheetId="37">#REF!</definedName>
    <definedName name="xe" localSheetId="45">#REF!</definedName>
    <definedName name="xe" localSheetId="47">#REF!</definedName>
    <definedName name="xe" localSheetId="46">#REF!</definedName>
    <definedName name="xe">#REF!</definedName>
    <definedName name="xfco" localSheetId="37">#REF!</definedName>
    <definedName name="xfco" localSheetId="36">#REF!</definedName>
    <definedName name="xfco" localSheetId="45">#REF!</definedName>
    <definedName name="xfco" localSheetId="47">#REF!</definedName>
    <definedName name="xfco" localSheetId="46">#REF!</definedName>
    <definedName name="xfco">#REF!</definedName>
    <definedName name="xfco3p" localSheetId="36">#REF!</definedName>
    <definedName name="xfco3p">#REF!</definedName>
    <definedName name="xfcotnc" localSheetId="36">#REF!</definedName>
    <definedName name="xfcotnc">#REF!</definedName>
    <definedName name="xfcotvl" localSheetId="36">#REF!</definedName>
    <definedName name="xfcotvl">#REF!</definedName>
    <definedName name="xh">#REF!</definedName>
    <definedName name="xhn" localSheetId="37">#REF!</definedName>
    <definedName name="xhn" localSheetId="36">#REF!</definedName>
    <definedName name="xhn" localSheetId="45">#REF!</definedName>
    <definedName name="xhn" localSheetId="47">#REF!</definedName>
    <definedName name="xhn" localSheetId="46">#REF!</definedName>
    <definedName name="xhn">#REF!</definedName>
    <definedName name="xig" localSheetId="37">#REF!</definedName>
    <definedName name="xig" localSheetId="36">#REF!</definedName>
    <definedName name="xig" localSheetId="45">#REF!</definedName>
    <definedName name="xig" localSheetId="47">#REF!</definedName>
    <definedName name="xig" localSheetId="46">#REF!</definedName>
    <definedName name="xig">#REF!</definedName>
    <definedName name="xig1" localSheetId="37">#REF!</definedName>
    <definedName name="xig1" localSheetId="36">#REF!</definedName>
    <definedName name="xig1" localSheetId="45">#REF!</definedName>
    <definedName name="xig1" localSheetId="47">#REF!</definedName>
    <definedName name="xig1" localSheetId="46">#REF!</definedName>
    <definedName name="xig1">#REF!</definedName>
    <definedName name="xig1p" localSheetId="36">#REF!</definedName>
    <definedName name="xig1p">#REF!</definedName>
    <definedName name="xig3p" localSheetId="36">#REF!</definedName>
    <definedName name="xig3p">#REF!</definedName>
    <definedName name="xignc3p" localSheetId="37">#REF!</definedName>
    <definedName name="xignc3p" localSheetId="36">#REF!</definedName>
    <definedName name="xignc3p" localSheetId="45">#REF!</definedName>
    <definedName name="xignc3p" localSheetId="47">#REF!</definedName>
    <definedName name="xignc3p" localSheetId="46">#REF!</definedName>
    <definedName name="xignc3p">#REF!</definedName>
    <definedName name="xigvl3p" localSheetId="37">#REF!</definedName>
    <definedName name="xigvl3p" localSheetId="36">#REF!</definedName>
    <definedName name="xigvl3p" localSheetId="45">#REF!</definedName>
    <definedName name="xigvl3p" localSheetId="47">#REF!</definedName>
    <definedName name="xigvl3p" localSheetId="46">#REF!</definedName>
    <definedName name="xigvl3p">#REF!</definedName>
    <definedName name="xin" localSheetId="37">#REF!</definedName>
    <definedName name="xin" localSheetId="36">#REF!</definedName>
    <definedName name="xin" localSheetId="45">#REF!</definedName>
    <definedName name="xin" localSheetId="47">#REF!</definedName>
    <definedName name="xin" localSheetId="46">#REF!</definedName>
    <definedName name="xin">#REF!</definedName>
    <definedName name="xin190" localSheetId="37">#REF!</definedName>
    <definedName name="xin190" localSheetId="36">#REF!</definedName>
    <definedName name="xin190" localSheetId="45">#REF!</definedName>
    <definedName name="xin190" localSheetId="47">#REF!</definedName>
    <definedName name="xin190" localSheetId="46">#REF!</definedName>
    <definedName name="xin190">#REF!</definedName>
    <definedName name="xin1903p" localSheetId="36">#REF!</definedName>
    <definedName name="xin1903p">#REF!</definedName>
    <definedName name="xin2903p" localSheetId="36">#REF!</definedName>
    <definedName name="xin2903p">#REF!</definedName>
    <definedName name="xin290nc3p" localSheetId="37">#REF!</definedName>
    <definedName name="xin290nc3p" localSheetId="36">#REF!</definedName>
    <definedName name="xin290nc3p" localSheetId="45">#REF!</definedName>
    <definedName name="xin290nc3p" localSheetId="47">#REF!</definedName>
    <definedName name="xin290nc3p" localSheetId="46">#REF!</definedName>
    <definedName name="xin290nc3p">#REF!</definedName>
    <definedName name="xin290vl3p" localSheetId="37">#REF!</definedName>
    <definedName name="xin290vl3p" localSheetId="36">#REF!</definedName>
    <definedName name="xin290vl3p" localSheetId="45">#REF!</definedName>
    <definedName name="xin290vl3p" localSheetId="47">#REF!</definedName>
    <definedName name="xin290vl3p" localSheetId="46">#REF!</definedName>
    <definedName name="xin290vl3p">#REF!</definedName>
    <definedName name="xin3p" localSheetId="36">#REF!</definedName>
    <definedName name="xin3p">#REF!</definedName>
    <definedName name="xind" localSheetId="37">#REF!</definedName>
    <definedName name="xind" localSheetId="36">#REF!</definedName>
    <definedName name="xind" localSheetId="45">#REF!</definedName>
    <definedName name="xind" localSheetId="47">#REF!</definedName>
    <definedName name="xind" localSheetId="46">#REF!</definedName>
    <definedName name="xind">#REF!</definedName>
    <definedName name="xind1p" localSheetId="36">#REF!</definedName>
    <definedName name="xind1p">#REF!</definedName>
    <definedName name="xind3p" localSheetId="36">#REF!</definedName>
    <definedName name="xind3p">#REF!</definedName>
    <definedName name="xindnc1p" localSheetId="36">#REF!</definedName>
    <definedName name="xindnc1p">#REF!</definedName>
    <definedName name="xindvl1p" localSheetId="36">#REF!</definedName>
    <definedName name="xindvl1p">#REF!</definedName>
    <definedName name="xing1p" localSheetId="36">#REF!</definedName>
    <definedName name="xing1p">#REF!</definedName>
    <definedName name="xingnc1p" localSheetId="36">#REF!</definedName>
    <definedName name="xingnc1p">#REF!</definedName>
    <definedName name="xingvl1p" localSheetId="36">#REF!</definedName>
    <definedName name="xingvl1p">#REF!</definedName>
    <definedName name="xinnc3p" localSheetId="37">#REF!</definedName>
    <definedName name="xinnc3p" localSheetId="36">#REF!</definedName>
    <definedName name="xinnc3p" localSheetId="45">#REF!</definedName>
    <definedName name="xinnc3p" localSheetId="47">#REF!</definedName>
    <definedName name="xinnc3p" localSheetId="46">#REF!</definedName>
    <definedName name="xinnc3p">#REF!</definedName>
    <definedName name="xint1p" localSheetId="36">#REF!</definedName>
    <definedName name="xint1p">#REF!</definedName>
    <definedName name="xinvl3p" localSheetId="37">#REF!</definedName>
    <definedName name="xinvl3p" localSheetId="36">#REF!</definedName>
    <definedName name="xinvl3p" localSheetId="45">#REF!</definedName>
    <definedName name="xinvl3p" localSheetId="47">#REF!</definedName>
    <definedName name="xinvl3p" localSheetId="46">#REF!</definedName>
    <definedName name="xinvl3p">#REF!</definedName>
    <definedName name="xit" localSheetId="37">#REF!</definedName>
    <definedName name="xit" localSheetId="36">#REF!</definedName>
    <definedName name="xit" localSheetId="45">#REF!</definedName>
    <definedName name="xit" localSheetId="47">#REF!</definedName>
    <definedName name="xit" localSheetId="46">#REF!</definedName>
    <definedName name="xit">#REF!</definedName>
    <definedName name="xit1" localSheetId="37">#REF!</definedName>
    <definedName name="xit1" localSheetId="36">#REF!</definedName>
    <definedName name="xit1" localSheetId="45">#REF!</definedName>
    <definedName name="xit1" localSheetId="47">#REF!</definedName>
    <definedName name="xit1" localSheetId="46">#REF!</definedName>
    <definedName name="xit1">#REF!</definedName>
    <definedName name="xit1p" localSheetId="36">#REF!</definedName>
    <definedName name="xit1p">#REF!</definedName>
    <definedName name="xit2nc3p" localSheetId="37">#REF!</definedName>
    <definedName name="xit2nc3p" localSheetId="36">#REF!</definedName>
    <definedName name="xit2nc3p" localSheetId="45">#REF!</definedName>
    <definedName name="xit2nc3p" localSheetId="47">#REF!</definedName>
    <definedName name="xit2nc3p" localSheetId="46">#REF!</definedName>
    <definedName name="xit2nc3p">#REF!</definedName>
    <definedName name="xit2vl3p" localSheetId="37">#REF!</definedName>
    <definedName name="xit2vl3p" localSheetId="36">#REF!</definedName>
    <definedName name="xit2vl3p" localSheetId="45">#REF!</definedName>
    <definedName name="xit2vl3p" localSheetId="47">#REF!</definedName>
    <definedName name="xit2vl3p" localSheetId="46">#REF!</definedName>
    <definedName name="xit2vl3p">#REF!</definedName>
    <definedName name="xit3p" localSheetId="36">#REF!</definedName>
    <definedName name="xit3p">#REF!</definedName>
    <definedName name="xitnc3p" localSheetId="37">#REF!</definedName>
    <definedName name="xitnc3p" localSheetId="36">#REF!</definedName>
    <definedName name="xitnc3p" localSheetId="45">#REF!</definedName>
    <definedName name="xitnc3p" localSheetId="47">#REF!</definedName>
    <definedName name="xitnc3p" localSheetId="46">#REF!</definedName>
    <definedName name="xitnc3p">#REF!</definedName>
    <definedName name="xitvl3p" localSheetId="37">#REF!</definedName>
    <definedName name="xitvl3p" localSheetId="36">#REF!</definedName>
    <definedName name="xitvl3p" localSheetId="45">#REF!</definedName>
    <definedName name="xitvl3p" localSheetId="47">#REF!</definedName>
    <definedName name="xitvl3p" localSheetId="46">#REF!</definedName>
    <definedName name="xitvl3p">#REF!</definedName>
    <definedName name="xk0.6" localSheetId="37">#REF!</definedName>
    <definedName name="xk0.6" localSheetId="45">#REF!</definedName>
    <definedName name="xk0.6" localSheetId="47">#REF!</definedName>
    <definedName name="xk0.6" localSheetId="46">#REF!</definedName>
    <definedName name="xk0.6">#REF!</definedName>
    <definedName name="xk1.3" localSheetId="37">#REF!</definedName>
    <definedName name="xk1.3" localSheetId="45">#REF!</definedName>
    <definedName name="xk1.3" localSheetId="47">#REF!</definedName>
    <definedName name="xk1.3" localSheetId="46">#REF!</definedName>
    <definedName name="xk1.3">#REF!</definedName>
    <definedName name="xk1.5" localSheetId="37">#REF!</definedName>
    <definedName name="xk1.5" localSheetId="45">#REF!</definedName>
    <definedName name="xk1.5" localSheetId="47">#REF!</definedName>
    <definedName name="xk1.5" localSheetId="46">#REF!</definedName>
    <definedName name="xk1.5">#REF!</definedName>
    <definedName name="xl">#REF!</definedName>
    <definedName name="xl0.5x150">#REF!</definedName>
    <definedName name="xl3x250">#REF!</definedName>
    <definedName name="XL3X400">#REF!</definedName>
    <definedName name="xlc" localSheetId="37">#REF!</definedName>
    <definedName name="xlc" localSheetId="45">#REF!</definedName>
    <definedName name="xlc" localSheetId="47">#REF!</definedName>
    <definedName name="xlc" localSheetId="46">#REF!</definedName>
    <definedName name="xlc">#REF!</definedName>
    <definedName name="xld1.4" localSheetId="37">#REF!</definedName>
    <definedName name="xld1.4" localSheetId="45">#REF!</definedName>
    <definedName name="xld1.4" localSheetId="47">#REF!</definedName>
    <definedName name="xld1.4" localSheetId="46">#REF!</definedName>
    <definedName name="xld1.4">#REF!</definedName>
    <definedName name="xlk" localSheetId="37">#REF!</definedName>
    <definedName name="xlk" localSheetId="45">#REF!</definedName>
    <definedName name="xlk" localSheetId="47">#REF!</definedName>
    <definedName name="xlk" localSheetId="46">#REF!</definedName>
    <definedName name="xlk">#REF!</definedName>
    <definedName name="xlk1.4" localSheetId="37">#REF!</definedName>
    <definedName name="xlk1.4" localSheetId="45">#REF!</definedName>
    <definedName name="xlk1.4" localSheetId="47">#REF!</definedName>
    <definedName name="xlk1.4" localSheetId="46">#REF!</definedName>
    <definedName name="xlk1.4">#REF!</definedName>
    <definedName name="XLxa" localSheetId="38">#REF!</definedName>
    <definedName name="XLxa">#REF!</definedName>
    <definedName name="XMBT">#REF!</definedName>
    <definedName name="xmcax">#REF!</definedName>
    <definedName name="xmp40">#REF!</definedName>
    <definedName name="xn">#REF!</definedName>
    <definedName name="xoanhapk">#REF!,#REF!</definedName>
    <definedName name="xoanhapl">#REF!,#REF!</definedName>
    <definedName name="xoaxuatk">#REF!</definedName>
    <definedName name="xoaxuatl">#REF!</definedName>
    <definedName name="XP">#REF!</definedName>
    <definedName name="Xsi">#REF!</definedName>
    <definedName name="XXT">#REF!</definedName>
    <definedName name="y_list">#REF!</definedName>
    <definedName name="ycp">#REF!</definedName>
    <definedName name="year">#REF!</definedName>
    <definedName name="Yellow2000">#REF!</definedName>
    <definedName name="yy">#REF!</definedName>
    <definedName name="Z" localSheetId="36">#REF!</definedName>
    <definedName name="ZXzX" localSheetId="44" hidden="1">{"'Sheet1'!$L$16"}</definedName>
    <definedName name="ZXzX" localSheetId="42" hidden="1">{"'Sheet1'!$L$16"}</definedName>
    <definedName name="ZXzX" localSheetId="38" hidden="1">{"'Sheet1'!$L$16"}</definedName>
    <definedName name="ZXzX" localSheetId="2" hidden="1">{"'Sheet1'!$L$16"}</definedName>
    <definedName name="ZXzX" hidden="1">{"'Sheet1'!$L$16"}</definedName>
    <definedName name="ZYX" localSheetId="36">#REF!</definedName>
    <definedName name="ZYX">#REF!</definedName>
    <definedName name="ZZZ" localSheetId="36">#REF!</definedName>
    <definedName name="ZZZ">#REF!</definedName>
  </definedNames>
  <calcPr calcId="124519" fullPrecision="0"/>
  <fileRecoveryPr repairLoad="1"/>
</workbook>
</file>

<file path=xl/calcChain.xml><?xml version="1.0" encoding="utf-8"?>
<calcChain xmlns="http://schemas.openxmlformats.org/spreadsheetml/2006/main">
  <c r="B112" i="32"/>
  <c r="D5" i="42"/>
  <c r="D7"/>
  <c r="D10"/>
  <c r="A1" i="71"/>
  <c r="A2"/>
  <c r="M2"/>
  <c r="L44"/>
  <c r="A1" i="70"/>
  <c r="A2"/>
  <c r="S2"/>
  <c r="I10"/>
  <c r="I16"/>
  <c r="I18" s="1"/>
  <c r="I24" s="1"/>
  <c r="I28" s="1"/>
  <c r="I31" s="1"/>
  <c r="I34" s="1"/>
  <c r="K16"/>
  <c r="K18" s="1"/>
  <c r="K24" s="1"/>
  <c r="K28" s="1"/>
  <c r="K31" s="1"/>
  <c r="I17"/>
  <c r="I19"/>
  <c r="I20"/>
  <c r="I21"/>
  <c r="I22"/>
  <c r="I23"/>
  <c r="I25"/>
  <c r="I26"/>
  <c r="I27" s="1"/>
  <c r="K27"/>
  <c r="I29"/>
  <c r="I30"/>
  <c r="K30"/>
  <c r="R37"/>
  <c r="K58"/>
  <c r="A1" i="69"/>
  <c r="A2"/>
  <c r="S2"/>
  <c r="A6"/>
  <c r="H12"/>
  <c r="H15"/>
  <c r="H18"/>
  <c r="H28"/>
  <c r="H26"/>
  <c r="H29"/>
  <c r="H37"/>
  <c r="H38"/>
  <c r="H40"/>
  <c r="H41"/>
  <c r="H43"/>
  <c r="J46"/>
  <c r="H47"/>
  <c r="H48"/>
  <c r="H49"/>
  <c r="H55"/>
  <c r="H56"/>
  <c r="H58"/>
  <c r="H64"/>
  <c r="P71"/>
  <c r="P72"/>
  <c r="Q72"/>
  <c r="R72"/>
  <c r="S72"/>
  <c r="O73"/>
  <c r="P73"/>
  <c r="H75"/>
  <c r="H100"/>
  <c r="H114"/>
  <c r="H99" s="1"/>
  <c r="R128"/>
  <c r="J3" i="30"/>
  <c r="H52"/>
  <c r="H56" s="1"/>
  <c r="J56"/>
  <c r="H123"/>
  <c r="H129" s="1"/>
  <c r="H130" s="1"/>
  <c r="J249"/>
  <c r="J259"/>
  <c r="H263"/>
  <c r="J263"/>
  <c r="J269"/>
  <c r="H270"/>
  <c r="J270"/>
  <c r="J267" s="1"/>
  <c r="H301"/>
  <c r="H302"/>
  <c r="K3" i="27"/>
  <c r="D28"/>
  <c r="F28"/>
  <c r="J28"/>
  <c r="J3" i="29"/>
  <c r="D49"/>
  <c r="F49"/>
  <c r="H49"/>
  <c r="J50"/>
  <c r="J51"/>
  <c r="J52"/>
  <c r="J53"/>
  <c r="D54"/>
  <c r="F54"/>
  <c r="H54"/>
  <c r="J55"/>
  <c r="J56"/>
  <c r="J61"/>
  <c r="J57"/>
  <c r="J58"/>
  <c r="J63" s="1"/>
  <c r="F59"/>
  <c r="H59"/>
  <c r="C60"/>
  <c r="D60"/>
  <c r="D59" s="1"/>
  <c r="C61"/>
  <c r="D61"/>
  <c r="C62"/>
  <c r="D62"/>
  <c r="J62"/>
  <c r="C63"/>
  <c r="D63"/>
  <c r="D70"/>
  <c r="F70"/>
  <c r="G70"/>
  <c r="H70"/>
  <c r="I70"/>
  <c r="J70"/>
  <c r="H96"/>
  <c r="J96"/>
  <c r="H264"/>
  <c r="J264"/>
  <c r="I3" i="24"/>
  <c r="I31"/>
  <c r="I32"/>
  <c r="I33"/>
  <c r="I34"/>
  <c r="I35"/>
  <c r="I36"/>
  <c r="C37"/>
  <c r="D37"/>
  <c r="E37"/>
  <c r="F37"/>
  <c r="F48" s="1"/>
  <c r="G37"/>
  <c r="H37"/>
  <c r="I39"/>
  <c r="I40"/>
  <c r="I41"/>
  <c r="I42"/>
  <c r="I43"/>
  <c r="I44"/>
  <c r="C45"/>
  <c r="D45"/>
  <c r="E45"/>
  <c r="F45"/>
  <c r="G45"/>
  <c r="H45"/>
  <c r="H48"/>
  <c r="C47"/>
  <c r="D47"/>
  <c r="E47"/>
  <c r="F47"/>
  <c r="G47"/>
  <c r="H47"/>
  <c r="C48"/>
  <c r="D48"/>
  <c r="J3" i="11"/>
  <c r="H373"/>
  <c r="J373"/>
  <c r="A1" i="41"/>
  <c r="A2"/>
  <c r="B47"/>
  <c r="A1" i="72"/>
  <c r="I18"/>
  <c r="K18"/>
  <c r="K20"/>
  <c r="K26" s="1"/>
  <c r="K30" s="1"/>
  <c r="K33" s="1"/>
  <c r="I20"/>
  <c r="I26" s="1"/>
  <c r="I30" s="1"/>
  <c r="I33" s="1"/>
  <c r="I29"/>
  <c r="K29"/>
  <c r="I32"/>
  <c r="K32"/>
  <c r="M39"/>
  <c r="K60"/>
  <c r="A1" i="73"/>
  <c r="A2"/>
  <c r="C28"/>
  <c r="F29"/>
  <c r="F34"/>
  <c r="A1" i="33"/>
  <c r="A2"/>
  <c r="A3"/>
  <c r="G12"/>
  <c r="G19" s="1"/>
  <c r="G28" s="1"/>
  <c r="G37"/>
  <c r="G45"/>
  <c r="A58"/>
  <c r="C58"/>
  <c r="A1" i="1"/>
  <c r="A1" i="37" s="1"/>
  <c r="A2" i="1"/>
  <c r="A2" i="37" s="1"/>
  <c r="A6" i="1"/>
  <c r="H12"/>
  <c r="H15"/>
  <c r="H18"/>
  <c r="H269" i="30"/>
  <c r="H29" i="1"/>
  <c r="H38"/>
  <c r="H40"/>
  <c r="H41"/>
  <c r="H43"/>
  <c r="J46"/>
  <c r="H47"/>
  <c r="H49"/>
  <c r="H55"/>
  <c r="H54" s="1"/>
  <c r="H56"/>
  <c r="H58"/>
  <c r="H64"/>
  <c r="H75"/>
  <c r="H97"/>
  <c r="H88"/>
  <c r="H74" s="1"/>
  <c r="H118" s="1"/>
  <c r="H100"/>
  <c r="B28" i="27"/>
  <c r="H114" i="1"/>
  <c r="E128"/>
  <c r="H129"/>
  <c r="H134"/>
  <c r="H307" i="30" s="1"/>
  <c r="A28" i="32"/>
  <c r="A29"/>
  <c r="B102"/>
  <c r="B110"/>
  <c r="B111"/>
  <c r="D127"/>
  <c r="A1" i="31"/>
  <c r="A2"/>
  <c r="E33" i="8"/>
  <c r="E35"/>
  <c r="F35"/>
  <c r="E37"/>
  <c r="F37"/>
  <c r="E38"/>
  <c r="F38"/>
  <c r="E39"/>
  <c r="F39"/>
  <c r="E40"/>
  <c r="F40"/>
  <c r="E41"/>
  <c r="F41"/>
  <c r="E42"/>
  <c r="F42"/>
  <c r="G6" i="10"/>
  <c r="B7"/>
  <c r="D7"/>
  <c r="F7" s="1"/>
  <c r="E7"/>
  <c r="B8"/>
  <c r="D8"/>
  <c r="E8"/>
  <c r="B9"/>
  <c r="D9"/>
  <c r="F9" s="1"/>
  <c r="E9"/>
  <c r="B10"/>
  <c r="D10"/>
  <c r="E10"/>
  <c r="B11"/>
  <c r="D11"/>
  <c r="F11" s="1"/>
  <c r="E11"/>
  <c r="B12"/>
  <c r="D12"/>
  <c r="E12"/>
  <c r="G12" s="1"/>
  <c r="B13"/>
  <c r="D13"/>
  <c r="F13" s="1"/>
  <c r="E13"/>
  <c r="B14"/>
  <c r="D14"/>
  <c r="E14"/>
  <c r="B15"/>
  <c r="D15"/>
  <c r="E15"/>
  <c r="D16"/>
  <c r="E16"/>
  <c r="D17"/>
  <c r="E17"/>
  <c r="B18"/>
  <c r="D18"/>
  <c r="E18"/>
  <c r="G18" s="1"/>
  <c r="B19"/>
  <c r="D19"/>
  <c r="E19"/>
  <c r="B20"/>
  <c r="D20"/>
  <c r="E20"/>
  <c r="B21"/>
  <c r="D21"/>
  <c r="G21" s="1"/>
  <c r="E21"/>
  <c r="B22"/>
  <c r="D22"/>
  <c r="E22"/>
  <c r="F22" s="1"/>
  <c r="B23"/>
  <c r="D23"/>
  <c r="E23"/>
  <c r="B24"/>
  <c r="D24"/>
  <c r="E24"/>
  <c r="B25"/>
  <c r="D25"/>
  <c r="G25" s="1"/>
  <c r="E25"/>
  <c r="B26"/>
  <c r="D26"/>
  <c r="E26"/>
  <c r="G26" s="1"/>
  <c r="D27"/>
  <c r="E27"/>
  <c r="B28"/>
  <c r="D28"/>
  <c r="F28" s="1"/>
  <c r="E28"/>
  <c r="D29"/>
  <c r="G29" s="1"/>
  <c r="E29"/>
  <c r="B30"/>
  <c r="D30"/>
  <c r="E30"/>
  <c r="B31"/>
  <c r="D31"/>
  <c r="E31"/>
  <c r="B32"/>
  <c r="D32"/>
  <c r="E32"/>
  <c r="F32" s="1"/>
  <c r="B33"/>
  <c r="D33"/>
  <c r="G33" s="1"/>
  <c r="E33"/>
  <c r="B34"/>
  <c r="D34"/>
  <c r="E34"/>
  <c r="B35"/>
  <c r="D35"/>
  <c r="F35" s="1"/>
  <c r="E35"/>
  <c r="B36"/>
  <c r="D36"/>
  <c r="E36"/>
  <c r="B37"/>
  <c r="D37"/>
  <c r="E37"/>
  <c r="B38"/>
  <c r="D38"/>
  <c r="E38"/>
  <c r="B39"/>
  <c r="D39"/>
  <c r="G39" s="1"/>
  <c r="E39"/>
  <c r="B40"/>
  <c r="D40"/>
  <c r="E40"/>
  <c r="F40" s="1"/>
  <c r="B41"/>
  <c r="D41"/>
  <c r="E41"/>
  <c r="F41"/>
  <c r="B42"/>
  <c r="D42"/>
  <c r="E42"/>
  <c r="B43"/>
  <c r="D43"/>
  <c r="E43"/>
  <c r="B44"/>
  <c r="D44"/>
  <c r="G44" s="1"/>
  <c r="E44"/>
  <c r="B45"/>
  <c r="D45"/>
  <c r="E45"/>
  <c r="G45" s="1"/>
  <c r="B46"/>
  <c r="D46"/>
  <c r="E46"/>
  <c r="B47"/>
  <c r="D47"/>
  <c r="E47"/>
  <c r="B48"/>
  <c r="D48"/>
  <c r="E48"/>
  <c r="B49"/>
  <c r="D49"/>
  <c r="E49"/>
  <c r="B50"/>
  <c r="D50"/>
  <c r="E50"/>
  <c r="B51"/>
  <c r="D51"/>
  <c r="E51"/>
  <c r="B52"/>
  <c r="D52"/>
  <c r="E52"/>
  <c r="B53"/>
  <c r="D53"/>
  <c r="E53"/>
  <c r="G53" s="1"/>
  <c r="B54"/>
  <c r="D54"/>
  <c r="E54"/>
  <c r="B55"/>
  <c r="D55"/>
  <c r="E55"/>
  <c r="B56"/>
  <c r="D56"/>
  <c r="F56" s="1"/>
  <c r="E56"/>
  <c r="B57"/>
  <c r="D57"/>
  <c r="E57"/>
  <c r="B58"/>
  <c r="D58"/>
  <c r="E58"/>
  <c r="B59"/>
  <c r="D59"/>
  <c r="E59"/>
  <c r="B60"/>
  <c r="D60"/>
  <c r="G60" s="1"/>
  <c r="E60"/>
  <c r="B61"/>
  <c r="D61"/>
  <c r="F61"/>
  <c r="E61"/>
  <c r="G61" s="1"/>
  <c r="B62"/>
  <c r="D62"/>
  <c r="E62"/>
  <c r="F62" s="1"/>
  <c r="B63"/>
  <c r="D63"/>
  <c r="E63"/>
  <c r="B64"/>
  <c r="D64"/>
  <c r="E64"/>
  <c r="G64" s="1"/>
  <c r="B65"/>
  <c r="D65"/>
  <c r="G65" s="1"/>
  <c r="E65"/>
  <c r="B66"/>
  <c r="D66"/>
  <c r="E66"/>
  <c r="B67"/>
  <c r="D67"/>
  <c r="E67"/>
  <c r="D68"/>
  <c r="E68"/>
  <c r="B69"/>
  <c r="D69"/>
  <c r="E69"/>
  <c r="B70"/>
  <c r="D70"/>
  <c r="E70"/>
  <c r="B71"/>
  <c r="D71"/>
  <c r="E71"/>
  <c r="G71" s="1"/>
  <c r="B72"/>
  <c r="D72"/>
  <c r="E72"/>
  <c r="B73"/>
  <c r="D73"/>
  <c r="E73"/>
  <c r="B74"/>
  <c r="D74"/>
  <c r="G74" s="1"/>
  <c r="E74"/>
  <c r="D75"/>
  <c r="E75"/>
  <c r="G75"/>
  <c r="B76"/>
  <c r="D76"/>
  <c r="E76"/>
  <c r="F76"/>
  <c r="B77"/>
  <c r="D77"/>
  <c r="E77"/>
  <c r="B78"/>
  <c r="D78"/>
  <c r="E78"/>
  <c r="B79"/>
  <c r="D79"/>
  <c r="E79"/>
  <c r="B80"/>
  <c r="D80"/>
  <c r="E80"/>
  <c r="B81"/>
  <c r="D81"/>
  <c r="E81"/>
  <c r="B82"/>
  <c r="D82"/>
  <c r="E82"/>
  <c r="B83"/>
  <c r="D83"/>
  <c r="E83"/>
  <c r="B84"/>
  <c r="D84"/>
  <c r="E84"/>
  <c r="F84" s="1"/>
  <c r="B85"/>
  <c r="D85"/>
  <c r="E85"/>
  <c r="B86"/>
  <c r="D86"/>
  <c r="E86"/>
  <c r="B87"/>
  <c r="D87"/>
  <c r="E87"/>
  <c r="B88"/>
  <c r="D88"/>
  <c r="E88"/>
  <c r="F88" s="1"/>
  <c r="B89"/>
  <c r="D89"/>
  <c r="E89"/>
  <c r="B90"/>
  <c r="D90"/>
  <c r="E90"/>
  <c r="B91"/>
  <c r="D91"/>
  <c r="G91" s="1"/>
  <c r="E91"/>
  <c r="B92"/>
  <c r="D92"/>
  <c r="E92"/>
  <c r="F92" s="1"/>
  <c r="B93"/>
  <c r="D93"/>
  <c r="E93"/>
  <c r="B94"/>
  <c r="D94"/>
  <c r="E94"/>
  <c r="B95"/>
  <c r="D95"/>
  <c r="E95"/>
  <c r="B96"/>
  <c r="D96"/>
  <c r="E96"/>
  <c r="B97"/>
  <c r="D97"/>
  <c r="E97"/>
  <c r="B98"/>
  <c r="D98"/>
  <c r="E98"/>
  <c r="B99"/>
  <c r="D99"/>
  <c r="E99"/>
  <c r="B100"/>
  <c r="D100"/>
  <c r="E100"/>
  <c r="B101"/>
  <c r="D101"/>
  <c r="E101"/>
  <c r="B102"/>
  <c r="D102"/>
  <c r="E102"/>
  <c r="G103"/>
  <c r="A1" i="36"/>
  <c r="O6"/>
  <c r="B7"/>
  <c r="H7"/>
  <c r="I7"/>
  <c r="J7"/>
  <c r="K7"/>
  <c r="M7" s="1"/>
  <c r="R7"/>
  <c r="S7"/>
  <c r="B8"/>
  <c r="K8" s="1"/>
  <c r="H8"/>
  <c r="I8"/>
  <c r="J8"/>
  <c r="L8" s="1"/>
  <c r="R8"/>
  <c r="S8"/>
  <c r="B9"/>
  <c r="K9"/>
  <c r="H9"/>
  <c r="I9"/>
  <c r="J9"/>
  <c r="L9" s="1"/>
  <c r="R9"/>
  <c r="S9"/>
  <c r="B10"/>
  <c r="K10" s="1"/>
  <c r="H10"/>
  <c r="I10"/>
  <c r="J10"/>
  <c r="L10"/>
  <c r="R10"/>
  <c r="S10"/>
  <c r="B11"/>
  <c r="H11"/>
  <c r="I11"/>
  <c r="J11"/>
  <c r="K11"/>
  <c r="M11" s="1"/>
  <c r="R11"/>
  <c r="S11"/>
  <c r="B12"/>
  <c r="K12"/>
  <c r="H12"/>
  <c r="I12"/>
  <c r="J12"/>
  <c r="N12" s="1"/>
  <c r="R12"/>
  <c r="S12"/>
  <c r="B13"/>
  <c r="K13" s="1"/>
  <c r="J13"/>
  <c r="R13"/>
  <c r="S13"/>
  <c r="B14"/>
  <c r="H14"/>
  <c r="I14"/>
  <c r="J14"/>
  <c r="N14" s="1"/>
  <c r="K14"/>
  <c r="R14"/>
  <c r="S14"/>
  <c r="B15"/>
  <c r="K15" s="1"/>
  <c r="M15" s="1"/>
  <c r="H15"/>
  <c r="I15"/>
  <c r="J15"/>
  <c r="R15"/>
  <c r="S15"/>
  <c r="H16"/>
  <c r="I16"/>
  <c r="J16"/>
  <c r="K16"/>
  <c r="M16" s="1"/>
  <c r="R16"/>
  <c r="S16"/>
  <c r="H17"/>
  <c r="I17"/>
  <c r="J17"/>
  <c r="K17"/>
  <c r="R17"/>
  <c r="S17"/>
  <c r="B18"/>
  <c r="H18"/>
  <c r="I18"/>
  <c r="J18"/>
  <c r="K18"/>
  <c r="M18" s="1"/>
  <c r="R18"/>
  <c r="S18"/>
  <c r="B19"/>
  <c r="H19"/>
  <c r="I19"/>
  <c r="J19"/>
  <c r="K19"/>
  <c r="M19" s="1"/>
  <c r="R19"/>
  <c r="S19"/>
  <c r="B20"/>
  <c r="H20"/>
  <c r="I20"/>
  <c r="J20"/>
  <c r="K20"/>
  <c r="M20" s="1"/>
  <c r="R20"/>
  <c r="S20"/>
  <c r="B21"/>
  <c r="H21"/>
  <c r="I21"/>
  <c r="J21"/>
  <c r="L21" s="1"/>
  <c r="K21"/>
  <c r="M21" s="1"/>
  <c r="R21"/>
  <c r="S21"/>
  <c r="B22"/>
  <c r="J22"/>
  <c r="L22" s="1"/>
  <c r="K22"/>
  <c r="R22"/>
  <c r="S22"/>
  <c r="B23"/>
  <c r="H23"/>
  <c r="I23"/>
  <c r="J23"/>
  <c r="K23"/>
  <c r="R23"/>
  <c r="S23"/>
  <c r="B24"/>
  <c r="H24"/>
  <c r="I24"/>
  <c r="J24"/>
  <c r="K24"/>
  <c r="M24" s="1"/>
  <c r="R24"/>
  <c r="S24"/>
  <c r="B25"/>
  <c r="H25"/>
  <c r="I25"/>
  <c r="J25"/>
  <c r="K25"/>
  <c r="M25" s="1"/>
  <c r="R25"/>
  <c r="S25"/>
  <c r="B26"/>
  <c r="H26"/>
  <c r="I26"/>
  <c r="J26"/>
  <c r="K26"/>
  <c r="R26"/>
  <c r="S26"/>
  <c r="H27"/>
  <c r="I27"/>
  <c r="J27"/>
  <c r="L27" s="1"/>
  <c r="K27"/>
  <c r="R27"/>
  <c r="S27"/>
  <c r="B28"/>
  <c r="H28"/>
  <c r="I28"/>
  <c r="J28"/>
  <c r="L28" s="1"/>
  <c r="K28"/>
  <c r="M28" s="1"/>
  <c r="R28"/>
  <c r="S28"/>
  <c r="H29"/>
  <c r="I29"/>
  <c r="J29"/>
  <c r="K29"/>
  <c r="M29" s="1"/>
  <c r="R29"/>
  <c r="S29"/>
  <c r="H30"/>
  <c r="I30"/>
  <c r="J30"/>
  <c r="K30"/>
  <c r="R30"/>
  <c r="S30"/>
  <c r="B31"/>
  <c r="K31"/>
  <c r="H31"/>
  <c r="I31"/>
  <c r="J31"/>
  <c r="L31" s="1"/>
  <c r="R31"/>
  <c r="S31"/>
  <c r="B32"/>
  <c r="H32"/>
  <c r="I32"/>
  <c r="J32"/>
  <c r="L32" s="1"/>
  <c r="K32"/>
  <c r="R32"/>
  <c r="S32"/>
  <c r="B33"/>
  <c r="H33"/>
  <c r="I33"/>
  <c r="J33"/>
  <c r="K33"/>
  <c r="R33"/>
  <c r="S33"/>
  <c r="B34"/>
  <c r="H34"/>
  <c r="I34"/>
  <c r="J34"/>
  <c r="K34"/>
  <c r="R34"/>
  <c r="S34"/>
  <c r="B35"/>
  <c r="H35"/>
  <c r="I35"/>
  <c r="J35"/>
  <c r="L35" s="1"/>
  <c r="K35"/>
  <c r="R35"/>
  <c r="S35"/>
  <c r="B36"/>
  <c r="H36"/>
  <c r="I36"/>
  <c r="J36"/>
  <c r="K36"/>
  <c r="R36"/>
  <c r="S36"/>
  <c r="B37"/>
  <c r="H37"/>
  <c r="I37"/>
  <c r="J37"/>
  <c r="L37" s="1"/>
  <c r="K37"/>
  <c r="R37"/>
  <c r="S37"/>
  <c r="B38"/>
  <c r="H38"/>
  <c r="I38"/>
  <c r="J38"/>
  <c r="L38" s="1"/>
  <c r="K38"/>
  <c r="M38" s="1"/>
  <c r="R38"/>
  <c r="S38"/>
  <c r="B39"/>
  <c r="H39"/>
  <c r="I39"/>
  <c r="J39"/>
  <c r="L39" s="1"/>
  <c r="K39"/>
  <c r="M39" s="1"/>
  <c r="R39"/>
  <c r="S39"/>
  <c r="B40"/>
  <c r="K40" s="1"/>
  <c r="H40"/>
  <c r="I40"/>
  <c r="J40"/>
  <c r="L40" s="1"/>
  <c r="R40"/>
  <c r="S40"/>
  <c r="B41"/>
  <c r="H41"/>
  <c r="I41"/>
  <c r="J41"/>
  <c r="L41" s="1"/>
  <c r="K41"/>
  <c r="M41" s="1"/>
  <c r="R41"/>
  <c r="S41"/>
  <c r="B42"/>
  <c r="H42"/>
  <c r="I42"/>
  <c r="J42"/>
  <c r="K42"/>
  <c r="M42" s="1"/>
  <c r="R42"/>
  <c r="S42"/>
  <c r="B43"/>
  <c r="H43"/>
  <c r="I43"/>
  <c r="J43"/>
  <c r="L43" s="1"/>
  <c r="K43"/>
  <c r="M43" s="1"/>
  <c r="R43"/>
  <c r="S43"/>
  <c r="B44"/>
  <c r="K44" s="1"/>
  <c r="H44"/>
  <c r="I44"/>
  <c r="J44"/>
  <c r="L44" s="1"/>
  <c r="R44"/>
  <c r="S44"/>
  <c r="B45"/>
  <c r="H45"/>
  <c r="I45"/>
  <c r="J45"/>
  <c r="L45" s="1"/>
  <c r="K45"/>
  <c r="M45" s="1"/>
  <c r="R45"/>
  <c r="S45"/>
  <c r="B46"/>
  <c r="H46"/>
  <c r="I46"/>
  <c r="J46"/>
  <c r="L46" s="1"/>
  <c r="K46"/>
  <c r="M46" s="1"/>
  <c r="R46"/>
  <c r="S46"/>
  <c r="B47"/>
  <c r="K47"/>
  <c r="H47"/>
  <c r="I47"/>
  <c r="J47"/>
  <c r="R47"/>
  <c r="S47"/>
  <c r="B48"/>
  <c r="H48"/>
  <c r="I48"/>
  <c r="J48"/>
  <c r="K48"/>
  <c r="L48"/>
  <c r="R48"/>
  <c r="S48"/>
  <c r="B49"/>
  <c r="H49"/>
  <c r="I49"/>
  <c r="J49"/>
  <c r="L49" s="1"/>
  <c r="K49"/>
  <c r="M49" s="1"/>
  <c r="R49"/>
  <c r="S49"/>
  <c r="B50"/>
  <c r="H50"/>
  <c r="I50"/>
  <c r="J50"/>
  <c r="K50"/>
  <c r="M50" s="1"/>
  <c r="R50"/>
  <c r="S50"/>
  <c r="B51"/>
  <c r="H51"/>
  <c r="I51"/>
  <c r="J51"/>
  <c r="K51"/>
  <c r="M51" s="1"/>
  <c r="R51"/>
  <c r="S51"/>
  <c r="B52"/>
  <c r="H52"/>
  <c r="I52"/>
  <c r="J52"/>
  <c r="K52"/>
  <c r="R52"/>
  <c r="S52"/>
  <c r="B53"/>
  <c r="H53"/>
  <c r="I53"/>
  <c r="J53"/>
  <c r="K53"/>
  <c r="M53" s="1"/>
  <c r="R53"/>
  <c r="S53"/>
  <c r="B54"/>
  <c r="H54"/>
  <c r="I54"/>
  <c r="J54"/>
  <c r="K54"/>
  <c r="M54" s="1"/>
  <c r="R54"/>
  <c r="S54"/>
  <c r="B55"/>
  <c r="H55"/>
  <c r="I55"/>
  <c r="J55"/>
  <c r="L55" s="1"/>
  <c r="K55"/>
  <c r="R55"/>
  <c r="S55"/>
  <c r="B56"/>
  <c r="K56" s="1"/>
  <c r="M56" s="1"/>
  <c r="H56"/>
  <c r="I56"/>
  <c r="J56"/>
  <c r="L56" s="1"/>
  <c r="R56"/>
  <c r="S56"/>
  <c r="B57"/>
  <c r="H57"/>
  <c r="I57"/>
  <c r="J57"/>
  <c r="L57" s="1"/>
  <c r="K57"/>
  <c r="R57"/>
  <c r="S57"/>
  <c r="B58"/>
  <c r="H58"/>
  <c r="I58"/>
  <c r="J58"/>
  <c r="K58"/>
  <c r="M58" s="1"/>
  <c r="R58"/>
  <c r="S58"/>
  <c r="B59"/>
  <c r="K59"/>
  <c r="J59"/>
  <c r="L59" s="1"/>
  <c r="R59"/>
  <c r="S59"/>
  <c r="B60"/>
  <c r="H60"/>
  <c r="I60"/>
  <c r="J60"/>
  <c r="K60"/>
  <c r="M60" s="1"/>
  <c r="R60"/>
  <c r="S60"/>
  <c r="B61"/>
  <c r="H61"/>
  <c r="I61"/>
  <c r="J61"/>
  <c r="K61"/>
  <c r="R61"/>
  <c r="S61"/>
  <c r="B62"/>
  <c r="H62"/>
  <c r="I62"/>
  <c r="J62"/>
  <c r="K62"/>
  <c r="M62" s="1"/>
  <c r="R62"/>
  <c r="S62"/>
  <c r="B63"/>
  <c r="H63"/>
  <c r="I63"/>
  <c r="J63"/>
  <c r="L63" s="1"/>
  <c r="K63"/>
  <c r="R63"/>
  <c r="S63"/>
  <c r="B64"/>
  <c r="H64"/>
  <c r="I64"/>
  <c r="J64"/>
  <c r="L64" s="1"/>
  <c r="K64"/>
  <c r="M64" s="1"/>
  <c r="R64"/>
  <c r="S64"/>
  <c r="B65"/>
  <c r="K65" s="1"/>
  <c r="J65"/>
  <c r="L65" s="1"/>
  <c r="R65"/>
  <c r="S65"/>
  <c r="B66"/>
  <c r="H66"/>
  <c r="I66"/>
  <c r="J66"/>
  <c r="K66"/>
  <c r="R66"/>
  <c r="S66"/>
  <c r="B67"/>
  <c r="H67"/>
  <c r="I67"/>
  <c r="J67"/>
  <c r="L67" s="1"/>
  <c r="K67"/>
  <c r="M67" s="1"/>
  <c r="R67"/>
  <c r="S67"/>
  <c r="B68"/>
  <c r="H68"/>
  <c r="I68"/>
  <c r="J68"/>
  <c r="L68" s="1"/>
  <c r="K68"/>
  <c r="R68"/>
  <c r="S68"/>
  <c r="H69"/>
  <c r="I69"/>
  <c r="J69"/>
  <c r="K69"/>
  <c r="R69"/>
  <c r="S69"/>
  <c r="B70"/>
  <c r="K70" s="1"/>
  <c r="M70" s="1"/>
  <c r="H70"/>
  <c r="I70"/>
  <c r="J70"/>
  <c r="R70"/>
  <c r="S70"/>
  <c r="B71"/>
  <c r="H71"/>
  <c r="I71"/>
  <c r="J71"/>
  <c r="K71"/>
  <c r="R71"/>
  <c r="S71"/>
  <c r="B72"/>
  <c r="K72" s="1"/>
  <c r="H72"/>
  <c r="I72"/>
  <c r="M72" s="1"/>
  <c r="J72"/>
  <c r="R72"/>
  <c r="S72"/>
  <c r="B73"/>
  <c r="H73"/>
  <c r="I73"/>
  <c r="J73"/>
  <c r="K73"/>
  <c r="M73" s="1"/>
  <c r="R73"/>
  <c r="S73"/>
  <c r="B74"/>
  <c r="H74"/>
  <c r="I74"/>
  <c r="J74"/>
  <c r="K74"/>
  <c r="M74" s="1"/>
  <c r="R74"/>
  <c r="S74"/>
  <c r="B75"/>
  <c r="H75"/>
  <c r="I75"/>
  <c r="J75"/>
  <c r="K75"/>
  <c r="R75"/>
  <c r="S75"/>
  <c r="H76"/>
  <c r="I76"/>
  <c r="J76"/>
  <c r="K76"/>
  <c r="R76"/>
  <c r="S76"/>
  <c r="B77"/>
  <c r="H77"/>
  <c r="I77"/>
  <c r="J77"/>
  <c r="K77"/>
  <c r="M77" s="1"/>
  <c r="R77"/>
  <c r="S77"/>
  <c r="B78"/>
  <c r="H78"/>
  <c r="I78"/>
  <c r="J78"/>
  <c r="L78" s="1"/>
  <c r="K78"/>
  <c r="R78"/>
  <c r="S78"/>
  <c r="B79"/>
  <c r="H79"/>
  <c r="I79"/>
  <c r="J79"/>
  <c r="L79" s="1"/>
  <c r="K79"/>
  <c r="R79"/>
  <c r="S79"/>
  <c r="B80"/>
  <c r="H80"/>
  <c r="I80"/>
  <c r="J80"/>
  <c r="L80" s="1"/>
  <c r="K80"/>
  <c r="M80"/>
  <c r="R80"/>
  <c r="S80"/>
  <c r="B81"/>
  <c r="H81"/>
  <c r="I81"/>
  <c r="J81"/>
  <c r="L81" s="1"/>
  <c r="K81"/>
  <c r="M81" s="1"/>
  <c r="R81"/>
  <c r="S81"/>
  <c r="B82"/>
  <c r="H82"/>
  <c r="I82"/>
  <c r="J82"/>
  <c r="L82" s="1"/>
  <c r="K82"/>
  <c r="R82"/>
  <c r="S82"/>
  <c r="B83"/>
  <c r="H83"/>
  <c r="I83"/>
  <c r="J83"/>
  <c r="L83" s="1"/>
  <c r="K83"/>
  <c r="R83"/>
  <c r="S83"/>
  <c r="B84"/>
  <c r="H84"/>
  <c r="I84"/>
  <c r="J84"/>
  <c r="L84" s="1"/>
  <c r="K84"/>
  <c r="O84" s="1"/>
  <c r="R84"/>
  <c r="S84"/>
  <c r="B85"/>
  <c r="H85"/>
  <c r="I85"/>
  <c r="J85"/>
  <c r="L85" s="1"/>
  <c r="K85"/>
  <c r="M85" s="1"/>
  <c r="R85"/>
  <c r="S85"/>
  <c r="B86"/>
  <c r="H86"/>
  <c r="I86"/>
  <c r="J86"/>
  <c r="K86"/>
  <c r="N86" s="1"/>
  <c r="L86"/>
  <c r="R86"/>
  <c r="S86"/>
  <c r="B87"/>
  <c r="H87"/>
  <c r="I87"/>
  <c r="J87"/>
  <c r="L87" s="1"/>
  <c r="K87"/>
  <c r="O87" s="1"/>
  <c r="R87"/>
  <c r="S87"/>
  <c r="B88"/>
  <c r="K88"/>
  <c r="H88"/>
  <c r="I88"/>
  <c r="J88"/>
  <c r="R88"/>
  <c r="S88"/>
  <c r="B89"/>
  <c r="H89"/>
  <c r="I89"/>
  <c r="J89"/>
  <c r="K89"/>
  <c r="N89" s="1"/>
  <c r="R89"/>
  <c r="S89"/>
  <c r="B90"/>
  <c r="H90"/>
  <c r="I90"/>
  <c r="J90"/>
  <c r="N90" s="1"/>
  <c r="K90"/>
  <c r="R90"/>
  <c r="S90"/>
  <c r="B91"/>
  <c r="H91"/>
  <c r="I91"/>
  <c r="J91"/>
  <c r="K91"/>
  <c r="M91" s="1"/>
  <c r="R91"/>
  <c r="S91"/>
  <c r="B92"/>
  <c r="K92"/>
  <c r="H92"/>
  <c r="I92"/>
  <c r="J92"/>
  <c r="L92" s="1"/>
  <c r="R92"/>
  <c r="S92"/>
  <c r="B93"/>
  <c r="H93"/>
  <c r="I93"/>
  <c r="J93"/>
  <c r="L93" s="1"/>
  <c r="K93"/>
  <c r="M93" s="1"/>
  <c r="R93"/>
  <c r="S93"/>
  <c r="B94"/>
  <c r="H94"/>
  <c r="I94"/>
  <c r="J94"/>
  <c r="L94" s="1"/>
  <c r="K94"/>
  <c r="R94"/>
  <c r="S94"/>
  <c r="B95"/>
  <c r="H95"/>
  <c r="I95"/>
  <c r="J95"/>
  <c r="L95" s="1"/>
  <c r="K95"/>
  <c r="M95" s="1"/>
  <c r="R95"/>
  <c r="S95"/>
  <c r="B96"/>
  <c r="K96"/>
  <c r="H96"/>
  <c r="I96"/>
  <c r="J96"/>
  <c r="L96" s="1"/>
  <c r="R96"/>
  <c r="S96"/>
  <c r="B97"/>
  <c r="H97"/>
  <c r="I97"/>
  <c r="I105" s="1"/>
  <c r="J97"/>
  <c r="K97"/>
  <c r="M97" s="1"/>
  <c r="R97"/>
  <c r="S97"/>
  <c r="B98"/>
  <c r="H98"/>
  <c r="I98"/>
  <c r="J98"/>
  <c r="K98"/>
  <c r="M98"/>
  <c r="R98"/>
  <c r="S98"/>
  <c r="B99"/>
  <c r="H99"/>
  <c r="I99"/>
  <c r="J99"/>
  <c r="K99"/>
  <c r="M99" s="1"/>
  <c r="R99"/>
  <c r="S99"/>
  <c r="B100"/>
  <c r="H100"/>
  <c r="I100"/>
  <c r="J100"/>
  <c r="K100"/>
  <c r="R100"/>
  <c r="S100"/>
  <c r="B101"/>
  <c r="H101"/>
  <c r="I101"/>
  <c r="J101"/>
  <c r="O101" s="1"/>
  <c r="K101"/>
  <c r="M101" s="1"/>
  <c r="R101"/>
  <c r="S101"/>
  <c r="B102"/>
  <c r="H102"/>
  <c r="I102"/>
  <c r="J102"/>
  <c r="K102"/>
  <c r="M102" s="1"/>
  <c r="R102"/>
  <c r="S102"/>
  <c r="B103"/>
  <c r="H103"/>
  <c r="I103"/>
  <c r="J103"/>
  <c r="L103" s="1"/>
  <c r="K103"/>
  <c r="R103"/>
  <c r="S103"/>
  <c r="J104"/>
  <c r="O104" s="1"/>
  <c r="K104"/>
  <c r="R104"/>
  <c r="S104"/>
  <c r="D105"/>
  <c r="R105" s="1"/>
  <c r="E105"/>
  <c r="E106" s="1"/>
  <c r="F105"/>
  <c r="G105"/>
  <c r="G106" s="1"/>
  <c r="S105"/>
  <c r="D53" i="4"/>
  <c r="E53"/>
  <c r="D54"/>
  <c r="E54"/>
  <c r="D55"/>
  <c r="E55"/>
  <c r="D56"/>
  <c r="E56"/>
  <c r="D57"/>
  <c r="E57"/>
  <c r="E61"/>
  <c r="D62"/>
  <c r="E62" s="1"/>
  <c r="E63" s="1"/>
  <c r="E64" s="1"/>
  <c r="I2" i="37"/>
  <c r="A3"/>
  <c r="I3"/>
  <c r="I8"/>
  <c r="J8"/>
  <c r="C9"/>
  <c r="E9"/>
  <c r="F9"/>
  <c r="F40" s="1"/>
  <c r="F76" s="1"/>
  <c r="G9"/>
  <c r="G40" s="1"/>
  <c r="G76" s="1"/>
  <c r="H9"/>
  <c r="D12"/>
  <c r="D9" s="1"/>
  <c r="D13"/>
  <c r="C15"/>
  <c r="D15"/>
  <c r="I15" s="1"/>
  <c r="E15"/>
  <c r="F15"/>
  <c r="G15"/>
  <c r="H15"/>
  <c r="H40" s="1"/>
  <c r="H76" s="1"/>
  <c r="C21"/>
  <c r="C40" s="1"/>
  <c r="D21"/>
  <c r="E21"/>
  <c r="F21"/>
  <c r="I27"/>
  <c r="C28"/>
  <c r="D28"/>
  <c r="E28"/>
  <c r="F28"/>
  <c r="I28" s="1"/>
  <c r="C34"/>
  <c r="D34"/>
  <c r="I34" s="1"/>
  <c r="E34"/>
  <c r="F34"/>
  <c r="E40"/>
  <c r="I42"/>
  <c r="J42" s="1"/>
  <c r="C43"/>
  <c r="C73" s="1"/>
  <c r="E43"/>
  <c r="E73" s="1"/>
  <c r="E76" s="1"/>
  <c r="F43"/>
  <c r="D44"/>
  <c r="D43"/>
  <c r="C49"/>
  <c r="D49"/>
  <c r="I49" s="1"/>
  <c r="E49"/>
  <c r="F49"/>
  <c r="G49"/>
  <c r="H49"/>
  <c r="I55"/>
  <c r="C61"/>
  <c r="D61"/>
  <c r="I61" s="1"/>
  <c r="E61"/>
  <c r="F61"/>
  <c r="F73" s="1"/>
  <c r="G61"/>
  <c r="H61"/>
  <c r="H73" s="1"/>
  <c r="C67"/>
  <c r="I67" s="1"/>
  <c r="D67"/>
  <c r="E67"/>
  <c r="F67"/>
  <c r="G73"/>
  <c r="C75"/>
  <c r="D75"/>
  <c r="E75"/>
  <c r="F75"/>
  <c r="G75"/>
  <c r="H75"/>
  <c r="I75"/>
  <c r="J75" s="1"/>
  <c r="I81"/>
  <c r="J81" s="1"/>
  <c r="I82"/>
  <c r="I83"/>
  <c r="I84"/>
  <c r="I85"/>
  <c r="I86"/>
  <c r="C87"/>
  <c r="C98" s="1"/>
  <c r="D87"/>
  <c r="E87"/>
  <c r="E98" s="1"/>
  <c r="F87"/>
  <c r="F98" s="1"/>
  <c r="G87"/>
  <c r="G98" s="1"/>
  <c r="H87"/>
  <c r="I89"/>
  <c r="J89" s="1"/>
  <c r="I90"/>
  <c r="I91"/>
  <c r="I92"/>
  <c r="I93"/>
  <c r="I94"/>
  <c r="C95"/>
  <c r="D95"/>
  <c r="E95"/>
  <c r="F95"/>
  <c r="G95"/>
  <c r="H95"/>
  <c r="C97"/>
  <c r="D97"/>
  <c r="E97"/>
  <c r="F97"/>
  <c r="G97"/>
  <c r="H97"/>
  <c r="D98"/>
  <c r="H98"/>
  <c r="D73"/>
  <c r="M92" i="36"/>
  <c r="O95"/>
  <c r="L66"/>
  <c r="L54"/>
  <c r="M17"/>
  <c r="F55" i="10"/>
  <c r="G55"/>
  <c r="F47"/>
  <c r="O80" i="36"/>
  <c r="O51"/>
  <c r="O35"/>
  <c r="L25"/>
  <c r="H48" i="1"/>
  <c r="H46"/>
  <c r="H42" s="1"/>
  <c r="H37"/>
  <c r="H36" s="1"/>
  <c r="I97" i="37"/>
  <c r="J97" s="1"/>
  <c r="I95"/>
  <c r="J95" s="1"/>
  <c r="N84" i="36"/>
  <c r="O69"/>
  <c r="L69"/>
  <c r="M52"/>
  <c r="N52"/>
  <c r="O46"/>
  <c r="N35"/>
  <c r="O31"/>
  <c r="L30"/>
  <c r="O20"/>
  <c r="L19"/>
  <c r="O12"/>
  <c r="L11"/>
  <c r="F97" i="10"/>
  <c r="F90"/>
  <c r="G89"/>
  <c r="F82"/>
  <c r="F78"/>
  <c r="F73"/>
  <c r="G72"/>
  <c r="F50"/>
  <c r="F46"/>
  <c r="A2" i="29"/>
  <c r="A2" i="27"/>
  <c r="A2" i="11"/>
  <c r="E28" i="27"/>
  <c r="H28"/>
  <c r="L60" i="36"/>
  <c r="O38"/>
  <c r="G51" i="10"/>
  <c r="F43"/>
  <c r="N91" i="36"/>
  <c r="N62"/>
  <c r="L50"/>
  <c r="O34"/>
  <c r="O26"/>
  <c r="F16" i="10"/>
  <c r="G16"/>
  <c r="H99" i="1"/>
  <c r="O76" i="36"/>
  <c r="L76"/>
  <c r="O64"/>
  <c r="O58"/>
  <c r="L58"/>
  <c r="N47"/>
  <c r="M32"/>
  <c r="N31"/>
  <c r="M23"/>
  <c r="N23"/>
  <c r="N21"/>
  <c r="N20"/>
  <c r="L7"/>
  <c r="F59" i="10"/>
  <c r="G40"/>
  <c r="G27"/>
  <c r="F17"/>
  <c r="G7"/>
  <c r="H28" i="1"/>
  <c r="H26"/>
  <c r="H10" s="1"/>
  <c r="H46" i="69"/>
  <c r="H42" s="1"/>
  <c r="H35" s="1"/>
  <c r="I45" i="24"/>
  <c r="H97" i="69"/>
  <c r="H88"/>
  <c r="H74" s="1"/>
  <c r="H118" s="1"/>
  <c r="S119"/>
  <c r="A6" i="70"/>
  <c r="A7" i="71"/>
  <c r="A8" i="41"/>
  <c r="J60" i="29"/>
  <c r="J59" s="1"/>
  <c r="J49"/>
  <c r="G28" i="27"/>
  <c r="N119" i="69"/>
  <c r="Q119"/>
  <c r="C28" i="27"/>
  <c r="R119" i="69"/>
  <c r="N119" i="1"/>
  <c r="I37" i="24"/>
  <c r="I48" s="1"/>
  <c r="G48"/>
  <c r="E48"/>
  <c r="I47"/>
  <c r="H54" i="69"/>
  <c r="H10"/>
  <c r="H69" s="1"/>
  <c r="H36"/>
  <c r="F89" i="10"/>
  <c r="G82"/>
  <c r="F68"/>
  <c r="F42"/>
  <c r="G41"/>
  <c r="F30"/>
  <c r="G23"/>
  <c r="G19"/>
  <c r="G9"/>
  <c r="L88" i="36"/>
  <c r="M83"/>
  <c r="O63"/>
  <c r="O23"/>
  <c r="G70" i="10"/>
  <c r="N80" i="36"/>
  <c r="O99"/>
  <c r="M90"/>
  <c r="M76"/>
  <c r="N64"/>
  <c r="O59"/>
  <c r="O32"/>
  <c r="L24"/>
  <c r="F102" i="10"/>
  <c r="F95"/>
  <c r="F91"/>
  <c r="F77"/>
  <c r="G76"/>
  <c r="G73"/>
  <c r="G63"/>
  <c r="G50"/>
  <c r="F38"/>
  <c r="O98" i="36"/>
  <c r="O86"/>
  <c r="O57"/>
  <c r="O45"/>
  <c r="G90" i="10"/>
  <c r="F14"/>
  <c r="G10"/>
  <c r="F19"/>
  <c r="G14"/>
  <c r="G13"/>
  <c r="F10"/>
  <c r="L97" i="36"/>
  <c r="N96"/>
  <c r="L100"/>
  <c r="L91"/>
  <c r="M89"/>
  <c r="M86"/>
  <c r="M84"/>
  <c r="L75"/>
  <c r="L72"/>
  <c r="N58"/>
  <c r="O55"/>
  <c r="O49"/>
  <c r="O37"/>
  <c r="L36"/>
  <c r="M14"/>
  <c r="G102" i="10"/>
  <c r="F98"/>
  <c r="F64"/>
  <c r="F45"/>
  <c r="G42"/>
  <c r="F29"/>
  <c r="F23"/>
  <c r="G20"/>
  <c r="M63" i="36"/>
  <c r="N53"/>
  <c r="L52"/>
  <c r="N45"/>
  <c r="N24"/>
  <c r="L23"/>
  <c r="F33" i="10"/>
  <c r="G30"/>
  <c r="G24"/>
  <c r="N63" i="36"/>
  <c r="I28" i="27"/>
  <c r="L119" i="1"/>
  <c r="L119" i="69"/>
  <c r="L61" i="36" l="1"/>
  <c r="N59"/>
  <c r="M55"/>
  <c r="O52"/>
  <c r="O40"/>
  <c r="M34"/>
  <c r="L26"/>
  <c r="L20"/>
  <c r="O18"/>
  <c r="L74"/>
  <c r="O72"/>
  <c r="O71"/>
  <c r="L71"/>
  <c r="M66"/>
  <c r="N61"/>
  <c r="M35"/>
  <c r="M13"/>
  <c r="O13"/>
  <c r="M8"/>
  <c r="N8"/>
  <c r="H119" i="69"/>
  <c r="I9" i="37"/>
  <c r="D40"/>
  <c r="D76" s="1"/>
  <c r="M65" i="36"/>
  <c r="N65"/>
  <c r="O65"/>
  <c r="M44"/>
  <c r="O44"/>
  <c r="O10"/>
  <c r="M10"/>
  <c r="N10"/>
  <c r="H35" i="1"/>
  <c r="H69" s="1"/>
  <c r="H119" s="1"/>
  <c r="C76" i="37"/>
  <c r="I43"/>
  <c r="I73" s="1"/>
  <c r="J73" s="1"/>
  <c r="I87"/>
  <c r="I21"/>
  <c r="O103" i="36"/>
  <c r="O94"/>
  <c r="O91"/>
  <c r="O77"/>
  <c r="N75"/>
  <c r="O73"/>
  <c r="N69"/>
  <c r="N68"/>
  <c r="N51"/>
  <c r="O47"/>
  <c r="O33"/>
  <c r="N30"/>
  <c r="H105"/>
  <c r="I106" s="1"/>
  <c r="N22"/>
  <c r="O21"/>
  <c r="N17"/>
  <c r="G15" i="10"/>
  <c r="G46" i="33"/>
  <c r="G49" s="1"/>
  <c r="H49" s="1"/>
  <c r="J54" i="29"/>
  <c r="M96" i="36"/>
  <c r="M88"/>
  <c r="O61"/>
  <c r="M47"/>
  <c r="M31"/>
  <c r="N15"/>
  <c r="M12"/>
  <c r="M9"/>
  <c r="F101" i="10"/>
  <c r="F99"/>
  <c r="G97"/>
  <c r="F96"/>
  <c r="F93"/>
  <c r="G88"/>
  <c r="G87"/>
  <c r="G85"/>
  <c r="G84"/>
  <c r="F81"/>
  <c r="F80"/>
  <c r="F79"/>
  <c r="G78"/>
  <c r="F70"/>
  <c r="F67"/>
  <c r="F66"/>
  <c r="N18" i="36"/>
  <c r="A1" i="30"/>
  <c r="G96" i="10"/>
  <c r="M33" i="36"/>
  <c r="F53" i="10"/>
  <c r="N103" i="36"/>
  <c r="N28"/>
  <c r="O67"/>
  <c r="F60" i="10"/>
  <c r="N39" i="36"/>
  <c r="O97"/>
  <c r="F18" i="10"/>
  <c r="F74"/>
  <c r="D104"/>
  <c r="O7" i="36"/>
  <c r="O43"/>
  <c r="N29"/>
  <c r="N102"/>
  <c r="O22"/>
  <c r="O54"/>
  <c r="O15"/>
  <c r="N44"/>
  <c r="O88"/>
  <c r="O75"/>
  <c r="N54"/>
  <c r="O36"/>
  <c r="O29"/>
  <c r="N11"/>
  <c r="N7"/>
  <c r="G101" i="10"/>
  <c r="G98"/>
  <c r="G93"/>
  <c r="G92"/>
  <c r="G77"/>
  <c r="F75"/>
  <c r="F72"/>
  <c r="G67"/>
  <c r="G62"/>
  <c r="G46"/>
  <c r="G32"/>
  <c r="G22"/>
  <c r="F12"/>
  <c r="H267" i="30"/>
  <c r="N93" i="36"/>
  <c r="N27"/>
  <c r="N42"/>
  <c r="O83"/>
  <c r="A1" i="29"/>
  <c r="N46" i="36"/>
  <c r="O96"/>
  <c r="G66" i="10"/>
  <c r="N49" i="36"/>
  <c r="L101"/>
  <c r="F26" i="10"/>
  <c r="F71"/>
  <c r="N97" i="36"/>
  <c r="O11"/>
  <c r="O28"/>
  <c r="M75"/>
  <c r="F39" i="10"/>
  <c r="M103" i="36"/>
  <c r="O89"/>
  <c r="N72"/>
  <c r="O70"/>
  <c r="O24"/>
  <c r="L18"/>
  <c r="L17"/>
  <c r="L15"/>
  <c r="L12"/>
  <c r="F100" i="10"/>
  <c r="G99"/>
  <c r="G95"/>
  <c r="F86"/>
  <c r="F83"/>
  <c r="G79"/>
  <c r="F69"/>
  <c r="G68"/>
  <c r="G59"/>
  <c r="G52"/>
  <c r="F51"/>
  <c r="G47"/>
  <c r="G43"/>
  <c r="G38"/>
  <c r="F34"/>
  <c r="F27"/>
  <c r="F24"/>
  <c r="F21"/>
  <c r="F20"/>
  <c r="G17"/>
  <c r="F15"/>
  <c r="G11"/>
  <c r="A1" i="27"/>
  <c r="A1" i="24"/>
  <c r="N67" i="36"/>
  <c r="O39"/>
  <c r="N41"/>
  <c r="B1" i="8"/>
  <c r="A1" i="10" s="1"/>
  <c r="A1" i="11"/>
  <c r="F25" i="10"/>
  <c r="G56"/>
  <c r="O68" i="36"/>
  <c r="M68"/>
  <c r="G35" i="10"/>
  <c r="G81"/>
  <c r="O17" i="36"/>
  <c r="N56"/>
  <c r="N95"/>
  <c r="N76"/>
  <c r="L51"/>
  <c r="N43"/>
  <c r="F65" i="10"/>
  <c r="N98" i="36"/>
  <c r="L98"/>
  <c r="N87"/>
  <c r="M87"/>
  <c r="N71"/>
  <c r="M71"/>
  <c r="N66"/>
  <c r="O66"/>
  <c r="O62"/>
  <c r="L62"/>
  <c r="O60"/>
  <c r="N60"/>
  <c r="M57"/>
  <c r="N57"/>
  <c r="O27"/>
  <c r="M27"/>
  <c r="N25"/>
  <c r="O25"/>
  <c r="F94" i="10"/>
  <c r="G94"/>
  <c r="F37"/>
  <c r="G37"/>
  <c r="J105" i="36"/>
  <c r="N85"/>
  <c r="O56"/>
  <c r="N101"/>
  <c r="N99"/>
  <c r="N88"/>
  <c r="L77"/>
  <c r="L70"/>
  <c r="M69"/>
  <c r="N55"/>
  <c r="F63" i="10"/>
  <c r="F52"/>
  <c r="M100" i="36"/>
  <c r="N100"/>
  <c r="L90"/>
  <c r="O90"/>
  <c r="N82"/>
  <c r="M82"/>
  <c r="M78"/>
  <c r="O78"/>
  <c r="O50"/>
  <c r="N50"/>
  <c r="N48"/>
  <c r="M48"/>
  <c r="L42"/>
  <c r="O42"/>
  <c r="N34"/>
  <c r="L34"/>
  <c r="M26"/>
  <c r="N26"/>
  <c r="N13"/>
  <c r="L13"/>
  <c r="G58" i="10"/>
  <c r="F58"/>
  <c r="F49"/>
  <c r="G49"/>
  <c r="G36"/>
  <c r="F36"/>
  <c r="F8"/>
  <c r="G8"/>
  <c r="K105" i="36"/>
  <c r="K106" s="1"/>
  <c r="N70"/>
  <c r="N83"/>
  <c r="G83" i="10"/>
  <c r="G54"/>
  <c r="N94" i="36"/>
  <c r="M94"/>
  <c r="O92"/>
  <c r="N92"/>
  <c r="N79"/>
  <c r="O79"/>
  <c r="M79"/>
  <c r="O74"/>
  <c r="N74"/>
  <c r="N33"/>
  <c r="L33"/>
  <c r="M30"/>
  <c r="O30"/>
  <c r="L16"/>
  <c r="N16"/>
  <c r="O16"/>
  <c r="O9"/>
  <c r="N9"/>
  <c r="F57" i="10"/>
  <c r="G57"/>
  <c r="G48"/>
  <c r="F48"/>
  <c r="O100" i="36"/>
  <c r="N73"/>
  <c r="N32"/>
  <c r="L73"/>
  <c r="O82"/>
  <c r="L89"/>
  <c r="N81"/>
  <c r="N78"/>
  <c r="N77"/>
  <c r="O48"/>
  <c r="L47"/>
  <c r="O41"/>
  <c r="N38"/>
  <c r="L29"/>
  <c r="M22"/>
  <c r="O8"/>
  <c r="G100" i="10"/>
  <c r="F87"/>
  <c r="G86"/>
  <c r="F85"/>
  <c r="G80"/>
  <c r="G69"/>
  <c r="F44"/>
  <c r="O102" i="36"/>
  <c r="L102"/>
  <c r="L53"/>
  <c r="O53"/>
  <c r="N40"/>
  <c r="M40"/>
  <c r="N37"/>
  <c r="M37"/>
  <c r="N36"/>
  <c r="M36"/>
  <c r="O19"/>
  <c r="N19"/>
  <c r="L14"/>
  <c r="O14"/>
  <c r="G31" i="10"/>
  <c r="F31"/>
  <c r="E104"/>
  <c r="D105" s="1"/>
  <c r="L99" i="36"/>
  <c r="O81"/>
  <c r="G28" i="10"/>
  <c r="A2" i="24"/>
  <c r="M61" i="36"/>
  <c r="O93"/>
  <c r="G34" i="10"/>
  <c r="A2" i="30"/>
  <c r="F54" i="10"/>
  <c r="J62" i="69" s="1"/>
  <c r="M59" i="36"/>
  <c r="J105" i="69" l="1"/>
  <c r="I98" i="37"/>
  <c r="J98" s="1"/>
  <c r="J87"/>
  <c r="J55" i="69"/>
  <c r="I40" i="37"/>
  <c r="J38" i="1"/>
  <c r="L105" i="36"/>
  <c r="J13" i="1"/>
  <c r="M105" i="36"/>
  <c r="J106"/>
  <c r="O105"/>
  <c r="J103" i="69"/>
  <c r="J115" i="1"/>
  <c r="J104" i="69"/>
  <c r="J82" i="1"/>
  <c r="J82" i="69"/>
  <c r="J17"/>
  <c r="J28" i="1"/>
  <c r="J95" i="69"/>
  <c r="G104" i="10"/>
  <c r="J78" i="1"/>
  <c r="J80" i="69"/>
  <c r="J59"/>
  <c r="J45"/>
  <c r="J78"/>
  <c r="J32"/>
  <c r="J80" i="1"/>
  <c r="J52"/>
  <c r="J51"/>
  <c r="J14" i="69"/>
  <c r="J91" i="1"/>
  <c r="J106"/>
  <c r="J94" i="69"/>
  <c r="J22"/>
  <c r="J61" i="1"/>
  <c r="J62"/>
  <c r="J116" i="69"/>
  <c r="J37"/>
  <c r="J45" i="1"/>
  <c r="J55"/>
  <c r="J83" i="69"/>
  <c r="J16"/>
  <c r="J15" s="1"/>
  <c r="J30"/>
  <c r="J27" i="1"/>
  <c r="J41" i="69"/>
  <c r="J24"/>
  <c r="J44"/>
  <c r="J43" s="1"/>
  <c r="J44" i="1"/>
  <c r="J43" s="1"/>
  <c r="J59"/>
  <c r="J13" i="69"/>
  <c r="J12" s="1"/>
  <c r="J14" i="1"/>
  <c r="J12" s="1"/>
  <c r="J41"/>
  <c r="J93" i="69"/>
  <c r="J84" i="1"/>
  <c r="J60"/>
  <c r="J16"/>
  <c r="J56"/>
  <c r="J54" s="1"/>
  <c r="J67" i="69"/>
  <c r="J110"/>
  <c r="J28"/>
  <c r="J79" i="1"/>
  <c r="J89"/>
  <c r="J66"/>
  <c r="J50"/>
  <c r="J49" s="1"/>
  <c r="J42" s="1"/>
  <c r="J101"/>
  <c r="J65"/>
  <c r="J66" i="69"/>
  <c r="J95" i="1"/>
  <c r="J109" i="69"/>
  <c r="J40" i="1"/>
  <c r="J108" i="69"/>
  <c r="J111" i="1"/>
  <c r="J50" i="69"/>
  <c r="J31"/>
  <c r="J79"/>
  <c r="J89"/>
  <c r="J91"/>
  <c r="J102" i="1"/>
  <c r="J20" i="69"/>
  <c r="J21" i="1"/>
  <c r="J37"/>
  <c r="J90"/>
  <c r="J65" i="69"/>
  <c r="J33"/>
  <c r="J106"/>
  <c r="J40"/>
  <c r="J52"/>
  <c r="J60"/>
  <c r="J84"/>
  <c r="J77"/>
  <c r="J77" i="1"/>
  <c r="J83"/>
  <c r="J81"/>
  <c r="J76" i="69"/>
  <c r="J116" i="1"/>
  <c r="J20"/>
  <c r="J39" i="69"/>
  <c r="J23" i="1"/>
  <c r="J101" i="69"/>
  <c r="J107" i="1"/>
  <c r="J81" i="69"/>
  <c r="J22" i="1"/>
  <c r="J56" i="69"/>
  <c r="J108" i="1"/>
  <c r="J92" i="69"/>
  <c r="J31" i="1"/>
  <c r="F104" i="10"/>
  <c r="J23" i="69"/>
  <c r="J30" i="1"/>
  <c r="J107" i="69"/>
  <c r="J61"/>
  <c r="J17" i="1"/>
  <c r="J94"/>
  <c r="J32"/>
  <c r="J67"/>
  <c r="J19" i="69"/>
  <c r="J85" i="1"/>
  <c r="J24"/>
  <c r="J76"/>
  <c r="J38" i="69"/>
  <c r="J27"/>
  <c r="J26" s="1"/>
  <c r="J110" i="1"/>
  <c r="J85" i="69"/>
  <c r="J92" i="1"/>
  <c r="J90" i="69"/>
  <c r="J104" i="1"/>
  <c r="J93"/>
  <c r="J105"/>
  <c r="J39"/>
  <c r="J33"/>
  <c r="J111" i="69"/>
  <c r="J51"/>
  <c r="J21"/>
  <c r="J103" i="1"/>
  <c r="J100" s="1"/>
  <c r="N105" i="36"/>
  <c r="J54" i="69"/>
  <c r="J109" i="1"/>
  <c r="J115" i="69"/>
  <c r="J114" s="1"/>
  <c r="J19" i="1"/>
  <c r="J102" i="69"/>
  <c r="J40" i="37" l="1"/>
  <c r="J39"/>
  <c r="I76"/>
  <c r="J76" s="1"/>
  <c r="J18" i="1"/>
  <c r="J58" i="69"/>
  <c r="J26" i="1"/>
  <c r="M106" i="36"/>
  <c r="J18" i="69"/>
  <c r="J88"/>
  <c r="J15" i="1"/>
  <c r="J29"/>
  <c r="J49" i="69"/>
  <c r="J42" s="1"/>
  <c r="J58" i="1"/>
  <c r="J114"/>
  <c r="J99" s="1"/>
  <c r="J75" i="69"/>
  <c r="J74" s="1"/>
  <c r="J29"/>
  <c r="J36" i="1"/>
  <c r="J64"/>
  <c r="J88"/>
  <c r="J64" i="69"/>
  <c r="J36"/>
  <c r="J75" i="1"/>
  <c r="J74" s="1"/>
  <c r="J100" i="69"/>
  <c r="J99" s="1"/>
  <c r="J10" i="1" l="1"/>
  <c r="J35" i="69"/>
  <c r="J10"/>
  <c r="J118"/>
  <c r="J118" i="1"/>
  <c r="J35"/>
  <c r="J69" s="1"/>
  <c r="J69" i="69" l="1"/>
  <c r="J119" s="1"/>
  <c r="J119" i="1"/>
</calcChain>
</file>

<file path=xl/comments1.xml><?xml version="1.0" encoding="utf-8"?>
<comments xmlns="http://schemas.openxmlformats.org/spreadsheetml/2006/main">
  <authors>
    <author>user</author>
  </authors>
  <commentList>
    <comment ref="I16" authorId="0">
      <text>
        <r>
          <rPr>
            <b/>
            <sz val="8"/>
            <color indexed="81"/>
            <rFont val="Tahoma"/>
            <family val="2"/>
          </rPr>
          <t>user:</t>
        </r>
        <r>
          <rPr>
            <sz val="8"/>
            <color indexed="81"/>
            <rFont val="Tahoma"/>
            <family val="2"/>
          </rPr>
          <t xml:space="preserve">
</t>
        </r>
        <r>
          <rPr>
            <sz val="8"/>
            <color indexed="81"/>
            <rFont val=".VnTime"/>
            <family val="2"/>
          </rPr>
          <t xml:space="preserve">Sè liÖu lÊy tõ TK 421 l·i n¨m tr­íc ph©n bæ cho c¸c quü </t>
        </r>
      </text>
    </comment>
  </commentList>
</comments>
</file>

<file path=xl/comments2.xml><?xml version="1.0" encoding="utf-8"?>
<comments xmlns="http://schemas.openxmlformats.org/spreadsheetml/2006/main">
  <authors>
    <author>Tuan CPA</author>
  </authors>
  <commentList>
    <comment ref="Q81" authorId="0">
      <text>
        <r>
          <rPr>
            <b/>
            <sz val="8"/>
            <color indexed="81"/>
            <rFont val="Tahoma"/>
            <family val="2"/>
          </rPr>
          <t>Tuan CPA:</t>
        </r>
        <r>
          <rPr>
            <sz val="8"/>
            <color indexed="81"/>
            <rFont val="Tahoma"/>
            <family val="2"/>
          </rPr>
          <t xml:space="preserve">
Ban dieu hanh Nam Chien</t>
        </r>
      </text>
    </comment>
  </commentList>
</comments>
</file>

<file path=xl/sharedStrings.xml><?xml version="1.0" encoding="utf-8"?>
<sst xmlns="http://schemas.openxmlformats.org/spreadsheetml/2006/main" count="3012" uniqueCount="1506">
  <si>
    <t xml:space="preserve">Nguyªn t¾c ®¸nh gi¸ hµng tån kho: </t>
  </si>
  <si>
    <t>Dù phßng gi¶m gi¸ ®Çu t­ ng¾n h¹n, dµi h¹n ®­îc ¸p dông theo h­íng dÉn t¹i Th«ng t­ sè 228/2009/TT-BTC ngµy 07/12/2009 cña Bé Tµi chÝnh.</t>
  </si>
  <si>
    <t>N¨m 2010</t>
  </si>
  <si>
    <t>Kh¶ n¨ng thanh to¸n nhanh (lÇn)</t>
  </si>
  <si>
    <t>C«ng ty CP S«ng §µ 7.04</t>
  </si>
  <si>
    <t>Chi nh¸nh HCM</t>
  </si>
  <si>
    <t>C«ng ty TNHH Thµnh TiÕn</t>
  </si>
  <si>
    <t>C«ng ty th­¬ng m¹i Lîi Th¾ng</t>
  </si>
  <si>
    <t>C«ng ty TNHH ThÐp Everrich</t>
  </si>
  <si>
    <t>Së giao dÞch chøng kho¸n Hµ Néi</t>
  </si>
  <si>
    <t>Grundfos PTE, LTD ( Singapore)</t>
  </si>
  <si>
    <t>FMC TECHNOLOGIES SA</t>
  </si>
  <si>
    <t>3.3</t>
  </si>
  <si>
    <t>Ph¶i thu kh¸c</t>
  </si>
  <si>
    <t xml:space="preserve"> - TS ng¾n h¹n/ tæng tµi s¶n</t>
  </si>
  <si>
    <t xml:space="preserve"> - TS dµi h¹n/ tæng tµi s¶n</t>
  </si>
  <si>
    <t>1.2. Bè trÝ c¬ cÊu vèn</t>
  </si>
  <si>
    <t xml:space="preserve"> - Nî ph¶i tr¶/ Tæng nguån vèn</t>
  </si>
  <si>
    <t xml:space="preserve"> - Vèn chñ së h÷u / Tæng ngï«n vèn</t>
  </si>
  <si>
    <t>2. Kh¶ n¨ng thanh to¸n</t>
  </si>
  <si>
    <t>2.1. Kh¶ n¨ng thanh to¸n tæng qu¸t</t>
  </si>
  <si>
    <t>2.2. Kh¶ n¨ng thanh to¸n nî ng¾n h¹n</t>
  </si>
  <si>
    <t>HK s¾t</t>
  </si>
  <si>
    <t>2.3. Kh¶ n¨ng thanh to¸n nhanh</t>
  </si>
  <si>
    <t>3. Tû suÊt sinh lêi</t>
  </si>
  <si>
    <t>3.1. SuÊt sinh lêi trªn doanh thu</t>
  </si>
  <si>
    <t xml:space="preserve"> - Tû suÊt lîi nhuËn tr­íc thuÕ /Doanh thu</t>
  </si>
  <si>
    <t xml:space="preserve"> - Tû suÊt lîi nhuËn sau thuÕ /Doanh thu</t>
  </si>
  <si>
    <t>3.2. SuÊt sinh lêi cña tµi s¶n</t>
  </si>
  <si>
    <t xml:space="preserve"> - Tû suÊt lîi nhuËn tr­íc thuÕ /Tæng tµi s¶n</t>
  </si>
  <si>
    <t xml:space="preserve"> - Tû suÊt lîi nhuËn sau thuÕ /Tæng tµi s¶n</t>
  </si>
  <si>
    <t>3.3. Tû suÊt lîi nhuËn sau thuÕ trªn vèn chñ së h÷u</t>
  </si>
  <si>
    <t>%</t>
  </si>
  <si>
    <t>LÇn</t>
  </si>
  <si>
    <t>3. C¸c kho¶n thuÕ ph¶i thu Nhµ n­íc</t>
  </si>
  <si>
    <t>D1361</t>
  </si>
  <si>
    <t>Vèn kinh doanh ë ®¬n vÞ trùc thuéc</t>
  </si>
  <si>
    <t>2. Vèn kinh doanh ë ®¬n vÞ trùc thuéc</t>
  </si>
  <si>
    <t/>
  </si>
  <si>
    <t xml:space="preserve">            </t>
  </si>
  <si>
    <t>- §èi víi c¸c kho¶n c«ng nî ph¶i thu kh¸ch hµng t¹i thêi ®iÓm 31/12/2012 vµ 30/06/2013, c«ng ty kh«ng thùc hiÖn viÖc trÝch lËp dù phßng ph¶i thu khã ®ßi lµ do c¸c kho¶n ph¶i thu nµy chñ yÕu lµ cña Tæng c«ng ty S«ng §µ vµ TËp ®oµn DÇu khÝ quèc gia ViÖt Nam. ViÖc thanh, quyÕt to¸n phô thuéc vµo Ng©n s¸ch nhµ n­íc cÊp vµ t×nh h×nh thanh quyÕt to¸t cña c¸c c«ng tr×nh Nhµ n­íc nªn kh¶ n¨ng thu håi ®­îc lµ ch¾c ch¾n nh­ng chËm. C«ng ty cam kÕt chÞu tr¸ch nhiÖm tr­íc c¬ quan chøc n¨ng vÒ quyÕt ®Þnh kh«ng trÝch lËp dù phßng nªu trªn.</t>
  </si>
  <si>
    <t>- T¹i quyÕt ®Þnh sè 07/CT-Q§-H§QT, c«ng ty chñ tr­¬ng thùc hiÖn chuyÓn ®æi C«ng ty TNHH §Çu t­ khai th¸c kho¸ng s¶n SOTRACO thµnh c«ng ty cæ phÇn, theo ®ã sÏ xö lý c¸c kho¶n tµi chÝnh phï hîp víi c¸c chÕ ®é, quy ®Þnh hiÖn hµnh vµ dù kiÕn hoµn thµnh tr­íc ngµy 15/05/2013. Tuy nhiªn ®Õn thêi ®iÓm 30/06/2013 c¸c thñ tôc liªn quan ®Õn viÖc chuyÓn ®æi vÉn ch­a hoµn thµnh.</t>
  </si>
  <si>
    <t>L·i tiÒn göi, tiÒn cho vay</t>
  </si>
  <si>
    <t>Chi phÝ nguyªn liÖu, vËt liÖu</t>
  </si>
  <si>
    <t>Chi  phÝ dÞch vô mua ngoµi</t>
  </si>
  <si>
    <t xml:space="preserve">Chi phÝ kh¸c </t>
  </si>
  <si>
    <t>Giao dÞch víi c¸c bªn liªn quan</t>
  </si>
  <si>
    <t>Quan hÖ víi C«ng ty</t>
  </si>
  <si>
    <t>Néi dung nghiÖp vô</t>
  </si>
  <si>
    <t>Gi¸ trÞ giao dÞch</t>
  </si>
  <si>
    <t>Bªn liªn quan</t>
  </si>
  <si>
    <t>Quan hÖ</t>
  </si>
  <si>
    <t>C¸c kho¶n ph¶i tr¶</t>
  </si>
  <si>
    <t>C«ng nî gi÷a C«ng ty mÑ vµ C«ng ty con</t>
  </si>
  <si>
    <t>6 th¸ng</t>
  </si>
  <si>
    <t>1.3</t>
  </si>
  <si>
    <t>Chi phÝ thuÕ TNDN tÝnh trªn thu nhËp chÞu thuÕ n¨m hiÖn hµnh ®­îc tÝnh nh­ sau:</t>
  </si>
  <si>
    <t>1. Tæng lîi nhuËn kÕ to¸n tr­íc thuÕ</t>
  </si>
  <si>
    <t>+ Lîi nhuËn tõ ho¹t ®éng b¸n hµng vµ cung cÊp dÞch vô</t>
  </si>
  <si>
    <t>+ Lîi nhuËn tõ ho¹t ®éng kinh doanh bÊt ®éng s¶n</t>
  </si>
  <si>
    <t>2. Thu nhËp kh«ng chÞu thuÕ TNDN</t>
  </si>
  <si>
    <t>3. Chi phÝ kh«ng hîp lý, hîp lÖ lo¹i khái chi phÝ tÝnh thuÕ TNDN</t>
  </si>
  <si>
    <t>4. ChuyÓn lç n¨m tr­íc cña ho¹t ®éng b¸n hàng và cung cÊp dÞch vô</t>
  </si>
  <si>
    <t>5. Lîi nhuËn kÕ to¸n chÞu thuÕ cña ho¹t ®éng b¸n hµng vµ cung cÊp dÞch vô</t>
  </si>
  <si>
    <t>6. ThuÕ thu nhËp doanh nghiÖp ph¶i nép cña ho¹t ®éng b¸n hµng vµ cung cÊp dÞch vô</t>
  </si>
  <si>
    <t>7. ThuÕ TNDN tõ ho¹t ®éng kinh doanh bÊt ®éng s¶n (2% doanh thu kinh doanh bÊt ®éng s¶n).</t>
  </si>
  <si>
    <t>8. ThuÕ thu nhËp doanh nghiÖp cßn ph¶i nép</t>
  </si>
  <si>
    <t>V.05</t>
  </si>
  <si>
    <t>VI.18</t>
  </si>
  <si>
    <t>VI.19</t>
  </si>
  <si>
    <t>VI.20</t>
  </si>
  <si>
    <t>Chi nh¸nh Hµ Néi</t>
  </si>
  <si>
    <t>X©y dùng c«ng tr×nh ®­êng s¾t vµ ®­êng bé;</t>
  </si>
  <si>
    <t>X©y dùng c«ng tr×nh c«ng Ých;</t>
  </si>
  <si>
    <t>Hµng tån kho ®­îc tÝnh theo gi¸ gèc. Tr­êng hîp gi¸ trÞ thuÇn cã thÓ thùc hiÖn ®­îc thÊp h¬n gi¸ gèc th× ph¶i tÝnh theo gi¸ trÞ thuÇn cã thÓ thùc hiÖn ®­îc. Gi¸ gèc hµng tån kho bao gåm chi phÝ mua, chi phÝ chÕ biÕn vµ c¸c chi phÝ liªn quan trùc tiÕp kh¸c ph¸t sinh ®Ó cã ®­îc hµng tån kho ë ®Þa ®iÓm vµ tr¹ng th¸i hiÖn t¹i.</t>
  </si>
  <si>
    <t>Nh÷ng chi phÝ kh«ng ®­îc tÝnh vµo gi¸ gèc hµng tån kho:</t>
  </si>
  <si>
    <r>
      <t>LËp dù phßng gi¶m gi¸ hµng tån kho:</t>
    </r>
    <r>
      <rPr>
        <sz val="11.5"/>
        <rFont val=".VnTime"/>
        <family val="2"/>
      </rPr>
      <t xml:space="preserve"> Dù phßng gi¶m gi¸ hµng tån kho ®­îc lËp vµo thêi ®iÓm cuèi n¨m lµ sè chªnh lÖch gi÷a gi¸ gèc hµng tån kho lín h¬n gi¸ trÞ thuÇn cã thÓ thùc hiÖn ®­îc cña chóng.</t>
    </r>
  </si>
  <si>
    <r>
      <t>Nguyªn t¾c ghi nhËn:</t>
    </r>
    <r>
      <rPr>
        <sz val="11.5"/>
        <rFont val=".VnTime"/>
        <family val="2"/>
      </rPr>
      <t xml:space="preserve"> C¸c kho¶n ph¶i thu kh¸ch hµng, kho¶n tr¶ tr­íc cho ng­êi b¸n, ph¶i thu néi bé, vµ c¸c kho¶n ph¶i thu kh¸c t¹i thêi ®iÓm b¸o c¸o, nÕu:</t>
    </r>
  </si>
  <si>
    <t>Cã thêi h¹n thu håi hoÆc thanh to¸n d­íi 1 n¨m ®­îc ph©n lo¹i lµ Tµi s¶n ng¾n h¹n.</t>
  </si>
  <si>
    <t>Cã thêi h¹n thu håi hoÆc thanh to¸n trªn 1 n¨m  ®­îc ph©n lo¹i lµ Tµi s¶n dµi h¹n.</t>
  </si>
  <si>
    <t xml:space="preserve">Nguyªn t¾c ghi nhËn TSC§ h÷u h×nh, v« h×nh </t>
  </si>
  <si>
    <t>4.1</t>
  </si>
  <si>
    <t>4.2.</t>
  </si>
  <si>
    <t>Chi phÝ ®i vay</t>
  </si>
  <si>
    <t>KÕ to¸n c¸c kho¶n ®Çu t­ tµi chÝnh:</t>
  </si>
  <si>
    <t>Cã thêi h¹n thu håi vèn d­íi 1 n¨m  ®­îc ph©n lo¹i lµ tµi s¶n ng¾n h¹n.</t>
  </si>
  <si>
    <t>Cã thêi h¹n thu håi vèn trªn 1 n¨m  ®­îc ph©n lo¹i lµ tµi s¶n dµi h¹n.</t>
  </si>
  <si>
    <t>Ph­¬ng ph¸p lËp dù phßng gi¶m gi¸ ®Çu t­ ng¾n h¹n, dµi h¹n</t>
  </si>
  <si>
    <t>Cã thêi h¹n thanh to¸n d­íi 1 n¨m  ®­îc ph©n lo¹i lµ nî ng¾n h¹n.</t>
  </si>
  <si>
    <t>Cã thêi h¹n thanh to¸n trªn 1 n¨m  ®­îc ph©n lo¹i lµ nî dµi h¹n.</t>
  </si>
  <si>
    <t>Ghi nhËn chi phÝ tr¶ tr­íc</t>
  </si>
  <si>
    <t>Vèn ®Çu t­ cña chñ së h÷u ®­îc ghi nhËn theo sè vèn thùc gãp cña chñ së h÷u.</t>
  </si>
  <si>
    <t>Lîi nhuËn sau thuÕ ch­a ph©n phèi lµ sè lîi nhuËn tõ c¸c ho¹t ®éng cña doanh nghiÖp sau khi trõ c¸c kho¶n ®iÒu chØnh do ¸p dông håi tè thay ®æi chÝnh s¸ch kÕ to¸n vµ ®iÒu chØnh håi tè sai sãt träng yÕu cña c¸c n¨m tr­íc.</t>
  </si>
  <si>
    <t>Nguyªn t¾c ghi nhËn doanh thu</t>
  </si>
  <si>
    <t>PhÇn c«ng viÖc cung cÊp dÞch vô ®· hoµn thµnh ®­îc x¸c ®Þnh theo ph­¬ng ph¸p ®¸nh gi¸ c«ng viÖc hoµn thµnh.</t>
  </si>
  <si>
    <t>Cã kh¶ n¨ng thu ®­îc lîi Ých kinh tÕ tõ giao dÞch cung cÊp dÞch vô ®ã;</t>
  </si>
  <si>
    <t>X¸c ®Þnh ®­îc phÇn c«ng viÖc ®· hoµn thµnh vµo ngµy lËp B¶ng c©n ®èi kÕ to¸n;</t>
  </si>
  <si>
    <r>
      <t>Doanh thu ho¹t ®éng tµi chÝnh</t>
    </r>
    <r>
      <rPr>
        <sz val="11.5"/>
        <rFont val=".VnTime"/>
        <family val="2"/>
      </rPr>
      <t>: Doanh thu ph¸t sinh tõ tiÒn l·i, tiÒn tiÒn b¸n cæ phiÕu ®Çu t­, cæ tøc, lîi nhuËn ®­îc chia vµ c¸c kho¶n doanh thu ho¹t ®éng tµi chÝnh kh¸c ®­îc ghi nhËn khi tháa m·n ®ång thêi hai ®iÒu kiÖn sau:</t>
    </r>
  </si>
  <si>
    <t>Nguyªn t¾c ghi nhËn chi phÝ thuÕ thu nhËp hiÖn hµnh</t>
  </si>
  <si>
    <t>B§H dù ¸n NM xi m¨ng H¹ Long</t>
  </si>
  <si>
    <t>Cty TNHH MTV läc ho¸ dÇu B×nh S¬n - BSR</t>
  </si>
  <si>
    <t>Cty CP dÞch vô kü thuËt N¨ng L­îng</t>
  </si>
  <si>
    <t>Cty ®iÒu hµnh DK BiÓn §«ng - CN tËp ®oµn DK VN</t>
  </si>
  <si>
    <t xml:space="preserve">KhÊu hao ®­îc trÝch theo ph­¬ng ph¸p ®­êng th¼ng. Thêi gian khÊu hao ®­îc tÝnh phï hîp theo quy ®Þnh t¹i Th«ng t­ sè 45/2013/TT-BTC ngµy 25/04/2013 cña Bé Tµi chÝnh. Thêi gian khÊu hao ®­îc ­íc tÝnh nh­ sau: </t>
  </si>
  <si>
    <t>ThuyÕt minh B¸o c¸o tµi chÝnh</t>
  </si>
  <si>
    <t>Lo¹i tµi s¶n</t>
  </si>
  <si>
    <t>C¸c kho¶n ph¶i tr¶ ng­êi b¸n, ph¶i tr¶ néi bé, ph¶i tr¶ kh¸c, kho¶n vay t¹i thêi ®iÓm b¸o c¸o, nÕu:</t>
  </si>
  <si>
    <t>Tµi s¶n thiÕu chê xö lý ®­îc ph©n lo¹i lµ nî ng¾n h¹n.</t>
  </si>
  <si>
    <t>b¶ng c©n ®èi ph¸t sinh sau kiÓm to¸n</t>
  </si>
  <si>
    <t>CÊm xãa</t>
  </si>
  <si>
    <t>D­ ®Çu kú</t>
  </si>
  <si>
    <t>PH¸t sinh trong kú</t>
  </si>
  <si>
    <t>4. Ph¶i thu theo tiÕn ®é kÕ ho¹ch H§ XD</t>
  </si>
  <si>
    <t>kÕt thóc ngµy 31/12/2010</t>
  </si>
  <si>
    <t>Nhµ vµ QSD ®Êt</t>
  </si>
  <si>
    <t>V.11</t>
  </si>
  <si>
    <t>2. Tr¶ tr­íc cho ng­êi b¸n</t>
  </si>
  <si>
    <t>2. Ph¶i tr¶ ng­êi b¸n</t>
  </si>
  <si>
    <t>Lîi nhuËn gép vÒ b¸n hµng vµ cung cÊp DV</t>
  </si>
  <si>
    <t>Doanh thu thuÇn vÒ b¸n hµng vµ cung cÊp DV</t>
  </si>
  <si>
    <t>V.12</t>
  </si>
  <si>
    <t>V.13</t>
  </si>
  <si>
    <t>Tr­ëng nhãm KiÓm to¸n</t>
  </si>
  <si>
    <t>L·i c¬ b¶n trªn cæ phiÕu</t>
  </si>
  <si>
    <t>Chi phÝ thuÕ TNDN hiÖn hµnh</t>
  </si>
  <si>
    <t>Chi phÝ thuÕ TNDN ho·n l¹i</t>
  </si>
  <si>
    <t>17.</t>
  </si>
  <si>
    <t>18.</t>
  </si>
  <si>
    <t>Tham chiÕu</t>
  </si>
  <si>
    <t>Print</t>
  </si>
  <si>
    <t>Phô lôc kiÓm to¸n</t>
  </si>
  <si>
    <t>print</t>
  </si>
  <si>
    <t>V.10</t>
  </si>
  <si>
    <t>2. TiÒn chi tr¶ vèn gãp cho c¸c CSH, mua l¹i CP cña DN ®· ph¸t hµnh</t>
  </si>
  <si>
    <t>D351</t>
  </si>
  <si>
    <t>Nguån kinh phÝ (kh«ng cã sè liÖu)</t>
  </si>
  <si>
    <t>Tµi s¶n thuª ngoµi (kh«ng cã sè liÖu)</t>
  </si>
  <si>
    <t>Môc ®Ých trÝch lËp vµ sö dông c¸c quü:</t>
  </si>
  <si>
    <t>C¸c kho¶n ®Çu t­ tµi chÝnh ng¾n h¹n</t>
  </si>
  <si>
    <t>Quü dù phßng tµi chÝnh ®­îc trÝch lËp trong n¨m tõ phÇn lîi nhuËn sau thuÕ n¨m 2007 theo Biªn b¶n häp cña §¹i héi ®ång cæ ®«ng C«ng ty cæ phÇn S«ng §µ 6.04, phï hîp víi c¸c quy ®Þnh t¹i §iÒu lÖ C«ng ty.</t>
  </si>
  <si>
    <t>Quü §Çu t­ ph¸t triÓn trÝch lËp trong n¨m b»ng sè thuÕ thu nhËp doanh nghiÖp ®­îc miÔn n¨m 2007 vµ ®­îc dïng ®Ó bæ sung vèn ®iÒu lÖ cña C«ng ty khi më réng s¶n xuÊt kinh doanh.</t>
  </si>
  <si>
    <r>
      <t>Tæng</t>
    </r>
    <r>
      <rPr>
        <b/>
        <sz val="7"/>
        <rFont val="Times New Roman"/>
        <family val="1"/>
      </rPr>
      <t xml:space="preserve"> </t>
    </r>
    <r>
      <rPr>
        <b/>
        <sz val="12"/>
        <rFont val=".VnTime"/>
        <family val="2"/>
      </rPr>
      <t>Doanh thu b¸n hµng vµ cung cÊp dÞch vô</t>
    </r>
  </si>
  <si>
    <t>§ç Duy §iÒn</t>
  </si>
  <si>
    <t>Ph¶i thu CBCNV</t>
  </si>
  <si>
    <t>Cty CP S«ng §µ Cao C­êng</t>
  </si>
  <si>
    <t>Cty CP phô gia bª t«ng Ph¶ L¹i</t>
  </si>
  <si>
    <t>Cty cæ phÇn B¾c S¬n</t>
  </si>
  <si>
    <t>Cty CP §TXD &amp; TM An ThÞnh Ph¸t</t>
  </si>
  <si>
    <t>DNTN HuyÒn An</t>
  </si>
  <si>
    <t>Cty CP ®Çu t­ &amp; KD XNK V¹n ThuËn</t>
  </si>
  <si>
    <t xml:space="preserve">- Kho¶n vay Ng©n hµng TMCP §¹i D­¬ng  Chi nh¸nh Th¨ng Long  ®Ó sö dông vµo viÖc mua m¸y mãc thiÕt bÞ míi. Kho¶n vay nµy ®­îc ®¶m b¶o b»ng viÖc thÕ chÊp tµi s¶n h×nh thµnh tõ vèn vay. </t>
  </si>
  <si>
    <t xml:space="preserve"> 1. VËt t­, hµng hãa nhËn gi÷ hé, gia c«ng</t>
  </si>
  <si>
    <t xml:space="preserve"> 2. Nî khã ®ßi ®· xö lý</t>
  </si>
  <si>
    <t xml:space="preserve"> 3. Ngo¹i tÖ c¸c lo¹i</t>
  </si>
  <si>
    <t>Vèn b×nh qu©n trong ky</t>
  </si>
  <si>
    <t>môc lôc</t>
  </si>
  <si>
    <t>Héi ®ång qu¶n trÞ:</t>
  </si>
  <si>
    <t>Chñ tÞch H§QT</t>
  </si>
  <si>
    <t>Uû viªn</t>
  </si>
  <si>
    <t>Gi¸m ®èc</t>
  </si>
  <si>
    <t>Ban KiÓm so¸t:</t>
  </si>
  <si>
    <t>Tr­ëng ban</t>
  </si>
  <si>
    <t>Thµnh viªn</t>
  </si>
  <si>
    <t>KiÓm to¸n viªn ®éc lËp</t>
  </si>
  <si>
    <t xml:space="preserve">                 </t>
  </si>
  <si>
    <t xml:space="preserve"> </t>
  </si>
  <si>
    <t>C¸c kho¶n chiÕt khÊu th­¬ng m¹i vµ gi¶m gi¸ hµng mua do hµng mua kh«ng ®óng quy c¸ch, phÈm chÊt.</t>
  </si>
  <si>
    <t>Chi phÝ nguyªn vËt liÖu, chi phÝ nh©n c«ng vµ c¸c chi phÝ s¶n xuÊt, kinh doanh kh¸c ph¸t sinh trªn møc b×nh th­êng.</t>
  </si>
  <si>
    <t>Chi phÝ b¶o qu¶n hµng tån kho trõ c¸c chi phÝ b¶o qu¶n hµng tån kho cÇn thiÕt cho qu¸ tr×nh s¶n xuÊt tiÕp theo vµ chi phÝ b¶o qu¶n hµng tån kho ph¸t sinh trong qu¸ tr×nh mua hµng.</t>
  </si>
  <si>
    <t>Chi phÝ b¸n hµng.</t>
  </si>
  <si>
    <t>Chi phÝ qu¶n lý doanh nghiÖp.</t>
  </si>
  <si>
    <t xml:space="preserve"> -</t>
  </si>
  <si>
    <t>2.1.</t>
  </si>
  <si>
    <t>2.2.</t>
  </si>
  <si>
    <t>2.3.</t>
  </si>
  <si>
    <t>2.4.</t>
  </si>
  <si>
    <t>3.1</t>
  </si>
  <si>
    <t>3.2</t>
  </si>
  <si>
    <t>5. ThuÕ thu nhËp ho·n l¹i ph¶i tr¶</t>
  </si>
  <si>
    <t>6. Dù phßng trî cÊp mÊt viÖc lµm</t>
  </si>
  <si>
    <t xml:space="preserve"> Sè cuèi kú  </t>
  </si>
  <si>
    <t>¤ng TrÇn Anh §øc</t>
  </si>
  <si>
    <t>LËp c¸c b¸o c¸o tµi chÝnh hîp nhÊt dùa trªn c¬ së ho¹t ®éng kinh doanh liªn tôc. C«ng ty tiÕp tôc ho¹t ®éng vµ thùc hiÖn kÕ ho¹ch s¶n xuÊt kinh doanh cña m×nh trong n¨m tµi chÝnh tiÕp theo;</t>
  </si>
  <si>
    <t>C¸c sæ kÕ to¸n ®­îc l­u gi÷ ®Ó ph¶n ¸nh t×nh h×nh tµi chÝnh cña C«ng ty, víi møc ®é trung thùc, hîp lý t¹i bÊt cø thêi ®iÓm nµo vµ ®¶m b¶o r»ng b¸o c¸o tµi chÝnh hîp nhÊt tu©n thñ c¸c quy ®Þnh hiÖn hµnh cña Nhµ n­íc. §ång thêi cã tr¸ch  nhiÖm trong viÖc b¶o ®¶m an toµn tµi s¶n cña C«ng ty vµ thùc hiÖn c¸c biÖn ph¸p thÝch hîp ®Ó ng¨n chÆn, ph¸t hiÖn c¸c hµnh vi gian lËn vµ c¸c ph¹m vi kh¸c;</t>
  </si>
  <si>
    <t>KÓ tõ ngµy kÕt thóc kú ho¹t ®éng ®Õn ngµy lËp b¸o c¸o tµi chÝnh hîp nhÊt, chóng t«i kh¼ng ®Þnh r»ng kh«ng ph¸t sinh bÊt kú mét sù kiÖn nµo cã thÓ ¶nh h­ëng ®¸ng kÓ ®Õn c¸c th«ng tin ®· ®­îc tr×nh bµy trong b¸o c¸o tµi chÝnh hîp nhÊt vµ ¶nh h­ëng tíi ho¹t ®éng cña C«ng ty cho kú ho¹t ®éng tiÕp theo;</t>
  </si>
  <si>
    <t>- Khoản vay ngân hàng thương mại cổ phần Đầu tư và phát triển  Việt Nam – Chi nhánh Hà Tây  để sử dụng vào việc mua máy móc thiết bị mới và bổ sung vốn lưu động để thực hiện sản xuất kinh doanh. Khoản vay này được đảm bảo bằng việc thế chấp tài sản hình thành từ vốn vay, quyền sử dụng đất và tài sản trên đất của bên thứ ba. Tài sản thế chấp gồm dây chuyền máy móc thiết bị, quyền sử dụng đất và tài sản trên đất của bên thứ ba.</t>
  </si>
  <si>
    <t>- Khoản vay ngân hàng thương mại cổ phần Đầu tư và phát triển  Việt Nam – Chi nhánh Cầu Giấy để bổ sung vốn lưu động để thực hiện sản xuất kinh doanh. Khoản vay này được đảm bảo bằng việc thế chấp quyền sử dụng đất và tài sản trên đất của bên thứ ba, giá trị tài sản.</t>
  </si>
  <si>
    <t>Chi phÝ ho¹t ®éng tµi chÝnh</t>
  </si>
  <si>
    <t>Lç b¸n ngo¹i tÖ</t>
  </si>
  <si>
    <t>Chi phÝ tµi chÝnh kh¸c</t>
  </si>
  <si>
    <t>Chi phÝ dù phßng</t>
  </si>
  <si>
    <t>Th«ng tin so s¸nh</t>
  </si>
  <si>
    <t xml:space="preserve">Sè cuèi n¨m </t>
  </si>
  <si>
    <t xml:space="preserve">Quü dù phßng tµi chÝnh </t>
  </si>
  <si>
    <t>ChuyÓn nguån kinh phÝ sang Nguån vèn §TXDCB</t>
  </si>
  <si>
    <t>8. T¨ng, gi¶m tµi s¶n cè ®Þnh h÷u h×nh</t>
  </si>
  <si>
    <t xml:space="preserve"> - T¨ng vèn trong n¨m tr­íc</t>
  </si>
  <si>
    <t xml:space="preserve"> - L·i trong n¨m tr­íc</t>
  </si>
  <si>
    <t>32.</t>
  </si>
  <si>
    <t>Ph¶i thu kh¸ch hµng</t>
  </si>
  <si>
    <t>Tr¶ tr­íc cho ng­êi b¸n</t>
  </si>
  <si>
    <t>Ph¶i tr¶ kh¸ch hµng</t>
  </si>
  <si>
    <t>Sè d­ 31/12/08</t>
  </si>
  <si>
    <t>Sè ®èi chiÕu</t>
  </si>
  <si>
    <t>Tû lÖ §C</t>
  </si>
  <si>
    <t>Quý II</t>
  </si>
  <si>
    <t xml:space="preserve">Trang </t>
  </si>
  <si>
    <t>C«ng bè tr¸ch nhiÖm cña Ban Gi¸m ®èc ®èi víi b¸o c¸o tµi chÝnh</t>
  </si>
  <si>
    <t>Lùa chän c¸c chÝnh s¸ch kÕ to¸n thÝch hîp vµ ¸p dông c¸c chÝnh s¸ch nµy mét c¸ch nhÊt qu¸n;</t>
  </si>
  <si>
    <t>§­a ra c¸c ®¸nh gi¸ vµ dù ®o¸n hîp lý vµ thËn träng;</t>
  </si>
  <si>
    <t>Phã Tæng Gi¸m ®èc</t>
  </si>
  <si>
    <t>Vèn 30/6/2010</t>
  </si>
  <si>
    <t>Vèn 1/1/2010</t>
  </si>
  <si>
    <t>Vèn 30/6/2011</t>
  </si>
  <si>
    <t>B¶ng ®¸nh gi¸ kh¸i qu¸t t×nh h×nh tµi chÝnh cña C«ng ty</t>
  </si>
  <si>
    <t>8. Ph¶i tr¶ theo tiÕn ®é kÕ ho¹ch hîp ®ång XD</t>
  </si>
  <si>
    <t xml:space="preserve">2. Dù phßng gi¶m gi¸ chøng kho¸n §T NH(*) </t>
  </si>
  <si>
    <t>3. Ph¶i thu néi bé</t>
  </si>
  <si>
    <t>2. ThuÕ GTGT ®­îc khÊu trõ</t>
  </si>
  <si>
    <t xml:space="preserve">4. ThuÕ vµ c¸c kho¶n ph¶i nép Nhµ n­íc </t>
  </si>
  <si>
    <t>5. Ph¶i tr¶ c«ng nh©n viªn</t>
  </si>
  <si>
    <t>6. Chi phÝ ph¶i tr¶</t>
  </si>
  <si>
    <t>7. Ph¶i tr¶ néi bé</t>
  </si>
  <si>
    <t>N¨m 2008</t>
  </si>
  <si>
    <t>§VT</t>
  </si>
  <si>
    <t>1. Bè trÝ c¬ cÊu tµi s¶n vµ nguån vèn</t>
  </si>
  <si>
    <t>1.1. Bè trÝ c¬ cÊu tµi s¶n</t>
  </si>
  <si>
    <t>DNTN ViÖt Hoµng</t>
  </si>
  <si>
    <t>1. Sè d­ ®Çu n¨m</t>
  </si>
  <si>
    <t>Cty Cæ phÇn ®Çu t­ vµ x©y l¾p khÝ</t>
  </si>
  <si>
    <t>C¸c lo¹i thuÕ kh¸c thùc hiÖn theo qui ®Þnh hiÖn hµnh.</t>
  </si>
  <si>
    <t>Doanh thu b¸n hµng, cung cÊp dÞch vô ®­îc ghi nhËn khi ®ång thêi tháa m·n c¸c ®iÒu kiÖn sau:</t>
  </si>
  <si>
    <t>Khai th¸c c¸t, ®¸ sái, ®Êt sÐt;</t>
  </si>
  <si>
    <t>S¶n xuÊt vËt liÖu x©y dùng tõ ®Êt sÐt;</t>
  </si>
  <si>
    <t>S¶n xuÊt mãn ¨n, thøc ¨n chÕ biÕn s½n;</t>
  </si>
  <si>
    <t>X©y dùng nhµ c¸c lo¹i;</t>
  </si>
  <si>
    <t>VËn t¶i hµng hãa b»ng ®­êng bé;</t>
  </si>
  <si>
    <t>ChÕ biÕn, b¶o qu¶n thÞt vµ c¸c s¶n phÈm tõ thÞt;</t>
  </si>
  <si>
    <t>L¾p ®Æt hÖ thèng cÊp, tho¸t n­íc, lß s­ëi vµ ®iÒu hßa kh«ng khÝ;</t>
  </si>
  <si>
    <t>B¸n bu«n kim lo¹i vµ quÆng kim lo¹i (chi tiÕt: B¸n bu«n s¾t, thÐp, quÆng kim lo¹i, tÊm lîp);</t>
  </si>
  <si>
    <t>ChÕ biÕn vµ b¶o qu¶n rau qu¶;</t>
  </si>
  <si>
    <t>Ch­ng, tinh cÊt vµ pha chÕ c¸c lo¹i r­îu m¹nh;</t>
  </si>
  <si>
    <t>T­ vÊn, m«i giíi, ®Êu gi¸ bÊt ®éng s¶n, ®Êu gi¸ quyÒn sö dông ®Êt (chi tiÕt: Kinh doanh dÞch vô bÊt ®éng s¶n nh­ dÞch vô sµn giao dÞch bÊt ®éng s¶n, t­ vÊn, m«i giíi, ®Þnh gi¸ bÊt ®éng s¶n, qu¶ng c¸o bÊt ®éng s¶n, qu¶n lý bÊt ®éng s¶n);</t>
  </si>
  <si>
    <t>Kinh doanh bÊt ®éng s¶n, quyÒn sö dông ®Êt thuéc chñ së h÷u, chñ sö dông hoÆc ®i thuª (chi tiÕt: Kinh doanh bÊt ®éng s¶n);</t>
  </si>
  <si>
    <t>Ho¹t ®éng thiÕt kÕ chuyªn dông (chi tiÕt: ho¹t ®éng trang trÝ néi thÊt);</t>
  </si>
  <si>
    <t>X©y dùng c«ng tr×nh kü thuËt d©n dông kh¸c (chi tiÕt: c«ng nghiÖp, c«ng tr×nh thñy lîi, thñy ®iÖn, x©y dùng c«ng tr×nh ®­êng d©y vµ tr¹m biÕn ¸p ®Õn 110KV);</t>
  </si>
  <si>
    <t>L¾p ®Æt hÖ thèng ®iÖn;</t>
  </si>
  <si>
    <t>Gia c«ng c¬ khÝ, xö lý vµ tr¸ng phñ kim lo¹i;</t>
  </si>
  <si>
    <t>Söa ch÷a c¸c s¶n phÈm kim lo¹i ®óc s½n;</t>
  </si>
  <si>
    <t>S¶n xuÊt xi m¨ng, v«i vµ th¹ch cao;</t>
  </si>
  <si>
    <t>S¶n xuÊt r­îu vang;</t>
  </si>
  <si>
    <t>S¶n xuÊt c¸c lo¹i b¸nh tõ bét;</t>
  </si>
  <si>
    <t>N0151</t>
  </si>
  <si>
    <t>Hµng mua ®ang ®i ®­êng</t>
  </si>
  <si>
    <t>Hµ Néi, ngµy 08 th¸ng 01 n¨m 2010</t>
  </si>
  <si>
    <t>PhÇn lín rñi ro vµ lîi Ých g¾n liÒn víi quyÒn së h÷u s¶n phÈm hoÆc hµng hãa ®· ®­îc chuyÓn giao cho ng­êi mua;</t>
  </si>
  <si>
    <t>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</si>
  <si>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</si>
  <si>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</si>
  <si>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</si>
  <si>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Cã kh¶ n¨ng thu ®­îc lîi Ých kinh tÕ tõ giao dÞch ®ã;</t>
  </si>
  <si>
    <t>Doanh thu ®­îc x¸c ®Þnh t­¬ng ®èi ch¾c ch¾n.</t>
  </si>
  <si>
    <t>C¸c chØ tiªu ngoµi b¶ng c©n ®èi kÕ to¸n</t>
  </si>
  <si>
    <t xml:space="preserve"> 1. Tµi s¶n thuª ngoµi</t>
  </si>
  <si>
    <t xml:space="preserve"> 3. Hµng ho¸ nhËn b¸n hé, nhËn ký göi, ký c­îc</t>
  </si>
  <si>
    <t>Nguyªn gi¸ bÊt ®éng s¶n ®Çu t­</t>
  </si>
  <si>
    <t>QuyÒn sö dông ®Êt</t>
  </si>
  <si>
    <t>Nhµ</t>
  </si>
  <si>
    <t>C¬ së h¹ tÇng</t>
  </si>
  <si>
    <t>Gi¸ trÞ cßn l¹i cña bÊt ®éng s¶n ®Çu t­</t>
  </si>
  <si>
    <t>T¨ng trong n¨m</t>
  </si>
  <si>
    <t>Gi¶m trong n¨m</t>
  </si>
  <si>
    <t>V.24</t>
  </si>
  <si>
    <t>IV. C¸c kho¶n ®Çu t­ tµi chÝnh dµi h¹n</t>
  </si>
  <si>
    <t>V. Tµi s¶n dµi h¹n kh¸c</t>
  </si>
  <si>
    <t xml:space="preserve">2. Ph¶i tr¶ dµi h¹n néi bé </t>
  </si>
  <si>
    <t>5. Chªnh lÖch ®¸nh gi¸ l¹i tµi s¶n</t>
  </si>
  <si>
    <t>Kho¶n môc</t>
  </si>
  <si>
    <t>Sè d­ cuèi kú</t>
  </si>
  <si>
    <t>Gi¸ trÞ hao mßn luü kÕ</t>
  </si>
  <si>
    <t>Sè d­ ®Çu n¨m</t>
  </si>
  <si>
    <t>Tæng céng</t>
  </si>
  <si>
    <t>Nhµ cöa, vËt kiÕn tróc</t>
  </si>
  <si>
    <t>M¸y mãc thiÕt bÞ</t>
  </si>
  <si>
    <t>PTVT - truyÒn dÉn</t>
  </si>
  <si>
    <t>ThiÕt bÞ qu¶n lý</t>
  </si>
  <si>
    <t>TSC§ kh¸c</t>
  </si>
  <si>
    <t>Nguyªn gi¸ tµi s¶n cè ®Þnh</t>
  </si>
  <si>
    <t xml:space="preserve"> - XDCB hoµn thµnh</t>
  </si>
  <si>
    <t xml:space="preserve"> - T¨ng kh¸c</t>
  </si>
  <si>
    <t xml:space="preserve"> - ChuyÓn sang B§S ®Çu t­</t>
  </si>
  <si>
    <t xml:space="preserve"> - Thanh lý, nh­îng b¸n</t>
  </si>
  <si>
    <t xml:space="preserve"> - Gi¶m kh¸c</t>
  </si>
  <si>
    <t>Gi¸ trÞ cßn l¹i cña TSC§</t>
  </si>
  <si>
    <t xml:space="preserve"> - T¹i ngµy ®Çu n¨m</t>
  </si>
  <si>
    <t>5. TiÒn chi nép thuÕ thu nhËp doanh nghiÖp</t>
  </si>
  <si>
    <t>A- b¶ng ®èi chiÕu biÕn ®éng nguån vèn chñ së h÷u</t>
  </si>
  <si>
    <t>Vèn ®Çu t­ chñ së h÷u</t>
  </si>
  <si>
    <t>LN sau thuÕ ch­a ph©n phèi</t>
  </si>
  <si>
    <t xml:space="preserve"> Sè cuèi n¨m </t>
  </si>
  <si>
    <t xml:space="preserve"> Sè ®Çu n¨m </t>
  </si>
  <si>
    <t>1. Sè d­ ®Çu n¨m tr­íc</t>
  </si>
  <si>
    <t xml:space="preserve">2. Sè d­ cuèi n¨m tr­íc </t>
  </si>
  <si>
    <t>K.tra</t>
  </si>
  <si>
    <t>Nguyªn gi¸</t>
  </si>
  <si>
    <t>2. Sè t¨ng trong n¨m</t>
  </si>
  <si>
    <t xml:space="preserve"> - Mua trong n¨m</t>
  </si>
  <si>
    <t>3. Sè gi¶m trong n¨m</t>
  </si>
  <si>
    <t xml:space="preserve"> - KhÊu hao trong n¨m</t>
  </si>
  <si>
    <t>Gi¸ trÞ cßn l¹i</t>
  </si>
  <si>
    <t>Ghi chó</t>
  </si>
  <si>
    <t>Chi phÝ thuÕ thu nhËp hiÖn hµnh</t>
  </si>
  <si>
    <t>B. TµI S¶N DµI H¹N</t>
  </si>
  <si>
    <t>Sè ®Çu n¨m</t>
  </si>
  <si>
    <t>§¬n vÞ tÝnh: VN§</t>
  </si>
  <si>
    <t>Tµi s¶n</t>
  </si>
  <si>
    <t>M· sè</t>
  </si>
  <si>
    <t>ThuyÕt minh</t>
  </si>
  <si>
    <t>A. tµi s¶n ng¾n h¹n</t>
  </si>
  <si>
    <t xml:space="preserve">I. TiÒn vµ c¸c kho¶n t­¬ng ®­¬ng tiÒn </t>
  </si>
  <si>
    <t xml:space="preserve">1. TiÒn </t>
  </si>
  <si>
    <t xml:space="preserve">2. C¸c kho¶n t­¬ng ®­¬ng tiÒn </t>
  </si>
  <si>
    <t xml:space="preserve">II. C¸c kho¶n ®Çu t­ tµi chÝnh ng¾n h¹n </t>
  </si>
  <si>
    <t>1. §Çu t­ ng¾n h¹n</t>
  </si>
  <si>
    <t>III. C¸c kho¶n ph¶i thu</t>
  </si>
  <si>
    <t>1. Ph¶i thu kh¸ch hµng</t>
  </si>
  <si>
    <t xml:space="preserve">IV. Hµng tån kho </t>
  </si>
  <si>
    <t xml:space="preserve">1. Hµng tån kho </t>
  </si>
  <si>
    <t xml:space="preserve">2. Dù phßng gi¶m gi¸ hµng tån kho (*) </t>
  </si>
  <si>
    <t xml:space="preserve">V. Tµi s¶n ng¾n h¹n kh¸c </t>
  </si>
  <si>
    <t>1. Chi phÝ tr¶ tr­íc ng¾n h¹n</t>
  </si>
  <si>
    <t xml:space="preserve">1. Ph¶i thu dµi h¹n cña kh¸ch hµng </t>
  </si>
  <si>
    <t>II. Tµi s¶n cè ®Þnh</t>
  </si>
  <si>
    <t>1. Tµi s¶n cè ®Þnh h÷u h×nh</t>
  </si>
  <si>
    <t xml:space="preserve">2. Tµi s¶n cè ®Þnh thuª tµi chÝnh </t>
  </si>
  <si>
    <t>III. BÊt ®éng s¶n ®Çu t­</t>
  </si>
  <si>
    <t>1. §Çu t­ vµo c«ng ty con</t>
  </si>
  <si>
    <t>1. Chi phÝ tr¶ tr­íc dµi h¹n</t>
  </si>
  <si>
    <t>2. Tµi s¶n thuÕ thu nhËp ho·n l¹i</t>
  </si>
  <si>
    <t>Nh÷ng sù kiÖn ph¸t sinh sau ngµy kÕt thóc kú kÕ to¸n</t>
  </si>
  <si>
    <t>Kh«ng ph¸t sinh</t>
  </si>
  <si>
    <t>Nguyªn t¾c ghi nhËn c¸c kho¶n tiÒn</t>
  </si>
  <si>
    <t>C¸c nghiÖp vô kinh tÕ ph¸t sinh b»ng ngo¹i tÖ ®­îc quy ®æi ra ®ång ViÖt Nam theo tû gi¸ giao dÞch thùc tÕ cña ng©n hµng giao dÞch t¹i thêi ®iÓm ph¸t sinh nghiÖp vô. Toµn bé chªnh lÖch tû gi¸ hèi ®o¸i ph¸t sinh trong kú cña ho¹t ®éng s¶n xuÊt kinh doanh, kÓ c¶ ho¹t ®éng ®Çu t­ x©y dùng c¬ b¶n ®­îc h¹ch to¸n ngay vµo chi phÝ tµi chÝnh hoÆc doanh thu ho¹t ®éng tµi chÝnh trong kú.</t>
  </si>
  <si>
    <t>Nguyªn t¾c ghi nhËn c¸c kho¶n t­¬ng ®­¬ng tiÒn:</t>
  </si>
  <si>
    <t>C¸c kho¶n t­¬ng ®­¬ng tiÒn lµ c¸c kho¶n ®Çu t­ ng¾n h¹n kh«ng qu¸ 3 th¸ng cã kh¶ n¨ng chuyÓn ®æi dÔ dµng thµnh tiÒn vµ kh«ng cã nhiÒu rñi ro trong chuyÓn ®æi thµnh tiÒn kÓ tõ ngµy mua kho¶n ®Çu t­ ®ã t¹i thêi ®iÓm b¸o c¸o.</t>
  </si>
  <si>
    <t>Nguyªn t¾c ghi nhËn hµng tån kho:</t>
  </si>
  <si>
    <t>- T¨ng, gi¶m chi phÝ tr¶ tr­íc</t>
  </si>
  <si>
    <t>- TiÒn l·i vay ®· tr¶</t>
  </si>
  <si>
    <t>- ThuÕ thu nhËp doanh nghiÖp ®· nép</t>
  </si>
  <si>
    <t>- TiÒn thu kh¸c tõ ho¹t ®éng kinh doanh</t>
  </si>
  <si>
    <t>- TiÒn chi kh¸c tõ ho¹t ®éng kinh doanh</t>
  </si>
  <si>
    <t>2. TiÒn chi tr¶ vèn gãp cho c¸c chñ së h÷u, mua l¹i cæ phiÕu cña DN ®· ph¸t hµnh</t>
  </si>
  <si>
    <t xml:space="preserve">  KÕ to¸n tr­ëng</t>
  </si>
  <si>
    <t>Tû suÊt lîi nhuËn tr­íc thuÕ trªn doanh thu thuÇn</t>
  </si>
  <si>
    <t>S¶n xuÊt bª t«ng vµ c¸c s¶n phÈm tõ xi m¨ng vµ th¹ch cao;</t>
  </si>
  <si>
    <t>- C¬ quan c«ng ty</t>
  </si>
  <si>
    <t>Sù kiÖn ph¸t sinh ¶nh h­ëng ®Õn b¸o c¸o tµi chÝnh:</t>
  </si>
  <si>
    <t>Nguyªn t¾c ghi nhËn chi phÝ hîp ®ång x©y dùng</t>
  </si>
  <si>
    <t>Chi phÝ cña hîp ®ång x©y dùng bao gåm: chi phÝ liªn quan trùc tiÕp ®Õn tõng hîp ®ång, chi phÝ chung ®­îc ph©n bæ cho c¸c hîp ®ång cã liªn quan vµ c¸c chi phÝ kh¸c cã thÓ thu l¹i tõ kh¸ch hµng theo c¸c ®iÒu kho¶n cña hîp ®ång x©y l¾p.</t>
  </si>
  <si>
    <t>7. TiÒn chi kh¸c cho ho¹t ®éng kinh doanh</t>
  </si>
  <si>
    <t>L­u chuyÓn tiÒn thuÇn tõ ho¹t ®éng kinh doanh</t>
  </si>
  <si>
    <t>Tû suÊt lîi nhuËn sau thuÕ trªn doanh thu thuÇn</t>
  </si>
  <si>
    <t>Tû suÊt lîi nhuËn trªn tæng tµi s¶n (%)</t>
  </si>
  <si>
    <t>Tû suÊt lîi nhuËn tr­íc thuÕ trªn tæng tµi s¶n</t>
  </si>
  <si>
    <t>Tû suÊt lîi nhuËn sau thuÕ trªn tæng tµi s¶n</t>
  </si>
  <si>
    <t>Mét sè chØ tiªu tµi chÝnh c¬ b¶n</t>
  </si>
  <si>
    <t>(Theo ph­¬ng ph¸p gi¸n tiÕp)</t>
  </si>
  <si>
    <t xml:space="preserve"> Niªn ®é kÕ to¸n: B¾t ®Çu tõ ngµy 01/01 vµ kÕt thóc vµo ngµy 31/12 n¨m d­¬ng lÞch.</t>
  </si>
  <si>
    <t>- §Çu t­ tµi chÝnh ng¾n h¹n</t>
  </si>
  <si>
    <t>Tuyªn bè tu©n thñ chuÈn mùc kÕ to¸n vµ chÕ ®é kÕ to¸n:</t>
  </si>
  <si>
    <t>C«ng cô dông cô xuÊt dïng cã gi¸ trÞ lín.</t>
  </si>
  <si>
    <t>X¸c ®Þnh ®­îc chi phÝ ph¸t sinh cho giao dÞch vµ chi phÝ ®Ó hoµn thµnh giao dÞch cung cÊp dÞch vô ®ã;</t>
  </si>
  <si>
    <t>Chi nh¸nh Hå ChÝ Minh</t>
  </si>
  <si>
    <t>101/26 §inh Bé LÜnh, P.26, Q.B×nh Th¹nh, TP HCM.</t>
  </si>
  <si>
    <t>- Vèn ®Çu t­ cña nhµ n­íc</t>
  </si>
  <si>
    <t>Sè cuèi kú</t>
  </si>
  <si>
    <t>Ban Tæng Gi¸m ®èc kh¼ng ®Þnh r»ng, C«ng ty sÏ tiÕp tôc ho¹t ®éng trong kú ho¹t ®éng tiÕp theo.</t>
  </si>
  <si>
    <t>C¸c nghiÖp vô dù phßng rñi ro hèi ®o¸i</t>
  </si>
  <si>
    <t>TÊt c¶ c¸c nghiÖp vô liªn quan ®Õn doanh thu, chi phÝ ®­îc h¹ch to¸n theo tû gi¸ thùc tÕ t¹i thêi ®iÓm ph¸t sinh nghiÖp vô. Chªnh lÖch tû gi¸ cña c¸c nghiÖp vô ph¸t sinh trong kú ®­îc h¹ch to¸n nh­ mét kho¶n l·i (lç) vÒ tû gi¸.</t>
  </si>
  <si>
    <t>C«ng ty kho¸ng s¶n</t>
  </si>
  <si>
    <t>5.1.</t>
  </si>
  <si>
    <t>5.2.</t>
  </si>
  <si>
    <t>5.3.</t>
  </si>
  <si>
    <t>Vay vµ nî ng¾n h¹n:</t>
  </si>
  <si>
    <t>Vèn gãp t¨ng trong kú nµy</t>
  </si>
  <si>
    <t>Vèn gãp gi¶m trong kú nµy</t>
  </si>
  <si>
    <t>Vèn gãp cuèi kú</t>
  </si>
  <si>
    <t>Vèn gãp ®Çu kú</t>
  </si>
  <si>
    <t>Nh÷ng sù kiÖn ph¸t sinh sau ngµy kho¸ sæ</t>
  </si>
  <si>
    <t>Th«ng tin vÒ c¸c bªn liªn quan</t>
  </si>
  <si>
    <t>Th«ng tin vÒ ho¹t ®éng liªn tôc</t>
  </si>
  <si>
    <t>9. T¨ng, gi¶m tµi s¶n cè ®Þnh thuª tµi chÝnh</t>
  </si>
  <si>
    <t xml:space="preserve"> - Thuª tµi chÝnh trong n¨m</t>
  </si>
  <si>
    <t xml:space="preserve"> - Mua l¹i TSC§ thuª tµi chÝnh</t>
  </si>
  <si>
    <t xml:space="preserve"> - Tr¶ l¹i TSC§ thuª tµi chÝnh</t>
  </si>
  <si>
    <t>8. Doanh thu ch­a thùc hiÖn</t>
  </si>
  <si>
    <t>9. Quü ph¸t triÓn khoa häc c«ng nghÖ</t>
  </si>
  <si>
    <t xml:space="preserve"> - T¹i ngµy cuèi n¨m</t>
  </si>
  <si>
    <t>Sè d­ cuèi n¨m</t>
  </si>
  <si>
    <t>c.</t>
  </si>
  <si>
    <t xml:space="preserve"> - Tµi s¶n thuÕ thu nhËp ho·n l¹i liªn quan ®Õn kho¶n chªnh lÖch t¹m thêi ®­îc khÊu trõ</t>
  </si>
  <si>
    <t>Ph¶i thu dµi h¹n néi bé: 0</t>
  </si>
  <si>
    <t>T¨ng, gi¶m tµi s¶n cè ®Þnh thuª tµi chÝnh: 0</t>
  </si>
  <si>
    <t>T¨ng, gi¶m bÊt ®éng s¶n ®Çu t­: 0</t>
  </si>
  <si>
    <t>C¸c kho¶n nî thuª tµi chÝnh: 0</t>
  </si>
  <si>
    <t>Tµi s¶n thuÕ thu nhËp ho·n l¹i ph¶i tr¶: 0</t>
  </si>
  <si>
    <t>Ph¶i tr¶ dµi h¹n néi bé: 0</t>
  </si>
  <si>
    <t xml:space="preserve"> - Tµi s¶n thuÕ thu nhËp ho·n l¹i liªn quan ®Õn kho¶n lç tÝnh thuÕ ch­a sö dông</t>
  </si>
  <si>
    <t xml:space="preserve"> - Tµi s¶n thuÕ thu nhËp ho·n l¹i liªn quan ®Õn kho¶n ­u ®·i tÝnh thuÕ ch­a sö dông</t>
  </si>
  <si>
    <t>Cty CP ®Çu t­ ph¸t triÓn h¹ tÇng vµ x©y l¾p Hßa B×nh</t>
  </si>
  <si>
    <t>XÝ nghiÖp cÇu 17 - Cienco 1</t>
  </si>
  <si>
    <t>XÝ nghiÖp cÇu 18 - Cienco1 CN Tæng Cty XDCTGT</t>
  </si>
  <si>
    <t>Cty thi c«ng c¬ giíi 1</t>
  </si>
  <si>
    <t xml:space="preserve">Phßng ThÝ NghiÖm Träng §iÓm ®­êng bé 1 </t>
  </si>
  <si>
    <t>Cty TNHH XD ViÖt H­ng</t>
  </si>
  <si>
    <t>Cty TNHH Thµnh TiÕn</t>
  </si>
  <si>
    <t>Cty TNHH Tr­êng Vinh</t>
  </si>
  <si>
    <t>06 - 08 n¨m</t>
  </si>
  <si>
    <t>06 - 25 n¨m</t>
  </si>
  <si>
    <t>Cæ tøc ®· c«ng bè sau ngµy kÕt thóc kú kÕ to¸n n¨m:</t>
  </si>
  <si>
    <t>Cæ tøc ®· c«ng bè trªn cæ phiÕu phæ th«ng:</t>
  </si>
  <si>
    <t>Cæ tøc ®· c«ng bè trªn cæ phiÕu ­u ®·i:</t>
  </si>
  <si>
    <t>Cæ tøc cña cæ phiÕu ­u ®·i luü kÕ ch­a ®­îc ghi nhËn:</t>
  </si>
  <si>
    <t>Cæ phiÕu</t>
  </si>
  <si>
    <t>Cty CP §TXD &amp; PT gi¸o dôc Hßa B×nh</t>
  </si>
  <si>
    <t>¤ng NguyÔn Duyªn H¶i</t>
  </si>
  <si>
    <t>Trô së chÝnh: TÇng 4, CT3, tßa nhµ Fodacon, ®­êng TrÇn Phó, ph­êng Mç Lao, quËn Hµ §«ng, Hµ Néi.</t>
  </si>
  <si>
    <t>T¹i thêi ®iÓm cuèi kú tµi chÝnh c¸c kho¶n môc tiÒn cã gèc ngo¹i tÖ ®­îc quy ®æi theo tû gi¸ mua vµo t¹i Ng©n hµng th­¬ng m¹i n¬i c«ng ty më tµi kho¶n c«ng bè t¹i thêi ®iÓm kÕt thóc niªn ®é kÕ to¸n. Chªnh lÖch tû gi¸ do ®¸nh gi¸ l¹i sè d­ c¸c kho¶n môc tiÒn tÖ t¹i thêi ®iÓm cuèi n¨m ®­îc kÕt chuyÓn vµo doanh thu hoÆc chi phÝ tµi chÝnh trong kú.</t>
  </si>
  <si>
    <t>Cty CP t­ vÊn XD&amp;TM Thñ §«</t>
  </si>
  <si>
    <t>Cty CP §T PT XD &amp; TM Th¨ng Long</t>
  </si>
  <si>
    <t>Cty CP ®Çu t­ &amp; PT c«ng nghÖ Lam Ph­¬ng</t>
  </si>
  <si>
    <t>Cty CP §Çu t­ XD 702</t>
  </si>
  <si>
    <t>C«ng ty S«ng §µ 5</t>
  </si>
  <si>
    <t>Cty CP X©y l¾p DÇu KhÝ Hµ Néi</t>
  </si>
  <si>
    <t>Cty CP §T&amp;XL dÇu khÝ Sµi Gßn (PVC SG)</t>
  </si>
  <si>
    <t>TiÒn x©y th«  Nam An Kh¸nh</t>
  </si>
  <si>
    <t>B¶o hiÓm x· héi</t>
  </si>
  <si>
    <t>B¶o hiÓm y tÕ</t>
  </si>
  <si>
    <t>B¶o hiÓm thÊt nghiÖp</t>
  </si>
  <si>
    <t xml:space="preserve">Phi tr¶ ph¶i nép kh¸c </t>
  </si>
  <si>
    <t>Kinh phÝ c«ng ®oµn</t>
  </si>
  <si>
    <t>Cty TNHH §Çu t­ khai th¸c kho¸ng s¶n SOTRACO</t>
  </si>
  <si>
    <t>Má ®¸ vµ tr¹m nghiÒn</t>
  </si>
  <si>
    <t>Dù phßng gi¶m gi¸ ®Çu t­ ng¾n h¹n</t>
  </si>
  <si>
    <t>C«ng ty CP S«ng §µ 7</t>
  </si>
  <si>
    <t>C«ng ty CP S«ng §µ 5</t>
  </si>
  <si>
    <t>TCT CP b¶o hiÓm DK VN</t>
  </si>
  <si>
    <t>Cty CP xi m¨ng S«ng §µ</t>
  </si>
  <si>
    <t>TCT CP X©y l¾p DÇu khÝ VN</t>
  </si>
  <si>
    <t>Cty CP §T XD&amp;PT §« thÞ S.§</t>
  </si>
  <si>
    <t>Cty CP CT giao th«ng S.§</t>
  </si>
  <si>
    <t>TiÒn thuª ®Êt khu Ba La</t>
  </si>
  <si>
    <t>Doanh thu thuÇn cung cÊp dÞch vô</t>
  </si>
  <si>
    <t>Doanh thu thuÇn kh¸c</t>
  </si>
  <si>
    <t>Gi¸ vèn cung cÊp dÞch vô</t>
  </si>
  <si>
    <t>Gi¸ vèn kh¸c</t>
  </si>
  <si>
    <t>C«ng ty TNHH §Çu t­ vµ khai th¸c kho¸ng s¶n Sotraco</t>
  </si>
  <si>
    <t>Ph¶i thu néi bé</t>
  </si>
  <si>
    <t>Cho vay vèn cè ®Þnh</t>
  </si>
  <si>
    <t>Cho vay vèn l­u ®éng</t>
  </si>
  <si>
    <t>- Chi nh¸nh Hå chÝ Minh</t>
  </si>
  <si>
    <t xml:space="preserve">1. Ph¶i thu néi bé dµi h¹n </t>
  </si>
  <si>
    <t>2. Tµi s¶n cè ®Þnh v« h×nh</t>
  </si>
  <si>
    <t>3. Chi phÝ x©y dùng c¬ b¶n dë dang</t>
  </si>
  <si>
    <t>T¨ng, gi¶m tµi s¶n cè ®Þnh v« h×nh</t>
  </si>
  <si>
    <t>V.</t>
  </si>
  <si>
    <t>- Tõ n¨m 2010, C«ng ty thùc hiÖn ®iÒu chuyÓn qua l¹i tõ C«ng ty mÑ sang C«ng ty con mét sè Tµi s¶n cè ®Þnh h÷u h×nh nh­ng kh«ng thùc hiÖn thñ tôc mua b¸n vµ xuÊt hãa ®¬n do C«ng ty ch­a hiÓu ®Çy ®ñ quy ®Þnh cña chÕ ®é kÕ to¸n vÒ Tµi s¶n cè ®Þnh hiÖn hµnh.</t>
  </si>
  <si>
    <t xml:space="preserve">Doanh thu thuÇn vÒ b¸n hµng vµ cung cÊp dÞch vô </t>
  </si>
  <si>
    <t>Chi phÝ thuÕ thu nhËp doanh nghiÖp hiÖn hµnh</t>
  </si>
  <si>
    <t xml:space="preserve">Doanh thu ho¹t ®éng tµi chÝnh </t>
  </si>
  <si>
    <t>Chi phÝ thuÕ thu nhËp doanh nghiÖp ho·n l¹i: 0</t>
  </si>
  <si>
    <t>Chi phÝ ®å dïng v¨n phßng</t>
  </si>
  <si>
    <t>ThuÕ, phÝ, lÖ phÝ</t>
  </si>
  <si>
    <t>VP</t>
  </si>
  <si>
    <t>C¸c giao dÞch vÒ vèn víi c¸c chñ së h÷u vµ ph©n phèi cæ tøc, lîi nhuËn ®­îc chia:</t>
  </si>
  <si>
    <t>B.</t>
  </si>
  <si>
    <t>Chi tiÕt vèn ®Çu t­ cña chñ së h÷u</t>
  </si>
  <si>
    <t>C.</t>
  </si>
  <si>
    <t>Cæ tøc, lîi nhuËn ®· chia</t>
  </si>
  <si>
    <t>D.</t>
  </si>
  <si>
    <t>Cæ tøc</t>
  </si>
  <si>
    <t>C«ng cô tµi chÝnh</t>
  </si>
  <si>
    <t>Qu¶n lý rñi ro vèn</t>
  </si>
  <si>
    <t>C«ng ty thùc hiÖn qu¶n trÞ nguån vèn ®Ó ®¶m b¶o r»ng C«ng ty cã thÓ võa ho¹t ®éng võa cã thÓ tèi ®a hãa lîi Ých cña cæ ®«ng th«ng qua viÖc sö dông nguån vèn cã hiÖu qu¶.</t>
  </si>
  <si>
    <t>Tµi s¶n tµi chÝnh</t>
  </si>
  <si>
    <t>Tµi s¶n tµi chÝnh lµ c¸c tµi s¶n mµ qua ®ã c«ng ty cã thÓ ph¸t sinh c¸c kho¶n thu nhËp trong t­¬ng lai. C¸c tµi s¶n nµy ®· ®­îc x¸c ®Þnh l¹i theo gi¸ trÞ hîp lý t¹i ngµy lËp b¸o c¸o tµi chÝnh.</t>
  </si>
  <si>
    <t xml:space="preserve">Gi¸ trÞ ghi sæ </t>
  </si>
  <si>
    <t>Gi¸ trÞ hîp lý</t>
  </si>
  <si>
    <t xml:space="preserve">- TiÒn </t>
  </si>
  <si>
    <t>- C¸c kho¶n t­¬ng ®­¬ng tiÒn</t>
  </si>
  <si>
    <t>C«ng nî tµi chÝnh</t>
  </si>
  <si>
    <t>C¸c kho¶n nî tµi chÝnh ®· ®­îc ®¸nh gi¸ l¹i theo ®óng quy ®Þnh cña ChuÈn mùc kÕ to¸n hiÖn hµnh ®Ó ®¶m b¶o nghÜa vô thanh to¸n cña c«ng ty. Cô thÓ c¸c kho¶n ph¶i tr¶ ng­êi b¸n vµ c¸c kho¶n vay cã gèc ngo¹i tÖ ®Òu ®­îc ®¸nh gi¸ l¹i theo tû gi¸ t¹i ngµy lËp b¸o c¸o. §ång thêi c¸c kho¶n chi phÝ ®i vay ph¶i tr¶ ®· ®­îc ghi nhËn trong kú vµo b¸o c¸o kÕt qu¶ ho¹t ®éng kinh doanh.</t>
  </si>
  <si>
    <t>- Ph¶i tr¶ ng­êi b¸n</t>
  </si>
  <si>
    <t>- Vay vµ nî ng¾n h¹n, dµi h¹n</t>
  </si>
  <si>
    <t>Qu¶n lý rñi ro tµi chÝnh</t>
  </si>
  <si>
    <t>Tæng céng tµi s¶n</t>
  </si>
  <si>
    <t xml:space="preserve">I. C¸c kho¶n ph¶i thu dµi h¹n </t>
  </si>
  <si>
    <t>(TiÕp theo)</t>
  </si>
  <si>
    <t>Nguån vèn</t>
  </si>
  <si>
    <t>B. VèN CHñ Së H÷U</t>
  </si>
  <si>
    <t>a. nî ph¶i tr¶</t>
  </si>
  <si>
    <t>I. Nî ng¾n h¹n</t>
  </si>
  <si>
    <t>1. Vay vµ nî ng¾n h¹n</t>
  </si>
  <si>
    <t>II. Nî dµi h¹n</t>
  </si>
  <si>
    <t>1. Ph¶i tr¶ dµi h¹n ng­êi b¸n</t>
  </si>
  <si>
    <t>1. Vèn ®Çu t­ cña chñ së h÷u</t>
  </si>
  <si>
    <t>2. ThÆng d­ vèn cæ phÇn</t>
  </si>
  <si>
    <t>II. Nguån kinh phÝ vµ quü kh¸c</t>
  </si>
  <si>
    <t>Tæng céng nguån vèn</t>
  </si>
  <si>
    <t>I. Vèn chñ së h÷u</t>
  </si>
  <si>
    <t>3. Ng­êi mua tr¶ tiÒn tr­íc</t>
  </si>
  <si>
    <t>chØ tiªu</t>
  </si>
  <si>
    <t>02</t>
  </si>
  <si>
    <t>03</t>
  </si>
  <si>
    <t>+ ChiÕt khÊu th­¬ng m¹i</t>
  </si>
  <si>
    <t>+ Gi¶m gi¸ hµng b¸n</t>
  </si>
  <si>
    <t>+ Hµng b¸n bÞ tr¶ l¹i</t>
  </si>
  <si>
    <t>07</t>
  </si>
  <si>
    <t>1.</t>
  </si>
  <si>
    <t>10</t>
  </si>
  <si>
    <t>2.</t>
  </si>
  <si>
    <t>Gi¸ vèn hµng b¸n</t>
  </si>
  <si>
    <t>3.</t>
  </si>
  <si>
    <t>20</t>
  </si>
  <si>
    <t>4.</t>
  </si>
  <si>
    <t>5.</t>
  </si>
  <si>
    <t>Chi phÝ tµi chÝnh</t>
  </si>
  <si>
    <t>21</t>
  </si>
  <si>
    <t>23</t>
  </si>
  <si>
    <t>6.</t>
  </si>
  <si>
    <t>Chi phÝ b¸n hµng</t>
  </si>
  <si>
    <t>22</t>
  </si>
  <si>
    <t>7.</t>
  </si>
  <si>
    <t>Chi phÝ qu¶n lý doanh nghiÖp</t>
  </si>
  <si>
    <t>8.</t>
  </si>
  <si>
    <t>30</t>
  </si>
  <si>
    <t>9.</t>
  </si>
  <si>
    <t>Thu nhËp kh¸c</t>
  </si>
  <si>
    <t>24</t>
  </si>
  <si>
    <t>10.</t>
  </si>
  <si>
    <t>Chi phÝ kh¸c</t>
  </si>
  <si>
    <t>25</t>
  </si>
  <si>
    <t>11.</t>
  </si>
  <si>
    <t>Lîi nhuËn kh¸c</t>
  </si>
  <si>
    <t>40</t>
  </si>
  <si>
    <t>12.</t>
  </si>
  <si>
    <t>50</t>
  </si>
  <si>
    <t>13.</t>
  </si>
  <si>
    <t>14.</t>
  </si>
  <si>
    <t>15.</t>
  </si>
  <si>
    <t>51</t>
  </si>
  <si>
    <t>16.</t>
  </si>
  <si>
    <t>60</t>
  </si>
  <si>
    <t>N¨m tr­íc</t>
  </si>
  <si>
    <t>Doanh thu b¸n hµng vµ cung cÊp dÞch vô</t>
  </si>
  <si>
    <t>Lîi nhuËn thuÇn tõ ho¹t ®éng kinh doanh</t>
  </si>
  <si>
    <t>Tæng lîi nhuËn kÕ to¸n tr­íc thuÕ</t>
  </si>
  <si>
    <t>Lîi nhuËn sau thuÕ thu nhËp doanh nghiÖp</t>
  </si>
  <si>
    <t>- Trong ®ã: Chi phÝ l·i vay</t>
  </si>
  <si>
    <t>01</t>
  </si>
  <si>
    <t>11</t>
  </si>
  <si>
    <t>31</t>
  </si>
  <si>
    <t>32</t>
  </si>
  <si>
    <t>KÕ to¸n tr­ëng</t>
  </si>
  <si>
    <t>(Theo ph­¬ng ph¸p trùc tiÕp)</t>
  </si>
  <si>
    <t>L­u chuyÓn tiÒn thuÇn tõ ho¹t ®éng ®Çu t­</t>
  </si>
  <si>
    <t>L­u chuyÓn tiÒn thuÇn tõ ho¹t ®éng tµi chÝnh</t>
  </si>
  <si>
    <t>L­u chuyÓn tiÒn thuÇn trong kú</t>
  </si>
  <si>
    <t>ChØ tiªu</t>
  </si>
  <si>
    <t>B¸o c¸o l­u chuyÓn tiÒn tÖ</t>
  </si>
  <si>
    <t>I. L­u chuyÓn tiÒn tõ ho¹t ®éng kinh doanh</t>
  </si>
  <si>
    <t>1. TiÒn thu b¸n hµng, cung cÊp dÞch vô vµ doanh thu kh¸c</t>
  </si>
  <si>
    <t>3. TiÒn chi tr¶ cho ng­êi lao ®éng</t>
  </si>
  <si>
    <t>4. TiÒn chi tr¶ l·i vay</t>
  </si>
  <si>
    <t>6. TiÒn thu kh¸c tõ ho¹t ®éng kinh doanh</t>
  </si>
  <si>
    <t>Rñi ro tÝn dông: bao gåm rñi thanh kho¶n vµ rñi ro l·i suÊt. Môc ®Ých qu¶n lý rñi ro thanh kho¶n nh»m ®¶m b¶o ®ñ nguån vèn ®Ó thanh to¸n cho c¸c kho¶n nî ph¶i tr¶ hiÖn t¹i vµ t­¬ng lai. ChÝnh s¸ch cña C«ng ty lµ theo dâi th­êng xuyªn c¸c yªu cÇu vÒ thanh kho¶n ®èi víi c¸c kho¶n nî ph¶i tr¶ hiÖn t¹i dù kiÕn trong t­¬ng lai nh»m ®¶m b¶o viÖc duy tr× mét l­îng tiÒn mÆt ®¸p øng tÝnh thanh kho¶n ng¾n h¹n vµ dµi h¹n.</t>
  </si>
  <si>
    <t>D­íi  1 n¨m</t>
  </si>
  <si>
    <t>Tõ 1 ®Õn 5 n¨m</t>
  </si>
  <si>
    <t>- Vay ng¾n h¹n</t>
  </si>
  <si>
    <t>- Vay dµi h¹n</t>
  </si>
  <si>
    <t>1.4</t>
  </si>
  <si>
    <t>Tµi s¶n ®¶m b¶o</t>
  </si>
  <si>
    <t>- Khoản vay Ngân hàng Thương mại cổ phần Quốc Tế Việt Nam – Trung tâm kinh doanh để bổ sung vốn lưu động thực hiện sản xuất kinh doanh. Khoản vay này được bảo đảm bằng tín chấp.</t>
  </si>
  <si>
    <t xml:space="preserve">Chi phÝ ®i vay liªn quan trùc tiÕp ®Õn viÖc ®Çu t­ x©y dùng hoÆc s¶n xuÊt tµi s¶n dë dang ®­îc tÝnh vµo gi¸ trÞ cña tµi s¶n ®ã (®­îc vèn ho¸), bao gåm c¸c kho¶n l·i tiÒn vay, ph©n bæ c¸c kho¶n chiÕt khÊu hoÆc phô tréi khi ph¸t hµnh tr¸i phiÕu, c¸c kho¶n chi phÝ phô ph¸t sinh liªn quan tíi qu¸ tr×nh lµm thñ tôc vay. </t>
  </si>
  <si>
    <t>ViÖc vèn ho¸ chi phÝ ®i vay sÏ ®­îc t¹m ngõng l¹i trong c¸c giai ®o¹n mµ qu¸ tr×nh ®Çu t­ x©y dùng hoÆc s¶n xuÊt tµi s¶n dë dang bÞ gi¸n ®o¹n, trõ khi sù gi¸n ®o¹n ®ã lµ cÇn thiÕt.</t>
  </si>
  <si>
    <t>ViÖc vèn ho¸ chi phÝ ®i vay sÏ chÊm døt khi c¸c ho¹t ®éng chñ yÕu cÇn thiÕt cho viÖc chuÈn bÞ ®­a tµi s¶n dë dang vµo sö dông hoÆc b¸n ®· hoµn thµnh. Chi phÝ ®i vay ph¸t sinh sau ®ã sÏ ®­îc ghi nhËn lµ chi phÝ s¶n xuÊt, kinh doanh trong kú khi ph¸t sinh.</t>
  </si>
  <si>
    <t>C¸c kho¶n thu nhËp ph¸t sinh do ®Çu t­ t¹m thêi c¸c kho¶n vay riªng biÖt trong khi chê sö dông vµo môc ®Ých cã ®­îc tµi s¶n dë dang th× ph¶i ghi gi¶m trõ (-) vµo chi phÝ ®i vay ph¸t sinh khi vèn ho¸.</t>
  </si>
  <si>
    <t>Chi phÝ ®i vay ®­îc vèn ho¸ trong kú kh«ng ®­îc v­ît qu¸ tæng sè chi phÝ ®i vay ph¸t sinh trong kú. C¸c kho¶n l·i tiÒn vay vµ kho¶n ph©n bæ chiÕt khÊu hoÆc phô tréi ®­îc vèn ho¸ trong tõng kú kh«ng ®­îc v­ît qu¸ sè l·i vay thùc tÕ ph¸t sinh vµ sè ph©n bæ chiÕt khÊu hoÆc phô tréi trong kú ®ã.</t>
  </si>
  <si>
    <t>6. Quü kh¸c thuéc vèn chñ së h÷u</t>
  </si>
  <si>
    <t>8. Nguån vèn ®Çu t­ XDCB</t>
  </si>
  <si>
    <t>9. Quü hç trî s¾p xÕp doanh nghiÖp</t>
  </si>
  <si>
    <t>1. Nguån kinh phÝ Dù ¸n</t>
  </si>
  <si>
    <t>2. Nguån kinh phÝ ®· h×nh thµnh TSC§</t>
  </si>
  <si>
    <t>II. L­u chuyÓn tiÒn tõ ho¹t ®éng ®Çu t­</t>
  </si>
  <si>
    <t>2. TiÒn thu tõ thanh lý, nh­îng b¸n TSC§ vµ c¸c tµi s¶n dµi h¹n kh¸c</t>
  </si>
  <si>
    <t xml:space="preserve">1. TiÒn chi ®Ó mua s¾m, x©y dùng TSC§ vµ c¸c tµi s¶n dµi h¹n kh¸c </t>
  </si>
  <si>
    <t>3. TiÒn chi cho vay, mua c¸c c«ng cô nî cña ®¬n vÞ kh¸c</t>
  </si>
  <si>
    <t>4. TiÒn thu håi cho vay, b¸n l¹i c¸c c«ng cô nî cña ®¬n vÞ kh¸c</t>
  </si>
  <si>
    <t>5. TiÒn chi ®Çu t­ gãp vèn vµo ®¬n vÞ kh¸c</t>
  </si>
  <si>
    <t>6. TiÒn thu håi ®Çu t­ gãp vèn vµo ®¬n vÞ kh¸c</t>
  </si>
  <si>
    <t>7. TiÒn thu l·i cho vay, cæ tøc vµ lîi nhuËn ®­îc chia</t>
  </si>
  <si>
    <t>III. L­u chuyÓn tiÒn tõ ho¹t ®éng tµi chÝnh</t>
  </si>
  <si>
    <t>1. TiÒn thu tõ ph¸t hµnh cæ phiÕu, nhËn vèn gãp cña chñ së h÷u</t>
  </si>
  <si>
    <t>Tµi s¶n lµ tiÒn vµ c«ng nî cã gèc b»ng ngo¹i tÖ cuèi kú ®­îc quy ®æi sang §ång ViÖt Nam theo tû gi¸ b×nh qu©n liªn ng©n hµng do Ng©n hµng nhµ n­íc c«ng bè t¹i ngµy kÕt thóc niªn ®é kÕ to¸n. Chªnh lÖch tû gi¸ ®­îc h¹ch to¸n theo ChuÈn mùc kÕ to¸n ViÖt Nam sè 10: ¶nh h­ëng cña viÖc thay ®æi tû gi¸ hèi ®o¸i.</t>
  </si>
  <si>
    <t xml:space="preserve"> - Kho¶n hoµn thuÕ thu nhËp ho·n l¹i ph¶i tr¶ ®· ®­îc ghi nhËn tõ c¸c n¨m tr­íc</t>
  </si>
  <si>
    <t xml:space="preserve"> - ThuÕ thu nhËp ho·n l¹i ph¶i tr¶</t>
  </si>
  <si>
    <t>-</t>
  </si>
  <si>
    <t>Ph­¬ng ph¸p khÊu hao TSC§</t>
  </si>
  <si>
    <t>V­ên c©y l©u n¨m</t>
  </si>
  <si>
    <t>Thêi gian KH</t>
  </si>
  <si>
    <t xml:space="preserve">               Nhµ cöa, vËt kiÕn tróc</t>
  </si>
  <si>
    <t xml:space="preserve">               M¸y mãc thiÕt bÞ</t>
  </si>
  <si>
    <t xml:space="preserve">               Ph­¬ng tiÖn vËn t¶i</t>
  </si>
  <si>
    <t>Sè cuèi n¨m</t>
  </si>
  <si>
    <t xml:space="preserve"> * C¸c tr­êng hîp hoÆc sù kiÖn dÉn ®Õn ph¶i trÝch thªm hoÆc hoµn nhËp dù phßng gi¶m gi¸ HTK</t>
  </si>
  <si>
    <t>TiÒn</t>
  </si>
  <si>
    <t>Hµng tån kho</t>
  </si>
  <si>
    <t>ThuÕ vµ c¸c kho¶n ph¶i nép nhµ n­íc</t>
  </si>
  <si>
    <t>19.</t>
  </si>
  <si>
    <t>20.</t>
  </si>
  <si>
    <t>21.</t>
  </si>
  <si>
    <t>23.</t>
  </si>
  <si>
    <t>+ ThuÕ tiªu thô ®Æc biÖt, thuÕ xuÊt khÈu ph¶i nép, thuÕ GTGT theo ph­¬ng ph¸p trùc tiÕp ph¶i nép.</t>
  </si>
  <si>
    <t>I.</t>
  </si>
  <si>
    <t>§Æc ®iÓm ho¹t ®éng cña doanh nghiÖp</t>
  </si>
  <si>
    <t>H×nh thøc së h÷u vèn:</t>
  </si>
  <si>
    <t>Hµ Néi, ngµy 20 th¸ng 02 n¨m 2009</t>
  </si>
  <si>
    <t>Cho vay dµi h¹n néi bé</t>
  </si>
  <si>
    <t>Ph¶i thu dµi h¹n néi bé kh¸c</t>
  </si>
  <si>
    <t>Ký quü, ký c­îc dµi h¹n</t>
  </si>
  <si>
    <t>C¸c kho¶n tiÒn nhËn uû th¸c</t>
  </si>
  <si>
    <t>Cho vay kh«ng cã l·i</t>
  </si>
  <si>
    <t>Vay ng¾n h¹n</t>
  </si>
  <si>
    <t>Nî dµi h¹n ®Õn h¹n tr¶</t>
  </si>
  <si>
    <t>Vay dµi h¹n néi bé</t>
  </si>
  <si>
    <t>Ph¶i tr¶ dµi h¹n néi bé kh¸c</t>
  </si>
  <si>
    <t>Nguån kinh phÝ cßn l¹i ®Çu n¨m</t>
  </si>
  <si>
    <t>Nguån kinh phÝ ®­îc cÊp trong n¨m</t>
  </si>
  <si>
    <t>Chi sù nghiÖp</t>
  </si>
  <si>
    <t>Nguån kinh phÝ cßn l¹i cuèi n¨m</t>
  </si>
  <si>
    <t>Chi phÝ thuÕ TNDN tÝnh trªn thu nhËp chÞu thuÕ n¨m hiÖn hµnh</t>
  </si>
  <si>
    <t>§iÒu chØnh chi phÝ thuÕ TNDN cña c¸c n¨m tr­íc vµo chi phÝ thuÕ thu nhËp hiÖn hµnh n¨m nay</t>
  </si>
  <si>
    <t>Tæng chi phÝ thuÕ thu nhËp doanh nghiªp hiÖn hµnh</t>
  </si>
  <si>
    <t>Chi phÝ khÊu hao tµi s¶n cè ®Þnh</t>
  </si>
  <si>
    <t>Chi phÝ dÞch vô mua ngoµi</t>
  </si>
  <si>
    <t>Chi phÝ b»ng tiÒn kh¸c</t>
  </si>
  <si>
    <t>*</t>
  </si>
  <si>
    <t>II.</t>
  </si>
  <si>
    <t>Niªn ®é kÕ to¸n, ®¬n vÞ tiÒn tÖ sö dông trong kÕ to¸n</t>
  </si>
  <si>
    <t>III.</t>
  </si>
  <si>
    <t>ChuÈn mùc kÕ to¸n vµ chÕ ®é kÕ to¸n ¸p dông</t>
  </si>
  <si>
    <t>IV.</t>
  </si>
  <si>
    <t>Ph¶i tr¶ ng­êi b¸n</t>
  </si>
  <si>
    <t>§¬n vÞ tÝnh: ®ång</t>
  </si>
  <si>
    <t>Th«ng tin bæ sung cho c¸c kho¶n môc tr×nh bµy trªn B¶ng c©n ®èi kÕ to¸n (§VT: ®ång)</t>
  </si>
  <si>
    <t>01-01-2012</t>
  </si>
  <si>
    <t>1.1.</t>
  </si>
  <si>
    <t>1.2.</t>
  </si>
  <si>
    <t xml:space="preserve">               ThiÕt bÞ qu¶n lý</t>
  </si>
  <si>
    <r>
      <t>Doanh thu ho¹t ®éng x©y l¾p:</t>
    </r>
    <r>
      <rPr>
        <sz val="11.5"/>
        <rFont val=".VnTime"/>
        <family val="2"/>
      </rPr>
      <t xml:space="preserve"> ®­îc x¸c ®Þnh theo gi¸ trÞ khèi l­îng thùc hiÖn, ®­îc kh¸ch hµng x¸c nhËn b»ng nghiÖm thu, quyÕt to¸n, ®· ph¸t hµnh ho¸ ®¬n GTGT, phï hîp víi quy ®Þnh t¹i ChuÈn mùc kÕ to¸n sè 15 - " Hîp ®ång x©y dùng".</t>
    </r>
  </si>
  <si>
    <t>Chi phÝ thuÕ thu nhËp doanh nghiÖp hiÖn hµnh ®­îc x¸c ®Þnh trªn c¬ së tæng thu nhËp chÞu thuÕ vµ thuÕ suÊt thuÕ thu nhËp doanh nghiÖp trong n¨m hiÖn hµnh.</t>
  </si>
  <si>
    <t>C¸c nghÜa vô vÒ thuÕ:</t>
  </si>
  <si>
    <t>Cty CP thÐp ViÖt ý</t>
  </si>
  <si>
    <t>Cty CP x©y l¾p DÇu KhÝ Hµ Néi</t>
  </si>
  <si>
    <t>Cty TNHH MTV x©y l¾p S«ng §µ 207</t>
  </si>
  <si>
    <t>Cty CP XD&amp;TM Thµnh Ng©n</t>
  </si>
  <si>
    <t>XN S«ng §µ 605 - Cty CP S«ng §µ 6</t>
  </si>
  <si>
    <r>
      <t>·</t>
    </r>
    <r>
      <rPr>
        <sz val="12"/>
        <rFont val="Times New Roman"/>
        <family val="1"/>
      </rPr>
      <t xml:space="preserve">            </t>
    </r>
  </si>
  <si>
    <r>
      <t>KÝnh göi</t>
    </r>
    <r>
      <rPr>
        <b/>
        <u/>
        <sz val="12"/>
        <rFont val=".VnTime"/>
        <family val="2"/>
      </rPr>
      <t>:</t>
    </r>
  </si>
  <si>
    <t>Hao mßn B§S ®Çu t­</t>
  </si>
  <si>
    <t>§Çu t­ dµi h¹n kh¸c</t>
  </si>
  <si>
    <t>Vèn gãp liªn doanh</t>
  </si>
  <si>
    <t>§Çu t­ vµo c«ng ty liªn kÕt</t>
  </si>
  <si>
    <t>Hµng ho¸ B§S ®Çu t­</t>
  </si>
  <si>
    <t>Doanh thu B§S ®Çu t­</t>
  </si>
  <si>
    <t>Dù phßng gi¶m gi¸ ®Çu t­ CK ng¾n h¹n</t>
  </si>
  <si>
    <t>Tµi kho¶n</t>
  </si>
  <si>
    <t>Ph¶i thu theo tiÕn ®é hîp ®ång</t>
  </si>
  <si>
    <t>D131</t>
  </si>
  <si>
    <t>D136</t>
  </si>
  <si>
    <t>D138</t>
  </si>
  <si>
    <t>N131</t>
  </si>
  <si>
    <t>N134</t>
  </si>
  <si>
    <t>N138</t>
  </si>
  <si>
    <t>N136</t>
  </si>
  <si>
    <t>N142</t>
  </si>
  <si>
    <t>C¸c kho¶n thuÕ ph¶i thu</t>
  </si>
  <si>
    <t>N135</t>
  </si>
  <si>
    <t>N121</t>
  </si>
  <si>
    <t>Ph¶i thu dµi h¹n cña kh¸ch hµng</t>
  </si>
  <si>
    <t>Ph¶i thu néi bé dµi h¹n</t>
  </si>
  <si>
    <t>Ph¶i thu néi bé ng¾n h¹n</t>
  </si>
  <si>
    <t>Ph¶i thu dµi h¹n kh¸c</t>
  </si>
  <si>
    <t>Ph¶i thu ng¾n h¹n kh¸c</t>
  </si>
  <si>
    <t>Dù phßng ph¶i thu dµi h¹n khã ®ßi</t>
  </si>
  <si>
    <t>Dù phßng ph¶i thu ng¾n h¹n khã ®ßi</t>
  </si>
  <si>
    <t>Ph¶i thu ng¾n h¹n cña kh¸ch hµng</t>
  </si>
  <si>
    <t>D222</t>
  </si>
  <si>
    <t>D223</t>
  </si>
  <si>
    <t>§Çu t­ vµo c«ng ty con</t>
  </si>
  <si>
    <t>Dù phßng gi¶m gi¸ CK ®Çu t­ dµi h¹n</t>
  </si>
  <si>
    <t>Tµi s¶n thuÕ thu nhËp ho·n l¹i</t>
  </si>
  <si>
    <t>A131</t>
  </si>
  <si>
    <t>A331</t>
  </si>
  <si>
    <t>Ph¶i tr¶ theo tiÕn ®é hîp ®ång x©y dùng</t>
  </si>
  <si>
    <t>D341</t>
  </si>
  <si>
    <t>D336</t>
  </si>
  <si>
    <t>N336</t>
  </si>
  <si>
    <t>N311</t>
  </si>
  <si>
    <t>N331</t>
  </si>
  <si>
    <t>N333</t>
  </si>
  <si>
    <t>N334</t>
  </si>
  <si>
    <t>N335</t>
  </si>
  <si>
    <t>N318</t>
  </si>
  <si>
    <t>N338</t>
  </si>
  <si>
    <t>D338</t>
  </si>
  <si>
    <t>D331</t>
  </si>
  <si>
    <t>D333</t>
  </si>
  <si>
    <t>Ph¶i tr¶ dµi h¹n ng­êi b¸n</t>
  </si>
  <si>
    <t xml:space="preserve">Ph¶i tr¶ dµi h¹n néi bé </t>
  </si>
  <si>
    <t>Ph¶i tr¶ dµi h¹n kh¸c</t>
  </si>
  <si>
    <t>Vay vµ nî dµi h¹n</t>
  </si>
  <si>
    <t>ThuÕ thu nhËp ho·n l¹i ph¶i tr¶</t>
  </si>
  <si>
    <t>Vèn ®Çu t­ cña chñ së h÷u</t>
  </si>
  <si>
    <t>ThÆng d­ vèn cæ phÇn</t>
  </si>
  <si>
    <t>2.1</t>
  </si>
  <si>
    <t>2.2</t>
  </si>
  <si>
    <t>2.3</t>
  </si>
  <si>
    <t>Bµ Bïi Minh Ph­¬ng</t>
  </si>
  <si>
    <t>¤ng Vò TuÊn Nam</t>
  </si>
  <si>
    <t>§Þa chØ: TÇng 4, CT3, tßa nhµ Fodacon, ®­êng TrÇn Phó</t>
  </si>
  <si>
    <t>Ph­êng Mç Lao, quËn Hµ §«ng, Hµ Néi.</t>
  </si>
  <si>
    <t>4. Chªnh lÖch tû gi¸ hèi ®o¸i</t>
  </si>
  <si>
    <t>TCT CP X©y l¾p D.khÝ VN</t>
  </si>
  <si>
    <t>TCT CP B¶o hiÓm D.khÝ VN</t>
  </si>
  <si>
    <t>C¬ quan c«ng ty</t>
  </si>
  <si>
    <t>Cty CP thuû ®iÖn Hña Na</t>
  </si>
  <si>
    <t>Cty TNHH §Çu t­ khai th¸c Kho¸ng S¶n Sotraco</t>
  </si>
  <si>
    <t>Cty CP TC c¬ giíi vµ l¾p m¸y DÇu KhÝ - PVC ME</t>
  </si>
  <si>
    <t>Chi nh¸nh phô thuéc</t>
  </si>
  <si>
    <t>Liªn quan ®Õn kho¶n ®Çu t­ vµo C«ng ty con trªn B¸o c¸o tµi chÝnh hîp nhÊt gi÷a niªn ®é kÕt thóc ngµy 30/06/2013 cña C«ng ty Cæ phÇn §Çu t­ &amp; Th­¬ng m¹i DÇu KhÝ S«ng §µ, Ban gi¸m ®èc C«ng ty tr×nh bµy vÊn ®Ò sau: T¹i thêi ®iÓm 30/06/2013, theo NghÞ quyÕt sè 07/CT-NQ-H§QT cña Héi ®ång qu¶n trÞ C«ng ty ngµy 25/03/2013 v/v "Xö lý c¸c tån ®äng vÒ tµi chÝnh cña C«ng ty TNHH §Çu t­ Khai th¸c Kho¸ng s¶n SOTRACO tr­íc khi tiÕn hµnh cæ phÇn hãa" C«ng ty ®· h¹ch to¸n bï trõ kho¶n môc ®Çu t­ vµo C«ng ty con víi vèn chñ së h÷u cña C«ng ty TNHH §Çu t­ vµ Khai th¸c Kho¸ng s¶n SOTRACO vµ ghi nhËn vµo kho¶n môc ph¶i thu néi bé.</t>
  </si>
  <si>
    <t>Gi¸ vèn hµng hãa</t>
  </si>
  <si>
    <t>Ng­êi lËp biÓu</t>
  </si>
  <si>
    <t xml:space="preserve">               Ng­êi lËp biÓu                                        KÕ to¸n tr­ëng</t>
  </si>
  <si>
    <t>D­ cuèi kú</t>
  </si>
  <si>
    <t>®iÒu chØnh kiÓm to¸n</t>
  </si>
  <si>
    <t>d­ cuèi kú sau ®iÒu chØnh</t>
  </si>
  <si>
    <t>Sè theo bckt</t>
  </si>
  <si>
    <t>chªnh lÖch</t>
  </si>
  <si>
    <t>nî</t>
  </si>
  <si>
    <t>cã</t>
  </si>
  <si>
    <t>ThuÕ thu nhËp ho·n l¹i ®­îc ph©n lo¹i lµ nî dµi h¹n.</t>
  </si>
  <si>
    <t>C¸c kho¶n chi phÝ thùc tÕ ch­a ph¸t sinh nh­ng ®­îc trÝch tr­íc vµo chi phÝ s¶n xuÊt, kinh doanh trong kú ®Ó ®¶m b¶o khi chi phÝ ph¸t sinh thùc tÕ kh«ng g©y ®ét biÕn cho chi phÝ s¶n xuÊt kinh doanh trªn c¬ së ®¶m b¶o nguyªn t¾c phï hîp gi÷a doanh thu vµ chi phÝ. Khi c¸c chi phÝ ®ã ph¸t sinh, nÕu cã chªnh lÖch víi sè ®· trÝch, kÕ to¸n tiÕn hµnh ghi bæ sung hoÆc ghi gi¶m chi phÝ t­¬ng øng víi phÇn chªnh lÖch.</t>
  </si>
  <si>
    <t xml:space="preserve">C¸c chi phÝ tr¶ tr­íc chØ liªn quan ®Õn chi phÝ s¶n xuÊt kinh doanh n¨m tµi chÝnh hiÖn t¹i ®­îc ghi nhËn lµ chi phÝ tr¶ tr­íc ng¾n h¹n. </t>
  </si>
  <si>
    <t>C¸c chi phÝ sau ®©y ®· ph¸t sinh trong n¨m tµi chÝnh nh­ng ®­îc h¹ch to¸n vµo chi phÝ tr¶ tr­íc dµi h¹n ®Ó ph©n bæ dÇn vµo kÕt qu¶ ho¹t ®éng kinh doanh:</t>
  </si>
  <si>
    <t>VI.</t>
  </si>
  <si>
    <t>VII.</t>
  </si>
  <si>
    <t>Nh÷ng th«ng tin kh¸c</t>
  </si>
  <si>
    <t>a.</t>
  </si>
  <si>
    <t>b.</t>
  </si>
  <si>
    <t>Vay dµi h¹n</t>
  </si>
  <si>
    <t>Nî dµi h¹n</t>
  </si>
  <si>
    <t>24.</t>
  </si>
  <si>
    <t>C«ng ty Anh Ph¸t</t>
  </si>
  <si>
    <t>Cty CP thñy ®iÖn NËm ChiÕn</t>
  </si>
  <si>
    <t>B­u ®iÖn M­êng La</t>
  </si>
  <si>
    <t>NguyÔn Kh¾c Dòng</t>
  </si>
  <si>
    <t>NguyÔn C«ng S¬n</t>
  </si>
  <si>
    <t>§µo Xu©n D­¬ng</t>
  </si>
  <si>
    <t>26.</t>
  </si>
  <si>
    <t>Trong kú C«ng ty cã dïng mét sè tµi s¶n ®Ó thÕ chÊp vay vèn ng©n hµng, cô thÓ nh­ sau:</t>
  </si>
  <si>
    <r>
      <t>-</t>
    </r>
    <r>
      <rPr>
        <sz val="12"/>
        <rFont val="Times New Roman"/>
        <family val="1"/>
      </rPr>
      <t xml:space="preserve"> Khoản vay Ngân hàng TM CP Quân Đội – chi nhánh Mỹ Đình để sử dụng vào việc mua máy móc thiết bị mới và bổ sung vốn lưu động để thực hiện sản xuất kinh doanh. Khoản vay này được đảm bảo bằng việc thế chấp tài sản hình thành từ vốn vay, các khỏan phải thu khách hàng tương ứng với số dư nợ tại thời điểm vay.</t>
    </r>
  </si>
  <si>
    <t>06 - 10 n¨m</t>
  </si>
  <si>
    <t>03 - 05 n¨m</t>
  </si>
  <si>
    <t xml:space="preserve">B¸o c¸o tµi chÝnh hîp nhÊt </t>
  </si>
  <si>
    <t>B¸o c¸o tµi chÝnh hîp nhÊt</t>
  </si>
  <si>
    <t xml:space="preserve"> B¸o c¸o tµi chÝnh hîp nhÊt</t>
  </si>
  <si>
    <t>th«ng tin bæ sung cho c¸c kho¶n môc tr×nh bµy trªn b¸o c¸o kÕt qu¶ kinh doanh hîp nhÊt (§VT: ®ång)</t>
  </si>
  <si>
    <t xml:space="preserve"> * Gi¸ trÞ tr¸i phiÕu ®· chuyÓn thµnh cæ phiÕu trong n¨m</t>
  </si>
  <si>
    <t>NguyÔn Xu©n M¹nh</t>
  </si>
  <si>
    <t>Phan V¨n M¹nh</t>
  </si>
  <si>
    <t>NguyÔn ThÕ Lanh</t>
  </si>
  <si>
    <t>Lª V¨n C­êng</t>
  </si>
  <si>
    <t>§ç Huy L­¬ng</t>
  </si>
  <si>
    <t>TrÇn NguyÔn Anh TuÊn</t>
  </si>
  <si>
    <t>NguyÔn ViÖt C­êng</t>
  </si>
  <si>
    <t>§oµn Ngäc Long</t>
  </si>
  <si>
    <t>Phïng Xu©n Nam</t>
  </si>
  <si>
    <t>Rñi ro tµi chÝnh bao gåm: rñi ro thÞ tr­êng vµ rñi ro tÝn dông, rñi ro thanh kho¶n vµ rñi ro dßng tiÒn. C«ng ty kh«ng thùc hiÖn c¸c biÖn ph¸p phßng ngõa c¸c rñi ro nµy do thiÕu thÞ tr­êng mua c¸c c«ng cô nµy.</t>
  </si>
  <si>
    <t>Rñi ro thÞ tr­êng: C«ng ty mua nguyªn vËt liÖu, hµng hãa tõ c¸c nhµ cung cÊp trong n­íc ®Ó phôc cho ho¹t ®éng s¶n xuÊt kinh doanh. Do vËy c«ng ty sÏ chÞu rñi ro tõ viÖc thay ®æi gi¸ b¸n cña nguyªn vËt liÖu, hµng hãa. Rñi ro nµy c«ng ty qu¶n trÞ b»ng viÖc thùc hiÖn mua hµng tõ mét sè l­îng lín tõ c¸c nhµ cung cÊp trong n­íc, còng nh­ linh ho¹t trong viÖc ®µm ph¸n vµ ®iÒu chØnh gi¸ b¸n cho ng­êi mua khi cã biÕn ®éng lín vÒ gi¸ c¶ hµng hãa.</t>
  </si>
  <si>
    <t>KiÓm to¸n viªn</t>
  </si>
  <si>
    <t>§¹i diÖn cho:</t>
  </si>
  <si>
    <t>T¹i thêi ®iÓm 30/06/2012 C«ng ty kh«ng trÝch lËp dù phßng gi¶m gi¸ hµng tån kho</t>
  </si>
  <si>
    <t xml:space="preserve">Nguyªn gi¸ cña tµi s¶n cè ®Þnh ®­îc x¸c ®Þnh lµ toµn bé chi phÝ mµ ®¬n vÞ ®· bá ra ®Ó cã ®­îc tµi s¶n ®ã tÝnh ®Õn thêi ®iÓm ®­a tµi s¶n vµo vÞ trÝ s½n sµng sö dông. </t>
  </si>
  <si>
    <t>C¸c kho¶n gi¶m trõ doanh thu</t>
  </si>
  <si>
    <t>Bè trÝ c¬ cÊu tµi s¶n vµ nguån vèn</t>
  </si>
  <si>
    <t>1.1</t>
  </si>
  <si>
    <t>Bè trÝ c¬ cÊu tµi s¶n (%)</t>
  </si>
  <si>
    <t>Tµi s¶n dµi h¹n/Tæng tµi s¶n</t>
  </si>
  <si>
    <t>Tµi s¶n ng¾n h¹n/Tæng tµi s¶n</t>
  </si>
  <si>
    <t>1.2</t>
  </si>
  <si>
    <t>Bè trÝ c¬ cÊu nguån vèn (%)</t>
  </si>
  <si>
    <t>Nî ph¶i tr¶/Tæng nguån vèn</t>
  </si>
  <si>
    <t>Nguån vèn chñ së h÷u/Tæng nguån vèn</t>
  </si>
  <si>
    <t>Kh¶ n¨ng thanh to¸n</t>
  </si>
  <si>
    <t>Kh¶ n¨ng thanh to¸n nî ng¾n h¹n (lÇn)</t>
  </si>
  <si>
    <t>Tû suÊt sinh lêi</t>
  </si>
  <si>
    <t>Tû suÊt sinh lêi trªn doanh thu thuÇn (%)</t>
  </si>
  <si>
    <t>(1)</t>
  </si>
  <si>
    <t>(2)</t>
  </si>
  <si>
    <t>(3)</t>
  </si>
  <si>
    <t>(4)</t>
  </si>
  <si>
    <t>1. Lîi nhuËn tr­íc thuÕ</t>
  </si>
  <si>
    <t>2. §iÒu chØnh cho c¸c kho¶n</t>
  </si>
  <si>
    <t>- KhÊu hao TSC§</t>
  </si>
  <si>
    <t>ThiÕt bÞ qu¶n lý&amp; TSC§ kh¸c</t>
  </si>
  <si>
    <t>- C¸c kho¶n dù phßng</t>
  </si>
  <si>
    <t>- L·i, lç chªnh lÖch tû gi¸ hèi ®o¸i ch­a thùc hiÖn</t>
  </si>
  <si>
    <t>- L·i, lç tõ ho¹t ®éng ®Çu t­</t>
  </si>
  <si>
    <t>- Chi phÝ l·i vay</t>
  </si>
  <si>
    <t>3. Lîi nhuËn tõ ho¹t ®éng kinh doanh tr­íc thay ®æi vèn l­u ®éng</t>
  </si>
  <si>
    <t>08</t>
  </si>
  <si>
    <t>- T¨ng, gi¶m c¸c kho¶n ph¶i thu</t>
  </si>
  <si>
    <t>09</t>
  </si>
  <si>
    <t>- T¨ng, gi¶m hµng tån kho</t>
  </si>
  <si>
    <t>- T¨ng, gi¶m c¸c kho¶n ph¶i tr¶ (Kh«ng kÓ l·i vay ph¶i tr¶, thuÕ thu nhËp ph¶i nép)</t>
  </si>
  <si>
    <t>5. Dù phßng ph¶i thu dµi h¹n khã ®ßi (*)</t>
  </si>
  <si>
    <t xml:space="preserve"> 6. Dù to¸n chi sù nghiÖp, dù ¸n</t>
  </si>
  <si>
    <t>Ngµnh nghÒ kinh doanh</t>
  </si>
  <si>
    <t>Nguyªn t¾c ghi nhËn c¸c kho¶n tiÒn vµ c¸c kho¶n t­¬ng ®­¬ng tiÒn</t>
  </si>
  <si>
    <t xml:space="preserve">Nguyªn t¾c ghi nhËn vµ khÊu hao TSC§ </t>
  </si>
  <si>
    <t xml:space="preserve">               Tµi s¶n cè ®Þnh v« h×nh</t>
  </si>
  <si>
    <t>Lç do thanh lý c¸c kho¶n ®Çu t­ ng¾n h¹n, dµi h¹n</t>
  </si>
  <si>
    <t>Lç chªnh lÖch tû gi¸ ®· thùc hiÖn</t>
  </si>
  <si>
    <t>Lç chªnh lÖch tû gi¸ ch­a thùc hiÖn</t>
  </si>
  <si>
    <t>Dù phßng gi¶m gi¸ c¸c kho¶n ®Çu t­ ng¾n h¹n, dµi h¹n</t>
  </si>
  <si>
    <t>Chi phÝ thuÕ TNDN ho·n l¹i ph¸t sinh tõ c¸c kho¶n chªnh lÖch t¹m thêi ph¶i chÞu thuÕ</t>
  </si>
  <si>
    <t>Chi phÝ thuÕ TNDN ho·n l¹i ph¸t sinh tõ viÖc hoµn nhËp tµi s¶n thuÕ thu nhËp ho·n l¹i</t>
  </si>
  <si>
    <t>Thu nhËp thuÕ TNDN ph¸t sinh tõ c¸c kho¶n chªnh lÖch t¹m thêi ®­îc khÊu trõ</t>
  </si>
  <si>
    <t>Thu nhËp thuÕ TNDN ph¸t sinh tõ c¸c kho¶n lç tÝnh thuÕ vµ ­u ®·i thuÕ ch­a sö dông</t>
  </si>
  <si>
    <t>Thu nhËp thuÕ TNDN ph¸t sinh tõ viÖc hoµn nhËp thuÕ thu nhËp ho·n l¹i ph¶i tr¶</t>
  </si>
  <si>
    <t>Tæng chi phÝ thuÕ thu nhËp doanh nghiªp ho·n l¹i</t>
  </si>
  <si>
    <t>Th«ng tin bæ sung cho c¸c kho¶n môc tr×nh bµy trong B¸o c¸o l­u chuyÓn tiÒn tÖ (VND)</t>
  </si>
  <si>
    <t xml:space="preserve"> - </t>
  </si>
  <si>
    <t>3. TiÒn vay ng¾n h¹n, dµi h¹n nhËn ®­îc</t>
  </si>
  <si>
    <t>4. TiÒn chi tr¶ nî gèc vay</t>
  </si>
  <si>
    <t>5. TiÒn chi tr¶ nî thuª tµi chÝnh</t>
  </si>
  <si>
    <t>6. Cæ tøc, lîi nhuËn ®· tr¶ cho chñ së h÷u</t>
  </si>
  <si>
    <t>TiÒn vµ t­¬ng ®­¬ng tiÒn ®Çu kú</t>
  </si>
  <si>
    <t>¶nh h­ëng cña thay ®æi tû gi¸ quy ®æi ngo¹i tÖ</t>
  </si>
  <si>
    <t>3. Tµi s¶n dµi h¹n kh¸c</t>
  </si>
  <si>
    <t>VI. Lîi thÕ th­¬ng m¹i</t>
  </si>
  <si>
    <t>- C«ng ty TNHH ®Çu t­ khai th¸c kho¸ng s¶n Sotraco</t>
  </si>
  <si>
    <t>C«ng ty TNHH ®Çu t­ khai th¸c KS Sotraco</t>
  </si>
  <si>
    <t>ThuÕ tµi nguyªn</t>
  </si>
  <si>
    <t>- C«ng ty TNHH ®Çu t­ khai th¸c KS Sotraco</t>
  </si>
  <si>
    <t>NH TM CP Q§ - CN Mü §×nh</t>
  </si>
  <si>
    <t>Doanh thu kinh doanh bÊt ®éng s¶n ®­îc x¸c ®Þnh theo sè tiÒn thùc tÕ thu theo tiÕn ®é.</t>
  </si>
  <si>
    <t>Chi phÝ thuÕ TNDN cña ho¹t ®éng kinh doanh bÊt ®éng s¶n ®­îc tÝnh 2% trªn doanh thu.</t>
  </si>
  <si>
    <t>12.1</t>
  </si>
  <si>
    <t>12.2</t>
  </si>
  <si>
    <t>12.3</t>
  </si>
  <si>
    <t xml:space="preserve">  - TiÒn mÆt (VND)</t>
  </si>
  <si>
    <t xml:space="preserve">  - TiÒn göi Ng©n hµng (VND)</t>
  </si>
  <si>
    <t xml:space="preserve">Sè l­îng </t>
  </si>
  <si>
    <t>Gi¸ trÞ (®)</t>
  </si>
  <si>
    <t>Chøng kho¸n ®Çu t­ NH</t>
  </si>
  <si>
    <t>Lý do thay ®æi ®èi víi tõng kho¶n ®Çu t­, lo¹i cæ phiÕu, tr¸i phiÕu:</t>
  </si>
  <si>
    <t xml:space="preserve">+ VÒ gi¸ trÞ: </t>
  </si>
  <si>
    <t>§Çu t­ dµi h¹n kh¸c:</t>
  </si>
  <si>
    <t>Dù phßng ®Çu t­ gi¶m gi¸ d.h¹n</t>
  </si>
  <si>
    <t>ThuÕ GTGT ph¶i nép</t>
  </si>
  <si>
    <t xml:space="preserve">ThuÕ TNDN </t>
  </si>
  <si>
    <t>ThuÕ thu nhËp c¸ nh©n</t>
  </si>
  <si>
    <t>ThuÕ nhµ ®Êt, tiÒn thuª ®Êt</t>
  </si>
  <si>
    <t>Cæ tøc, lîi nhuËn ®­îc chia</t>
  </si>
  <si>
    <t>VËn t¶i hµng hãa ®­êng thñy néi ®Þa;</t>
  </si>
  <si>
    <r>
      <t xml:space="preserve">LÜnh vùc kinh doanh: </t>
    </r>
    <r>
      <rPr>
        <i/>
        <sz val="11.5"/>
        <rFont val=".VnTime"/>
        <family val="2"/>
      </rPr>
      <t>X©y l¾p, s¶n xuÊt c«ng nghiÖp vµ th­¬ng m¹i.</t>
    </r>
  </si>
  <si>
    <t xml:space="preserve">  - C¸c kho¶n t­¬ng ®­¬ng tiÒn</t>
  </si>
  <si>
    <t>+ NH TMCP Qu©n ®éi - CN Mü §×nh</t>
  </si>
  <si>
    <t>+ NH §T&amp;PT VN - CN Hµ T©y</t>
  </si>
  <si>
    <t>Cty CP Xi m¨ng Hoµng Mai</t>
  </si>
  <si>
    <t>Cty CP S«ng §µ 7</t>
  </si>
  <si>
    <t>Cty CP S«ng §µ 9</t>
  </si>
  <si>
    <t>Cty CP S«ng §µ 6</t>
  </si>
  <si>
    <t>Cty CP T§ Hßa Ph¸t</t>
  </si>
  <si>
    <t>Cty CP S«ng §µ 5</t>
  </si>
  <si>
    <t xml:space="preserve">Cty CP Xi m¨ng S«ng §µ </t>
  </si>
  <si>
    <t>Cty CP §TXD&amp;PT §« thÞ S.§µ</t>
  </si>
  <si>
    <t>Cty CP CTGT S«ng §µ</t>
  </si>
  <si>
    <r>
      <t xml:space="preserve">Cty CP ThÐp ViÖt </t>
    </r>
    <r>
      <rPr>
        <sz val="11.5"/>
        <rFont val=".VnTimeH"/>
        <family val="2"/>
      </rPr>
      <t>ý</t>
    </r>
  </si>
  <si>
    <t>- Chi nh¸nh Hå ChÝ Minh</t>
  </si>
  <si>
    <t>- Hµng hãa</t>
  </si>
  <si>
    <t>- Chi nh¸nh HCM</t>
  </si>
  <si>
    <t>Cty CP Thñy ®iÖn Cao nguyªn S.§µ</t>
  </si>
  <si>
    <t>Cty CP Thñy ®iÖn §r¨k §rinh</t>
  </si>
  <si>
    <t>Cty CP DV V.t¶i D.khÝ Cöu Long</t>
  </si>
  <si>
    <t>Cty CP Thñy ®iÖn §r¨k tih</t>
  </si>
  <si>
    <t>Cty IDICO Nam §Þnh</t>
  </si>
  <si>
    <t>Cty CP CÇu BOT §ång Nai</t>
  </si>
  <si>
    <t>Gãp vèn thµnh lËp c«ng ty</t>
  </si>
  <si>
    <t>§Çu t­ tµi chÝnh dµi h¹n kh¸c:</t>
  </si>
  <si>
    <t>Cty CP §T vµ TM DÇu khÝ Nghi S¬n</t>
  </si>
  <si>
    <t>Cty CP Bª t«ng C«ng nghÖ cao</t>
  </si>
  <si>
    <t>Cty CP C¬ ®iÖn l¹nh ViÖt NhËt</t>
  </si>
  <si>
    <t>Cty CP thi c«ng c¬ giíi vµ l¾p m¸y dÇu khÝ</t>
  </si>
  <si>
    <t>Dù phßng gi¶m gi¸ c¸c kho¶n ®Çu t­ dµi h¹n</t>
  </si>
  <si>
    <t>Ng©n hµng §T &amp;PT ViÖt Nam</t>
  </si>
  <si>
    <t>Vay b»ng VND</t>
  </si>
  <si>
    <t>Vay b»ng USD</t>
  </si>
  <si>
    <t>+ NH§T &amp; PT VN - CN Hµ T©y</t>
  </si>
  <si>
    <t>Vay b»ng EUR</t>
  </si>
  <si>
    <t>+ NH TMCP Quèc tÕ VIB</t>
  </si>
  <si>
    <t>+ NH§T &amp; PT VN - CN CÇu GiÊy</t>
  </si>
  <si>
    <t>Ph¶i tr¶ tiÒn ®Êt khu Nam An Kh¸nh</t>
  </si>
  <si>
    <t>Chi phÝ ph¶i tr¶ kh¸c</t>
  </si>
  <si>
    <t>C¸c kho¶n ph¶i tr¶, ph¶i nép ng¾n h¹n kh¸c</t>
  </si>
  <si>
    <t>+ NH TMCP §¹i D­¬ng - CN Th¨ng Long</t>
  </si>
  <si>
    <t xml:space="preserve"> - Thu tiÒn gãp vèn cña c¸c c¸ nh©n</t>
  </si>
  <si>
    <t>Vèn kh¸c cña CSH</t>
  </si>
  <si>
    <t xml:space="preserve"> - Chi tr¶ cæ tøc cho c¸c C§</t>
  </si>
  <si>
    <t xml:space="preserve"> - Ph©n phèi c¸c quü</t>
  </si>
  <si>
    <t>- Vèn gãp cña c¸c cæ ®«ng</t>
  </si>
  <si>
    <t>Doanh thu b¸n hµng</t>
  </si>
  <si>
    <t>Doanh thu cung cÊp dÞch vô</t>
  </si>
  <si>
    <t>Doanh thu kh¸c</t>
  </si>
  <si>
    <t xml:space="preserve">     + Hµng b¸n bÞ tr¶ l¹i</t>
  </si>
  <si>
    <t>Doanh thu thuÇn b¸n hµng</t>
  </si>
  <si>
    <t>TiÒn vµ t­¬ng ®­¬ng tiÒn cuèi kú</t>
  </si>
  <si>
    <t>04</t>
  </si>
  <si>
    <t>05</t>
  </si>
  <si>
    <t>06</t>
  </si>
  <si>
    <t>6,7, 8,11</t>
  </si>
  <si>
    <t xml:space="preserve">     - Nguyªn gi¸ </t>
  </si>
  <si>
    <t xml:space="preserve">     - Gi¸ trÞ hao mßn luü kÕ (*)</t>
  </si>
  <si>
    <t>STT</t>
  </si>
  <si>
    <t>Ngµy</t>
  </si>
  <si>
    <t>Néi dung</t>
  </si>
  <si>
    <t>Sè tiÒn</t>
  </si>
  <si>
    <t xml:space="preserve">Tªn </t>
  </si>
  <si>
    <t xml:space="preserve">Nî </t>
  </si>
  <si>
    <t>Cã</t>
  </si>
  <si>
    <t>16</t>
  </si>
  <si>
    <t>Tªn tµi kho¶n</t>
  </si>
  <si>
    <t>V.01</t>
  </si>
  <si>
    <t>V.02</t>
  </si>
  <si>
    <t>V.03</t>
  </si>
  <si>
    <t>V.04</t>
  </si>
  <si>
    <t>V.06</t>
  </si>
  <si>
    <t>V.07</t>
  </si>
  <si>
    <t>V.08</t>
  </si>
  <si>
    <t>V.09</t>
  </si>
  <si>
    <t xml:space="preserve"> * Gi¸ trÞ cña hµng tån kho dïng ®Ó thÕ chÊp, cÇm cè, ®¶m b¶o c¸c kho¶n nî ph¶i tr¶: …</t>
  </si>
  <si>
    <t xml:space="preserve"> * Gi¸ trÞ hoµn nhËp dù phßng gi¶m gi¸ hµng tån kho trong n¨m: ……..</t>
  </si>
  <si>
    <t xml:space="preserve">     + Gi¶m gi¸ hµng b¸n </t>
  </si>
  <si>
    <t>Sè ®iÒu chØnh</t>
  </si>
  <si>
    <t>TiÒn mÆt</t>
  </si>
  <si>
    <t>TiÒn ®ang chuyÓn</t>
  </si>
  <si>
    <t>§Çu t­ chøng kho¸n ng¾n h¹n</t>
  </si>
  <si>
    <t>Tr¶ tr­íc ng­êi b¸n</t>
  </si>
  <si>
    <t>ThuÕ GTGT khÊu trõ</t>
  </si>
  <si>
    <t>T¹m øng</t>
  </si>
  <si>
    <t>Chi phÝ chê kÕt chuyÓn</t>
  </si>
  <si>
    <t>Ký quü ký c­îc ng¾n h¹n</t>
  </si>
  <si>
    <t>NVL</t>
  </si>
  <si>
    <t>CCDC</t>
  </si>
  <si>
    <t>CPSXKDDD</t>
  </si>
  <si>
    <t>Thµnh phÈm</t>
  </si>
  <si>
    <t>Hµng ho¸</t>
  </si>
  <si>
    <t>Hµng göi b¸n</t>
  </si>
  <si>
    <t>Hµng ho¸ kho b¶o thuÕ</t>
  </si>
  <si>
    <t>Dù phßng gi¶m gi¸ hµng tån kho</t>
  </si>
  <si>
    <t xml:space="preserve"> Nguyªn gi¸ TSC§</t>
  </si>
  <si>
    <t>TSC§ thuª TC</t>
  </si>
  <si>
    <t>TSC§ v« h×nh</t>
  </si>
  <si>
    <t>Hao mßn TSC§ v« h×nh</t>
  </si>
  <si>
    <t>XDCB DD</t>
  </si>
  <si>
    <t>Chi phÝ tr¶ tr­íc dµi h¹n</t>
  </si>
  <si>
    <t>Vay Ng¾n h¹n</t>
  </si>
  <si>
    <t xml:space="preserve">C¸c kho¶n gi¶m trõ doanh thu: </t>
  </si>
  <si>
    <t>Chi phÝ nguyªn, nhiªn vËt liÖu</t>
  </si>
  <si>
    <t>Chi phÝ nh©n c«ng</t>
  </si>
  <si>
    <t>Ph¶i tr¶ cho ng­êi b¸n</t>
  </si>
  <si>
    <t>Ng­êi mua tr¶ tiÒn tr­íc</t>
  </si>
  <si>
    <t>ThuÕ nép NN</t>
  </si>
  <si>
    <t>Ph¶i tr¶ CNV</t>
  </si>
  <si>
    <t>Chi phÝ ph¶i tr¶</t>
  </si>
  <si>
    <t>Ph¶i tr¶ néi bé</t>
  </si>
  <si>
    <t>Ph¶i tr¶ kh¸c</t>
  </si>
  <si>
    <t>Doanh thu</t>
  </si>
  <si>
    <t>Doanh thu tµi chÝnh</t>
  </si>
  <si>
    <t>Chi phÝ NVL trùc tiÕp</t>
  </si>
  <si>
    <t>Chi phÝ nh©n c«ng trùc tiÕp</t>
  </si>
  <si>
    <t>Chi phÝ m¸y thi c«ng</t>
  </si>
  <si>
    <t>Chi phÝ sx chung</t>
  </si>
  <si>
    <t>KÕt qu¶</t>
  </si>
  <si>
    <t>Céng</t>
  </si>
  <si>
    <t>BÊt ®éng s¶n ®Çu t­</t>
  </si>
  <si>
    <t>Ph¶i thu dµi h¹n kh¸c: 0</t>
  </si>
  <si>
    <t>Chi phÝ XDCB dë dang</t>
  </si>
  <si>
    <t>H×nh thøc kÕ to¸n ¸p dông: 
C«ng ty ¸p dông h×nh thøc sæ kÕ to¸n: Trªn  m¸y vi tÝnh.</t>
  </si>
  <si>
    <t>Cã thêi h¹n thu håi hoÆc ®¸o h¹n kh«ng qua 3 th¸ng kÓ tõ ngµy mua kho¶n ®Çu t­ ®ã ®­îc coi lµ "t­¬ng ®­¬ng tiÒn"</t>
  </si>
  <si>
    <t>NguyÔn TiÕn Dòng</t>
  </si>
  <si>
    <t>Tæng Gi¸m ®èc</t>
  </si>
  <si>
    <t>V¨n phßng</t>
  </si>
  <si>
    <t>Má</t>
  </si>
  <si>
    <t>CK2</t>
  </si>
  <si>
    <t>Hµ Nam</t>
  </si>
  <si>
    <r>
      <t>LËp dù phßng ph¶i thu khã ®ßi:</t>
    </r>
    <r>
      <rPr>
        <sz val="11.5"/>
        <rFont val=".VnTime"/>
        <family val="2"/>
      </rPr>
      <t xml:space="preserve"> Dù phßng nî ph¶i thu khã ®ßi thÓ hiÖn phÇn gi¸ trÞ dù kiÕn bÞ tæn thÊt cña c¸c kho¶n nî ph¶i thu cã kh¶ n¨ng kh«ng ®­îc kh¸ch hµng thanh to¸n ®èi víi c¸c kho¶n ph¶i thu t¹i thêi ®iÓm lËp B¸o c¸o tµi chÝnh.</t>
    </r>
  </si>
  <si>
    <t>03 n¨m</t>
  </si>
  <si>
    <r>
      <t>Ph­¬ng ph¸p h¹ch to¸n hµng tån kho:</t>
    </r>
    <r>
      <rPr>
        <sz val="11.5"/>
        <rFont val=".VnTime"/>
        <family val="2"/>
      </rPr>
      <t xml:space="preserve"> C«ng ty ¸p dông ph­¬ng ph¸p kª khai th­êng xuyªn ®Ó h¹ch to¸n hµng tån kho.</t>
    </r>
  </si>
  <si>
    <t>ThuÕ GTGT cña ho¹t ®éng x©y l¾p vµ kinh doanh bÊt ®éng s¶n lµ 10%.</t>
  </si>
  <si>
    <t>C¸c kho¶n ph¶i thu ng¾n h¹n kh¸c</t>
  </si>
  <si>
    <t>NguyÔn TiÕn Dòng - Phßng T­ vÊn</t>
  </si>
  <si>
    <t>Hµ néi, ngµy 07/08/2012</t>
  </si>
  <si>
    <t>Ph¹m Tr­êng Tam</t>
  </si>
  <si>
    <t>Hoµng V¨n To¶n</t>
  </si>
  <si>
    <t>C«ng ty Cæ phÇn §Çu t­ &amp; Th­¬ng m¹i DÇu KhÝ S«ng §µ</t>
  </si>
  <si>
    <t>Kh¸i qu¸t chung vÒ C«ng ty Cæ phÇn §Çu t­ &amp; Th­¬ng m¹i DÇu KhÝ S«ng §µ</t>
  </si>
  <si>
    <t>cña C«ng ty Cæ phÇn §Çu t­ &amp; Th­¬ng m¹i DÇu KhÝ S«ng §µ</t>
  </si>
  <si>
    <t>Vèn ®iÒu lÖ: 111.144.720.000 ®ång (Mét tr¨m m­êi mét tû mét tr¨m bèn m­¬i bèn triÖu b¶y tr¨m hai m­¬i ngh×n ®ång ch½n)</t>
  </si>
  <si>
    <t>C«ng ty con</t>
  </si>
  <si>
    <t>C«ng ty TNHH §Çu t­ khai th¸c kho¸ng s¶n Sotraco</t>
  </si>
  <si>
    <t>Nhµ B28 - TT12 khu ®« thÞ V¨n Qu¸n, quËn Hµ §«ng, Hµ Néi.</t>
  </si>
  <si>
    <t>¤ng §inh M¹nh Th¾ng</t>
  </si>
  <si>
    <t>¤ng Hoµng V¨n To¶n</t>
  </si>
  <si>
    <t>¤ng NguyÔn Nam Hång</t>
  </si>
  <si>
    <t>¤ng Phïng Minh B»ng</t>
  </si>
  <si>
    <t>¤ng §inh M¹nh H­ng</t>
  </si>
  <si>
    <t>¤ng L­u V¨n H¶i</t>
  </si>
  <si>
    <t>¦íc tÝnh kÕ to¸n</t>
  </si>
  <si>
    <t>Cæ phiÕu ng©n quü</t>
  </si>
  <si>
    <t>Chªnh lÖch ®¸nh gi¸ l¹i tµi s¶n</t>
  </si>
  <si>
    <t>Chªnh lÖch tû gi¸ hèi ®o¸i</t>
  </si>
  <si>
    <t>Quü ®Çu t­ ph¸t triÓn</t>
  </si>
  <si>
    <t>Quü dù phßng tµi chÝnh</t>
  </si>
  <si>
    <t>Quü kh¸c thuéc vèn chñ së h÷u</t>
  </si>
  <si>
    <t>Lîi nhuËn ch­a ph©n phèi</t>
  </si>
  <si>
    <t>Quü khen th­ëng, phóc lîi</t>
  </si>
  <si>
    <t>Nguån kinh phÝ</t>
  </si>
  <si>
    <t>Nguån kinh phÝ ®· h×nh thµnh TSC§</t>
  </si>
  <si>
    <t>Sè ®¬n vÞ</t>
  </si>
  <si>
    <t>N129</t>
  </si>
  <si>
    <t>N139</t>
  </si>
  <si>
    <t>N159</t>
  </si>
  <si>
    <t>N0152</t>
  </si>
  <si>
    <t>N0153</t>
  </si>
  <si>
    <t>N0154</t>
  </si>
  <si>
    <t>N0155</t>
  </si>
  <si>
    <t>N0156</t>
  </si>
  <si>
    <t>N01567</t>
  </si>
  <si>
    <t>N0157</t>
  </si>
  <si>
    <t>N0158</t>
  </si>
  <si>
    <t>N015</t>
  </si>
  <si>
    <t>N0111</t>
  </si>
  <si>
    <t>N0112</t>
  </si>
  <si>
    <t>N0113</t>
  </si>
  <si>
    <t>TiÒn göi ng©n hµng</t>
  </si>
  <si>
    <t>N0141</t>
  </si>
  <si>
    <t>N0144</t>
  </si>
  <si>
    <t>N014</t>
  </si>
  <si>
    <t>D139</t>
  </si>
  <si>
    <t>D022</t>
  </si>
  <si>
    <t>D211</t>
  </si>
  <si>
    <t>D212</t>
  </si>
  <si>
    <t>D213</t>
  </si>
  <si>
    <t>D241</t>
  </si>
  <si>
    <t>D217</t>
  </si>
  <si>
    <t>D2141</t>
  </si>
  <si>
    <t>D2142</t>
  </si>
  <si>
    <t>D228</t>
  </si>
  <si>
    <t>D221</t>
  </si>
  <si>
    <t>D229</t>
  </si>
  <si>
    <t>D242</t>
  </si>
  <si>
    <t>D262</t>
  </si>
  <si>
    <t>D024</t>
  </si>
  <si>
    <t>D411</t>
  </si>
  <si>
    <t>D417</t>
  </si>
  <si>
    <t>D419</t>
  </si>
  <si>
    <t>D412</t>
  </si>
  <si>
    <t>D413</t>
  </si>
  <si>
    <t>D414</t>
  </si>
  <si>
    <t>D415</t>
  </si>
  <si>
    <t>D044</t>
  </si>
  <si>
    <t>D421</t>
  </si>
  <si>
    <t>D431</t>
  </si>
  <si>
    <t>D461</t>
  </si>
  <si>
    <t>D466</t>
  </si>
  <si>
    <t>M· TK</t>
  </si>
  <si>
    <t>N012</t>
  </si>
  <si>
    <t>Hao mßn TSC§ thuª tµi chÝnh</t>
  </si>
  <si>
    <t>Tµi s¶n dµi h¹n kh¸c</t>
  </si>
  <si>
    <t>§Çu t­ vµo c«ng ty liªn kÕt, liªn doanh</t>
  </si>
  <si>
    <t>Hao mßn TSC§ h÷u h×nh</t>
  </si>
  <si>
    <t>D2143</t>
  </si>
  <si>
    <t>D2147</t>
  </si>
  <si>
    <t>Tæng Gi¸m §èc</t>
  </si>
  <si>
    <t>2. TiÒn chi tr¶ cho ng­êi cung cÊp hµng hãa, dÞch vô</t>
  </si>
  <si>
    <t>3</t>
  </si>
  <si>
    <t>N011</t>
  </si>
  <si>
    <t>Doanh thu ho¹t ®éng tµi chÝnh</t>
  </si>
  <si>
    <t>Tæng hîp ®iÒu chØnh kiÓm to¸n</t>
  </si>
  <si>
    <t>Phô lôc Biªn b¶n kiÓm to¸n</t>
  </si>
  <si>
    <t>§èi t­îng</t>
  </si>
  <si>
    <t>4</t>
  </si>
  <si>
    <t>N¨m nay</t>
  </si>
  <si>
    <t>D441</t>
  </si>
  <si>
    <t>N1331</t>
  </si>
  <si>
    <t>N1332</t>
  </si>
  <si>
    <t>N339</t>
  </si>
  <si>
    <t>Dù phßng ph¶i tr¶ ng¾n h¹n</t>
  </si>
  <si>
    <t>ThuÕ vµ c¸c kho¶n ph¶i thu nhµ n­íc</t>
  </si>
  <si>
    <t>7. Dù phßng ph¶i tr¶ dµi h¹n</t>
  </si>
  <si>
    <t>D339</t>
  </si>
  <si>
    <t>Dù phßng ph¶i tr¶ dµi h¹n</t>
  </si>
  <si>
    <t>Dù phßng trî cÊp mÊt viÖc lµm</t>
  </si>
  <si>
    <t>3. Vèn kh¸c cña chñ së h÷u</t>
  </si>
  <si>
    <t>D4112</t>
  </si>
  <si>
    <t>Vèn kh¸c cña chñ së h÷u</t>
  </si>
  <si>
    <t>4. Cæ phiÕu ng©n quü (*)</t>
  </si>
  <si>
    <t>Nguån vèn ®Çu t­ XDCB</t>
  </si>
  <si>
    <t>- Chi nh¸nh Hµ Néi</t>
  </si>
  <si>
    <t>- Nguyªn liÖu, vËt liÖu</t>
  </si>
  <si>
    <t>- C«ng cô dông cô</t>
  </si>
  <si>
    <t>- Chi phÝ s¶n xuÊt kinh doanh dë dang</t>
  </si>
  <si>
    <t>- Thµnh phÈm</t>
  </si>
  <si>
    <t>TSC§ v« h×nh kh¸c</t>
  </si>
  <si>
    <t>§Çu t­ dµi h¹n kh¸c (cæ phiÕu)</t>
  </si>
  <si>
    <t>Cty CP S«ng §µ 2</t>
  </si>
  <si>
    <t>C¸c kho¶n phÝ, lÖ phÝ vµ c¸c kho¶n ph¶i nép kh¸c</t>
  </si>
  <si>
    <t xml:space="preserve"> - Gi¶m kh¸c </t>
  </si>
  <si>
    <t>Doanh thu hîp ®ång x©y dùng</t>
  </si>
  <si>
    <t>Doanh thu thuÇn hîp ®ång x©y dùng</t>
  </si>
  <si>
    <t>Gi¸ vèn hîp ®ång x©y dùng</t>
  </si>
  <si>
    <t>L·i vay ph¶i tr¶ ng©n hµng</t>
  </si>
  <si>
    <t>22.</t>
  </si>
  <si>
    <t>V.14</t>
  </si>
  <si>
    <t>VI.21</t>
  </si>
  <si>
    <r>
      <t>Ph­¬ng ph¸p x¸c ®Þnh gi¸ trÞ hµng tån kho cuèi kú:</t>
    </r>
    <r>
      <rPr>
        <sz val="11.5"/>
        <rFont val=".VnTime"/>
        <family val="2"/>
      </rPr>
      <t xml:space="preserve"> Gi¸ trÞ hµng tån kho cuèi kú = Gi¸ trÞ hµng tån ®Çu kú + Gi¸ trÞ hµng nhËp trong kú - Gi¸ trÞ hµng xuÊt trong kú.</t>
    </r>
    <r>
      <rPr>
        <sz val="11.5"/>
        <color indexed="10"/>
        <rFont val=".VnTime"/>
        <family val="2"/>
      </rPr>
      <t xml:space="preserve"> </t>
    </r>
    <r>
      <rPr>
        <sz val="11.5"/>
        <rFont val=".VnTime"/>
        <family val="2"/>
      </rPr>
      <t>(Ph­¬ng ph¸p tÝnh gi¸ hµng xuÊt kho  theo ph­¬ng ph¸p b×nh qu©n gia quyÒn).</t>
    </r>
  </si>
  <si>
    <t>30-06-2012</t>
  </si>
  <si>
    <t>Tªn</t>
  </si>
  <si>
    <t>§Þa chØ</t>
  </si>
  <si>
    <t>§¬n vÞ tiÒn tÖ sö dông trong kÕ to¸n: §ång ViÖt Nam (®ång).</t>
  </si>
  <si>
    <r>
      <t>Nguyªn t¾c ghi nhËn c¸c kho¶n ®Çu t­ ng¾n h¹n:</t>
    </r>
    <r>
      <rPr>
        <sz val="11.5"/>
        <rFont val=".VnTime"/>
        <family val="2"/>
      </rPr>
      <t xml:space="preserve"> C¸c kho¶n ®Çu t­ chøng kho¸n t¹i thêi ®iÓm b¸o c¸o, nÕu:</t>
    </r>
  </si>
  <si>
    <r>
      <t xml:space="preserve">Nguyªn t¾c ghi nhËn c¸c kho¶n ®Çu t­ dµi h¹n: </t>
    </r>
    <r>
      <rPr>
        <sz val="11.5"/>
        <rFont val=".VnTime"/>
        <family val="2"/>
      </rPr>
      <t>bao gåm ®Çu t­ vµo C«ng ty con vµ ®Çu t­ dµi h¹n kh¸c.</t>
    </r>
  </si>
  <si>
    <t>Kho¶n ®Çu t­ vµo c«ng ty con, c«ng ty liªn kÕt ®­îc kÕ to¸n theo ph­¬ng ph¸p gi¸ gèc. Lîi nhuËn thuÇn ®­îc chia tõ c«ng ty con, c«ng ty liªn kÕt ph¸t sinh sau ngµy ®Çu t­ ghi nhËn vµo b¸o c¸o kÕt qu¶ ho¹t ®éng kinh doanh. C¸c kho¶n ®­îc chia kh¸c lµ kho¶n gi¶m trõ gi¸ gèc ®Çu t­.</t>
  </si>
  <si>
    <t xml:space="preserve">Ghi nhËn chi phÝ ph¶i tr¶, trÝch tr­íc chi phÝ söa ch÷a lín: </t>
  </si>
  <si>
    <t>ThÆng d­ vèn cæ phÇn ®­îc ghi nhËn theo sè chªnh lÖch cao h¬n hoÆc thÊp h¬n gi÷a gi¸ trÞ thùc tÕ ph¸t hµnh vµ mÖnh gi¸ cæ phÇn trong c¸c ®ît ph¸t hµnh.</t>
  </si>
  <si>
    <t>Nguyªn t¾c trÝch lËp c¸c kho¶n dù tr÷ c¸c quü tõ lîi nhuËn sau thuÕ:</t>
  </si>
  <si>
    <t>Nguyªn t¾c ghi nhËn vèn chñ së h÷u:</t>
  </si>
  <si>
    <t>Lîi nhuËn sau thuÕ thu nhËp doanh nghiÖp sau khi ®­îc Héi ®ång qu¶n trÞ phª duyÖt ®­îc trÝch c¸c quü theo §iÒu lÖ C«ng ty vµ c¸c quy ®Þnh ph¸p lý hiÖn hµnh, sÏ ph©n chia cho c¸c bªn theo tû lÖ gãp vèn.</t>
  </si>
  <si>
    <t>- Cty TNHH ®Çu t­ khai th¸c KS Sotraco</t>
  </si>
  <si>
    <t xml:space="preserve"> - C«ng ty TNHH ®Çu t­ khai th¸c KS Sotraco</t>
  </si>
  <si>
    <t>- C«ng ty kho¸ng s¶n</t>
  </si>
  <si>
    <t>Kh¶ n¨ng thanh to¸n tæng qu¸t (lÇn)</t>
  </si>
  <si>
    <t xml:space="preserve"> - Kho¶n hoµn nhËp tµi s¶n thuÕ thu nhËp ho·n l¹i ®ã ®­îc ghi nhËn tõ c¸c n¨m tr­íc</t>
  </si>
  <si>
    <t>Céng tµi s¶n thuÕ thu nhËp DN ho·n l¹i</t>
  </si>
  <si>
    <t>ThuÕ thu nhËp doanh nghiÖp ho·n l¹i ph¶i tr¶</t>
  </si>
  <si>
    <t xml:space="preserve"> - ThuÕ thu nhËp ho·n l¹i ph¶i tr¶ ph¸t sinh tõ c¸c kho¶n chªnh lÖch t¹m thêi chÞu thuÕ</t>
  </si>
  <si>
    <t>4. Dù phßng gi¶m gi¸ chøng kho¸n §T DH (*)</t>
  </si>
  <si>
    <t>Cty CP thiÕt bÞ néi ngo¹i thÊt DÇu KhÝ</t>
  </si>
  <si>
    <t>TCT Dung dÞch khoan vµ ho¸ phÈm DÇu khÝ</t>
  </si>
  <si>
    <t>Ban §H DA T§ S¬n La - TU hîp ®ång</t>
  </si>
  <si>
    <t>B§H DA Thuû ®iÖn Huéi Qu¶ng</t>
  </si>
  <si>
    <t>5. T¨ng, gi¶m tµi s¶n cè ®Þnh h÷u h×nh</t>
  </si>
  <si>
    <t>17. T¨ng, gi¶m vèn chñ së h÷u</t>
  </si>
  <si>
    <t>25.</t>
  </si>
  <si>
    <t>V.15</t>
  </si>
  <si>
    <t>V.16</t>
  </si>
  <si>
    <t>V.17</t>
  </si>
  <si>
    <t>VI.22</t>
  </si>
  <si>
    <t>VI.23</t>
  </si>
  <si>
    <t>VI.24</t>
  </si>
  <si>
    <t>C¸c chÝnh s¸ch kÕ to¸n ¸p dông</t>
  </si>
  <si>
    <t>Nguyªn t¾c ghi nhËn c¸c kho¶n ph¶i thu th­¬ng m¹i vµ ph¶i thu kh¸c:</t>
  </si>
  <si>
    <t>Ghi nhËn c¸c kho¶n ph¶i tr¶ th­¬ng m¹i vµ ph¶i tr¶ kh¸c</t>
  </si>
  <si>
    <t>Chi phÝ söa ch÷a lín tµi s¶n cè ®Þnh ph¸t sinh mét lÇn qu¸ lín.</t>
  </si>
  <si>
    <t xml:space="preserve"> - Sè l­îng cæ phiÕu ®¨ng ký ph¸t hµnh</t>
  </si>
  <si>
    <t xml:space="preserve"> + Cæ phiÕu phæ th«ng</t>
  </si>
  <si>
    <t xml:space="preserve"> + Cæ phiÕu ­u ®·i</t>
  </si>
  <si>
    <t xml:space="preserve"> - Sè l­îng cæ phiÕu b¸n ra c«ng chóng</t>
  </si>
  <si>
    <t xml:space="preserve"> - Sè l­îng cæ phiÕu ®­îc mua l¹i</t>
  </si>
  <si>
    <t>- Sè l­îng cæ phiÕu ®ang l­u hµnh</t>
  </si>
  <si>
    <t xml:space="preserve"> * MÖnh gi¸ cæ phiÕu ®ang l­u hµnh:</t>
  </si>
  <si>
    <t>E.</t>
  </si>
  <si>
    <t>C¸c quü doanh nghiÖp</t>
  </si>
  <si>
    <t>C«ng ty TNHH KiÓm to¸n vµ kÕ to¸n Hµ Néi</t>
  </si>
  <si>
    <t>NguyÔn Ngäc TØnh</t>
  </si>
  <si>
    <t>C«ng ty x©y d­ng 123</t>
  </si>
  <si>
    <t>§èi t­îng kh¸c</t>
  </si>
  <si>
    <t>B§H Liªn danh PK2 DA XD QL3 míi</t>
  </si>
  <si>
    <t>+ NHTMCP Qu©n §éi - CN Mü §×nh</t>
  </si>
  <si>
    <t>+ CBCNV C«ng ty</t>
  </si>
  <si>
    <t>(*) Sè d­ dù phßng gi¶m gi¸ §TCKNH ®Çu kú trªn BCTC:</t>
  </si>
  <si>
    <t>C«ng ty CP ®Çu t­ PACIFIC</t>
  </si>
  <si>
    <t>Cty CP thi c«ng c¬ giíi vµ l¾p m¸y dÇu khÝ - PVC ME</t>
  </si>
  <si>
    <t>C«ng ty CP dÞch vô kü thuËt n¨ng l­îng</t>
  </si>
  <si>
    <t>§inh Thanh Nga</t>
  </si>
  <si>
    <t>C«ng ty CP bª t«ng c«ng nghÖ cao Sopewaco</t>
  </si>
  <si>
    <t>Trung t©m PT quü ®Êt Nh¬n Tr¹ch - §ång Nai</t>
  </si>
  <si>
    <t>- Dù phßng gi¶m gi¸ hµng tån kho</t>
  </si>
  <si>
    <t>NH§T &amp; PT VN - CN Hµ T©y</t>
  </si>
  <si>
    <t>Cty CP XL&amp;VLXD DÇu khÝ S«ng Hång</t>
  </si>
  <si>
    <t>Cty TNHH DV TMSX x©y dùng §«ng Mª Koong</t>
  </si>
  <si>
    <t>C«ng ty cã 01 chi nh¸nh h¹ch to¸n phô thuéc vµ 01 c«ng ty con:</t>
  </si>
  <si>
    <t>¤ng TrÇn NguyÔn Anh TuÊn</t>
  </si>
  <si>
    <t>T×nh h×nh tµi chÝnh vµ kÕt qu¶ ho¹t ®éng kinh doanh</t>
  </si>
  <si>
    <t>c«ng ty TNHH kiÓm to¸n vµ KÕ TO¸N Hµ NéI</t>
  </si>
  <si>
    <t>Lª V¨n Dß</t>
  </si>
  <si>
    <t>GiÊy chøng nhËn ®¨ng kÝ hµnh nghÒ kiÓm to¸n sè: 0132 - 2013 - 016 - 1</t>
  </si>
  <si>
    <t>GiÊy chøng nhËn ®¨ng kÝ hµnh nghÒ kiÓm to¸n sè: 0231 - 2013 -016 - 1</t>
  </si>
  <si>
    <t>Sè trÝch lËp bæ sung dù phßng gi¶m gi¸ cña c¸c lo¹i chøng kho¸n:</t>
  </si>
  <si>
    <t>Vay vèn l­u ®éng, cè ®Þnh</t>
  </si>
  <si>
    <t>Thu tõ thanh lý TSC§</t>
  </si>
  <si>
    <t>Chi phÝ thanh lý TSC§</t>
  </si>
  <si>
    <t>C«ng ty Cæ phÇn §Çu t­ &amp; Th­¬ng m¹i DÇu KhÝ S«ng §µ ( sau ®©y viÕt t¾t lµ "C«ng ty") lµ c«ng ty cæ phÇn ho¹t ®éng theo LuËt doanh nghiÖp. C«ng ty ®­îc Së KÕ ho¹ch vµ §Çu t­ Hµ T©y cÊp GiÊy chøng nhËn ®¨ng ký kinh doanh lÇn ®Çu sè 0303000131 ngµy 20/11/2003 vµ ®­îc Së KÕ ho¹ch vµ §Çu t­ Hµ Néi cÊp giÊy chøng nhËn ®¨ng ký kinh doanh thay ®æi lÇn 10 ngµy 31/10/2011, m· sè doanh nghiÖp lµ 0500444772.</t>
  </si>
  <si>
    <t>B¸n bu«n m¸y mãc, thiÕt bÞ vµ phô tïng m¸y kh¸c;</t>
  </si>
  <si>
    <t xml:space="preserve">ThuÕ thu nhËp doanh nghiÖp: C«ng ty thùc hiÖn quyÕt to¸n thuÕ thu nhËp doanh nghiÖp theo quy ®Þnh. ThuÕ suÊt thuÕ thu nhËp doanh nghiÖp lµ 22% theo quy ®Þnh cña LuËt ThuÕ thu nhËp doanh nghiÖp. </t>
  </si>
  <si>
    <t>2- 3</t>
  </si>
  <si>
    <t xml:space="preserve">3. Tµi s¶n ng¾n h¹n kh¸c </t>
  </si>
  <si>
    <t xml:space="preserve">1. Ph¶i thu dµi h¹n kh¸c </t>
  </si>
  <si>
    <t>8. Dù phßng ph¶i tr¶ ng¾n h¹n</t>
  </si>
  <si>
    <t>4. Quü ®Çu t­ ph¸t triÓn</t>
  </si>
  <si>
    <t>5. Quü dù phßng tµi chÝnh</t>
  </si>
  <si>
    <t>6. Lîi nhuËn ch­a ph©n phèi</t>
  </si>
  <si>
    <t>9</t>
  </si>
  <si>
    <t>Trong tr­êng hîp cÇn thiÕt, b¸o c¸o tµi chÝnh cña c¸c C«ng ty con ®­îc ®iÒu chØnh ®Ó c¸c chÝnh s¸ch kÕ to¸n ®­îc ¸p dông t¹i C«ng ty mÑ vµ c¸c C«ng ty con lµ gièng nhau.</t>
  </si>
  <si>
    <t>TÊt c¶ c¸c nghiÖp vô vµ sè d­ gi÷a c¸c C«ng ty trong cïng tËp ®oµn ®­îc lo¹i bá khi hîp nhÊt b¸o c¸o tµi chÝnh..</t>
  </si>
  <si>
    <t>Hîp nhÊt kinh doanh</t>
  </si>
  <si>
    <t>§Çu t­ vµo C«ng ty liªn kÕt</t>
  </si>
  <si>
    <t>C«ng ty liªn kÕt lµ C«ng ty mµ C«ng ty cã nh÷ng ¶nh h­ëng ®¸ng kÓ nh­ng kh«ng ph¶i lµ C«ng ty con hay C«ng ty liªn doanh cña C«ng ty. ¶nh h­ëng ®¸ng kÓ thÓ hiÖn ë quyÒn tham gia vµo viÖc ®­a ra c¸c quyÕt ®Þnh vÒ chÝnh s¸ch tµi chÝnh vµ ho¹t ®éng cña bªn nhËn ®Çu t­ nh­ng kh«ng cã ¶nh h­ëng vÒ mÆt kiÓm so¸t hoÆc ®ång kiÓm so¸t nh÷ng chÝnh s¸ch nµy.</t>
  </si>
  <si>
    <t>KÕt qu¶ ho¹t ®éng kinh doanh cña C«ng ty liªn kÕt ®­îc bao gåm trong b¸o c¸o tµi chÝnh hîp nhÊt theo ph­¬ng ph¸p vèn chñ së h÷u tõ ngµy b¾t ®Çu cã ¶nh h­ëng ®¸ng kÓ cho ®Õn ngµy ¶nh h­ëng ®¸ng kÓ kÕt thóc. Kho¶n ®Çu t­ vµo C«ng ty liªn kÕt ®­îc thÓ hiÖn trªn b¸o c¸o tµi chÝnh hîp nhÊt theo chi phÝ ®Çu t­ ban ®Çu  vµ ®iÒu chØnh cho c¸c thay ®æi trong phÇn lîi Ých trªn tµi s¶n thuÇn cña C«ng ty liªn kÕt sau ngµy ®Çu t­. NÕu lîi Ých cña C«ng ty trong kho¶n lç cña C«ng ty liªn kÕt lín h¬n hoÆc b»ng gi¸ trÞ ghi sæ cña kho¶n ®Çu t­ th× gi¸ trÞ kho¶n ®Çu t­ ®­îc tr×nh bµy trªn b¸o c¸o tµi chÝnh hîp nhÊt lµ b»ng kh«ng trõ khi C«ng ty cã c¸c nghÜa vô thùc hiÖn thanh to¸n thay cho C«ng ty liªn kÕt.</t>
  </si>
  <si>
    <t>Chªnh lÖch gi÷a chi phÝ ®Çu t­ vµ phÇn së h÷u cña C«ng ty trong gi¸ trÞ hîp lý cña tµi s¶n thuÇn cã tÓ x¸c ®Þnh ®­îc cña C«ng ty liªn kÕt t¹i ngµy mua ®­îc ghi nhËn lµ lîi thÕ th­¬ng m¹i. Nõu chi phÝ ®Çu t­ th¸p h¬n gi¸ trÞ hîp lý cña tµi s¶n thuÇn cã thÓ x¸c ®Þnh ®­îc cña C«ng ty liªn kÕt t¹i ngµy mua, phÇn chªnh lÖch ®­îc ghi nhËn vµo kÕt qu¶ ho¹t ®éng kinh doanh trong n¨m ph¸t sinh nghiÖp vô mua.</t>
  </si>
  <si>
    <t>B¸o c¸o tµi chÝnh cña C«ng ty liªn kÕt ®­îc lËp cïng kú kÕ to¸n víi C«ng ty. Khi chÝnh s¸ch kÕ to¸n cña C«ng ty liªn kÕt kh¸c víi chÝnh s¸ch kÕ to¸n ¸p dông thèng nhÊt trong C«ng ty th× b¸o c¸o tµi chÝnh cña C«ng ty liªn kÕt sÏ cã nh÷ng ®iÒu chØnh thÝch hîp tr­íc khi sö dông cho viÖc lËp b¸o c¸o tµi chÝnh hîp nhÊt.</t>
  </si>
  <si>
    <t>ChÕ ®é kÕ to¸n ¸p dông: C«ng ty ¸p dông ChÕ ®é kÕ to¸n doanh nghiÖp ViÖt Nam ban hµnh kÌm theo QuyÕt ®Þnh sè 15/2006 Q§-BTC ngµy 20/03/2006 cña Bé Tµi chÝnh vµ c¸c Th«ng t­ söa ®æi, bæ sung ®Õn ngµy lËp b¸o c¸o.</t>
  </si>
  <si>
    <t>Chóng t«i, C«ng ty Cæ phÇn §Çu t­ &amp; Th­¬ng m¹i DÇu KhÝ S«ng §µ, tuyªn bè tu©n thñ c¸c ChuÈn mùc kÕ to¸n vµ ChÕ ®é kÕ to¸n doanh nghiÖp ViÖt Nam do Bé Tµi chÝnh ban hµnh, phï hîp víi ®Æc ®iÓm ho¹t ®éng s¶n xuÊt kinh doanh cña C«ng ty.</t>
  </si>
  <si>
    <t>Vèn ®iÒu lÖ: 111.144.720.000 ®ång (Mét tr¨m m­êi mét tû, mét tr¨m bèn m­¬i bèn triÖu, b¶y tr¨m hai m­¬i ngh×n ®ång ch½n)</t>
  </si>
  <si>
    <t>KÓ tõ ngµy kÕt thóc kú ho¹t ®éng ®Õn ngµy lËp b¸o c¸o tµi chÝnh, chóng t«i kh«ng cã sù kiÖn ph¸t sinh cã thÓ ¶nh h­ëng ®Õn c¸c th«ng tin ®· ®­îc tr×nh bµy trong b¸o c¸o tµi chÝnh hîp nhÊt.</t>
  </si>
  <si>
    <t>C¬ së lËp b¸o c¸o tµi chÝnh hîp nhÊt</t>
  </si>
  <si>
    <t>Tµi s¶n, c«ng nî vµ c«ng nî tiÒm tµng cña C«ng ty con ®­îc x¸c ®Þnh theo gi¸ trÞ hîp lý t¹i ngµy mua C«ng ty con. BÊt kú kho¶n phô tréi nµo gi÷a gi¸ mua vµ tæng gi¸ trÞ hîp lý cña tµi s¶n ®­îc mua ®­îc ghi nhËn lµ lîi thÕ th­¬ng m¹i. BÊt kú kho¶n thiÕu hôt nµo gi÷a gi¸ mua vµ tæng gi¸ trÞ hîp lý cña tµi s¶n ®­îc mua ®­îc ghi nhËn vµo kÕt qu¶ ho¹t ®éng s¶n xuÊt kinh doanh cña n¨m tµi chÝnh ph¸t sinh ho¹t ®éng. Lîi Ých cña cæ ®«ng thiÓu sè t¹i ngµy hîp nhÊt kinh doanh ban ®Çu ®­îc x¸c ®Þnh trªn c¬ së tû lÖ cña cæ ®«ng thiÓu sè trong tæng gi¸ trÞ hîp lý cña tµi s¶n, c«ng nî vµ c«ng nî tiÒm tµng ®­îc ghi nhËn.</t>
  </si>
  <si>
    <t>Lợi thế thương mại.</t>
  </si>
  <si>
    <t>Chi phí thuế TNDN hiện hành.</t>
  </si>
  <si>
    <t>Th«ng tin bæ sung cho c¸c kho¶n môc tr×nh bµy trªn B¶ng c©n ®èi kÕ to¸n, B¸o c¸o kÕt qu¶ kinh doanh</t>
  </si>
  <si>
    <t>C«ng ty mÑ</t>
  </si>
  <si>
    <t>Thu nhËp kh«ng chÞu thuÕ TNDN</t>
  </si>
  <si>
    <t>Chi phÝ kh«ng hîp lý, hîp lÖ lo¹i khái chi phÝ tÝnh thuÕ TNDN</t>
  </si>
  <si>
    <t>Hãa ®¬n vi ph¹m bÞ lo¹i</t>
  </si>
  <si>
    <t>Kho¶n lîi thÕ th­¬ng m¹i x¸c ®Þnh ban ®Çu</t>
  </si>
  <si>
    <t>Sè n¨m ph©n bæ</t>
  </si>
  <si>
    <t>Lîi nhuËn kÕ to¸n chÞu thuÕ (4=1-2+3)</t>
  </si>
  <si>
    <t>ThuÕ thu nhËp doanh nghiÖp ph¶i nép (5=4*22%)</t>
  </si>
  <si>
    <t>Gi¸ trÞ lîi thÕ th­¬ng m¹i ph©n bæ tõng n¨m (3=1/2)</t>
  </si>
  <si>
    <t>Sè hîp nhÊt</t>
  </si>
  <si>
    <t>§iÒu chØnh</t>
  </si>
  <si>
    <t xml:space="preserve">4. C¸c kho¶n ph¶i thu kh¸c </t>
  </si>
  <si>
    <t xml:space="preserve">5. Dù phßng c¸c kho¶n ph¶i thu khã ®ßi (*) </t>
  </si>
  <si>
    <t>3. §Çu t­ dµi h¹n kh¸c</t>
  </si>
  <si>
    <t>2. §Çu t­ vµo c«ng ty liªn kÕt, liªn doanh</t>
  </si>
  <si>
    <t>8. C¸c kho¶n ph¶i tr¶, ph¶i nép kh¸c</t>
  </si>
  <si>
    <t>9. Quü khen th­ëng, phóc lîi</t>
  </si>
  <si>
    <t xml:space="preserve">1. Ph¶i tr¶ dµi h¹n néi bé </t>
  </si>
  <si>
    <t>2. Ph¶i tr¶ dµi h¹n kh¸c</t>
  </si>
  <si>
    <t>3. Vay vµ nî dµi h¹n</t>
  </si>
  <si>
    <t xml:space="preserve"> KÕ to¸n tr­ëng</t>
  </si>
  <si>
    <t>B¸o c¸o kiÓm to¸n ®éc lËp</t>
  </si>
  <si>
    <t>B¸o c¸o tµi chÝnh hîp nhÊt ®· ®­îc kiÓm to¸n</t>
  </si>
  <si>
    <t xml:space="preserve">  Cho n¨m tµi chÝnh kÕt thóc ngµy 31/12/14</t>
  </si>
  <si>
    <t>Sè nhµ B28-TT12 Khu ®« thÞ V¨n Qu¸n, Ph­êng V¨n Qu¸n, QuËn Hµ §«ng, Hµ Néi</t>
  </si>
  <si>
    <r>
      <t xml:space="preserve">C«ng ty Cæ phÇn §Çu t­ &amp; Th­¬ng m¹i DÇu KhÝ S«ng §µ ( sau ®©y viÕt t¾t lµ "C«ng ty") ®­îc Së KÕ ho¹ch vµ §Çu t­ Hµ T©y cÊp GiÊy chøng nhËn ®¨ng ký kinh doanh lÇn ®Çu sè 0303000131 ngµy 20/11/2003 vµ ®­îc Së KÕ ho¹ch vµ §Çu t­ Hµ Néi cÊp giÊy chøng nhËn ®¨ng ký kinh doanh thay ®æi </t>
    </r>
    <r>
      <rPr>
        <sz val="12"/>
        <color indexed="10"/>
        <rFont val=".VnTime"/>
        <family val="2"/>
      </rPr>
      <t>lÇn 10 ngµy 31/10/2011, m· sè doanh nghiÖp lµ 0500444772.</t>
    </r>
  </si>
  <si>
    <t>T¹i ngµy 31 th¸ng 12 n¨m 2014</t>
  </si>
  <si>
    <t>KÕt thóc ngµy 31/12/2014</t>
  </si>
  <si>
    <t>N¨m 2014</t>
  </si>
  <si>
    <t>VÒ B¸o c¸o tµi chÝnh hîp nhÊt n¨m 2014</t>
  </si>
  <si>
    <t>Tr¸ch nhiÖm cña KiÓm to¸n viªn</t>
  </si>
  <si>
    <t>Tr¸ch nhiÖm cña chóng t«i lµ ®­a ra ý kiÕn kiÓm to¸n vÒ b¸o c¸o tµi chÝnh hîp nhÊt dùa trªn kÕt qu¶ cña cuéc kiÓm to¸n. Chóng t«i ®· tiÕn hµnh kiÓm to¸n theo c¸c chuÈn mùc kiÓm to¸n ViÖt Nam. C¸c chuÈn mùc nµy yªu cÇu chóng t«i tu©n thñ chuÈn mùc vµ c¸c quy ®Þnh vÒ ®¹o ®øc nghÒ nghiÖp, lËp kÕ ho¹ch vµ thùc hiÖn cuéc kiÓm to¸n ®Ó ®¹t ®­îc sù ®¶m b¶o hîp lý vÒ viÖc liÖu B¸o c¸o tµi chÝnh hîp nhÊt cña C«ng ty cã cßn sai sãt träng yÕu hay kh«ng.</t>
  </si>
  <si>
    <t>Chóng t«i tin t­ëng r»ng c¸c b»ng chøng kiÓm to¸n mµ chóng t«i thu thËp ®­îc lµ ®Çy ®ñ vµ thÝch hîp lµm c¬ së cho ý kiÕn kiÓm to¸n cña chóng t«i.</t>
  </si>
  <si>
    <t>C¬ së cña ý kiÕn kiÓm to¸n ngo¹i trõ</t>
  </si>
  <si>
    <t>Chóng t«i kh«ng tham gia chøng kiÕn kiÓm kª tiÒn mÆt, hµng tån kho cña C«ng ty t¹i thêi ®iÓm 31/12/2014</t>
  </si>
  <si>
    <t>T¹i thêi ®iÓm ph¸t hµnh b¸o c¸o kiÓm to¸n , chóng t«i ch­a nhËn ®­îc ®Çy ®ñ th­ x¸c nhËn c«ng nî ph¶i thu, ph¶i tr¶. V× vËy, chóng t«i kh«ng ®­a ra ý kiÕn vÒ tÝnh hiÖn h÷u cña kho¶n môc nµy còng nh­ ¶nh h­ëng cña chóng (nÕu cã) tíi c¸c th«ng tin d­îc tr×nh bµy trªn b¸o c¸o tµi chÝnh.</t>
  </si>
  <si>
    <t>Theo GiÊy chøng nhËn §¨ng ký kinh doanh lÇn ®Çu cña C«ng ty TNHH §T &amp;TMDK S«ng §µ sè 0500414866 ®­îc Së KÕ ho¹ch vµ §Çu t­ Hµ T©y cÊp ngµy 30/12/2009 vµ ®­îc cÊp thay ®æi lÇn 7 ngµy 18/11/2014, sè vèn ®iÒu lÖ cña C«ng ty lµ 50.000.000.000 ®ång tuy nhiªn t¹i thêi ®iÓm 31/12/2014 sè vèn thùc gãp cña C«ng ty lµ 17.729.045.861 ®ång.</t>
  </si>
  <si>
    <r>
      <rPr>
        <b/>
        <sz val="11.5"/>
        <rFont val=".VnTimeH"/>
        <family val="2"/>
      </rPr>
      <t>ý</t>
    </r>
    <r>
      <rPr>
        <b/>
        <sz val="11.5"/>
        <rFont val=".VnTime"/>
        <family val="2"/>
      </rPr>
      <t xml:space="preserve"> kiÕn kiÓm to¸n ngo¹i trõ</t>
    </r>
  </si>
  <si>
    <t>Theo ý kiÕn cña chóng t«i, ngo¹i trõ ¶nh h­ëng cña vÊn ®Ò nªu t¹i ®o¹n "c¬ së cña ý kiÕn kiÓm to¸n ngo¹i trõ" b¸o c¸o tµi chÝnh ®· ph¶n ¸nh trung thùc vµ hîp lý trªn c¸c khÝa c¹nh träng yÕu tÝnh h×nh tµi chÝnh cña C«ng ty TNHH ®Çu t­ khai th¸c kho¸ng s¶n Sotraco t¹i ngµy 31/12/2014 còng nh­ kÕt qu¶ ho¹t ®éng kinh doanh vµ tÝnh h×nh l­u chuyÓn tiÒn tÖ cho n¨m tµi chÝnh kÕt thóc cïng ngµy, phï hîp víi chuÈn mùc kÕ to¸n, chÕ ®é kÕ to¸n (doanh nghiÖp) ViÖt Nam vµ c¸c quy ®Þnh ph¸p lý cã liªn quan ®Õn viÖc lËp vµ tr×nh bµy b¸o c¸o tµi chÝnh.</t>
  </si>
  <si>
    <t>B¶NG C¢N §èI KÕ TO¸N HîP nhÊt</t>
  </si>
  <si>
    <t>Cho n¨m tµi chÝnh kÕt thóc ngµy 31/12/2014</t>
  </si>
  <si>
    <t xml:space="preserve">3. Ph¶i thu néi bé dµi h¹n </t>
  </si>
  <si>
    <t>6. Chªnh lÖch tû gi¸ hèi ®o¸i</t>
  </si>
  <si>
    <t>9. Quü kh¸c thuéc vèn chñ së h÷u</t>
  </si>
  <si>
    <t>11. Nguån vèn ®Çu t­ XDCB</t>
  </si>
  <si>
    <t>12. Quü hç trî s¾p xÕp doanh nghiÖp</t>
  </si>
  <si>
    <t>b¸o c¸o kÕt qu¶ ho¹t ®éng kinh doanh hîp nhÊt</t>
  </si>
  <si>
    <t>Lîi nhuËn sau thuÕ cña cæ ®«ng thiÓu sè</t>
  </si>
  <si>
    <t>Lîi nhuËn sau thuÕ cña c«ng ty mÑ</t>
  </si>
  <si>
    <t xml:space="preserve">Ng­êi lËp biÓu  </t>
  </si>
  <si>
    <t>B¶n ThuyÕt minh b¸o c¸o tµi chÝnh hîp nhÊt</t>
  </si>
  <si>
    <t>Kú kÕ to¸n nµy b¾t ®Çu tõ ngµy 01/01/2014 kÕt thóc ngµy 31/12/2014.</t>
  </si>
  <si>
    <t>Mai ThÞ Kim Dung</t>
  </si>
  <si>
    <t>PVB</t>
  </si>
  <si>
    <t>PVC</t>
  </si>
  <si>
    <t>PVS</t>
  </si>
  <si>
    <t>PLC</t>
  </si>
  <si>
    <t>FIT</t>
  </si>
  <si>
    <t>BID</t>
  </si>
  <si>
    <t>C«ng ty TNHH XD &amp; DVTM Thµnh §¹t</t>
  </si>
  <si>
    <t>C«ng ty TNHH An C­êng</t>
  </si>
  <si>
    <t>C«ng ty CP TM &amp; XD Hoµng C­êng</t>
  </si>
  <si>
    <t>¤ng Bïi V¨n Bai</t>
  </si>
  <si>
    <t>Kinh phÝ C«ng ®oµn</t>
  </si>
  <si>
    <t>B¶o hiÓm thÊt nhiÖp</t>
  </si>
  <si>
    <t>Ph¶i tr¶, ph¶i nép kh¸c</t>
  </si>
  <si>
    <t>Ph¶i tr¶ c¸n bé c«n nh©n viªn</t>
  </si>
  <si>
    <t>Sè d­ ngµy 31/12/14</t>
  </si>
  <si>
    <t xml:space="preserve">        Mai ThÞ Kim Dung                     Ph¹m Tr­êng Tam</t>
  </si>
  <si>
    <t>Hoµn nhËp dù phßng ®Çu t­ chøng kho¸n</t>
  </si>
  <si>
    <t>Sè lîi thÕ th­¬ng m¹i lòy kÕ ®· ph©n bæ ®Õn thêi ®iÓm 31/12/14</t>
  </si>
  <si>
    <t>Lîi thÕ th­¬ng m¹i t¹i ngµy 31/122014 (5=1-4)</t>
  </si>
  <si>
    <t>Truy thu thuÕ TNDN theo biªn b¶n thanh tra thuÕ</t>
  </si>
  <si>
    <t>Tæng thuÕ  Chi phÝ TNDN ph¶i nép n¨m hiÖn hµnh</t>
  </si>
  <si>
    <t>Ph¹t theo quyÕt ®Þnh thanh tra thuÕ</t>
  </si>
  <si>
    <t>Thï lao H§QT kh«ng trùc tiÕp ®iÒu hµnh</t>
  </si>
  <si>
    <t>+ L·i vay t­¬ng øng víi vèn ®iÒu lÖ thiÕu</t>
  </si>
  <si>
    <t>+ Hãa ®¬n cña doanh nghiÖp bá trèn</t>
  </si>
  <si>
    <t>+ L·i chËm nép b¶o hiÓm</t>
  </si>
  <si>
    <t>Lîi nhuËn kÕ to¸n chÞu thuÕ (5=1-2+3)</t>
  </si>
  <si>
    <t>Thu nhËp chÞu thuÕ TNDN trong n¨m</t>
  </si>
  <si>
    <t>ThuÕ TNDN ph¶I nép ( 7 = 6*22%)</t>
  </si>
  <si>
    <t>1. Tµi s¶n thuª ngoµi</t>
  </si>
  <si>
    <t>2. VËt t­ hµng hãa nhËn gi÷ hé, nhËn gia c«ng</t>
  </si>
  <si>
    <t>3. Hµng hãa nhËn b¸n hé, nhËn ký göi, ký c­îc</t>
  </si>
  <si>
    <t>4.  Nî khã ®ßi ®· xö lý</t>
  </si>
  <si>
    <t>USD</t>
  </si>
  <si>
    <t>EUR</t>
  </si>
  <si>
    <t>6. Dù to¸n chi sù nghiÖp, dù ¸n</t>
  </si>
  <si>
    <t>chi tiÕt c¸c bót to¸n ®iÒu chØnh kiÓm to¸n n¨m 2014</t>
  </si>
  <si>
    <t>Bï trõ c«ng nî ph¶i thu - ph¶i tr¶ néi bé</t>
  </si>
  <si>
    <t>Lo¹i trõ kho¶n ®Çu t­ vµo c«ng ty con</t>
  </si>
  <si>
    <t>Lo¹i trõ kho¶n dù phßng gi¶m gi¸ khi ®Çu t­ vµo c«ng ty con</t>
  </si>
  <si>
    <t>Bï trõ doanh thu, chi phÝ néi bé (chi phÝ kiÓm to¸n c«ng ty mÑ ph©n bæ cho c«ng ty con)</t>
  </si>
  <si>
    <t>Ph©n bæ lîi thÕ th­¬ng m¹i n¨m 2014</t>
  </si>
  <si>
    <t>B§H dù ¸n thñy ®iÖn S¬n La</t>
  </si>
  <si>
    <t>C«ng ty CP S«ng §µ 8</t>
  </si>
  <si>
    <t>XN x©y l¾p &amp;XVLXD sè 1- Sico</t>
  </si>
  <si>
    <t>C«ng ty CP ®Çu t­ PT ®« thÞ vµ KCN S«ng §µ</t>
  </si>
  <si>
    <t>C«ng ty CP x©y l¾p dÇu khÝ Hµ Néi</t>
  </si>
  <si>
    <t>C«ng ty CP TC c¬ giíi vµ l¾p m¸y dÇu khÝ</t>
  </si>
  <si>
    <t>C«ng ty CP x©y l¾p ®­êng èng bÓ chøa dÇu khÝ</t>
  </si>
  <si>
    <t>Cty CP ®Çu t­ XD Vinaconex - PVC</t>
  </si>
  <si>
    <t>Cty CP kü thuËt SEEN</t>
  </si>
  <si>
    <t>C«ng ty cæ phÇn S«ng §µ 4</t>
  </si>
  <si>
    <t>C«ng ty TNHH Anh Ph¸t</t>
  </si>
  <si>
    <t>Cty CP ®Çu t­ PT ®« thÞ &amp; KCN S«ng §µ</t>
  </si>
  <si>
    <t>Chi nh¸nh Cty S«ng §µ 409 t¹i S¬n La</t>
  </si>
  <si>
    <t>Total Oil - Pacific</t>
  </si>
  <si>
    <t>Cty TNHH kü nghÖ Toµn T©m</t>
  </si>
  <si>
    <t>Cty CP ®Çu t­ vµ th­¬ng m¹i Hanco</t>
  </si>
  <si>
    <t>Cty TNHH TV trang trÝ néi thÊt &amp; XD Song NguyÔn</t>
  </si>
  <si>
    <t>Cty TNHH Th­¬ng m¹i vËn t¶i Hång Trang</t>
  </si>
  <si>
    <t>Cty TNHH TM vµ DV Hång Tiªn</t>
  </si>
  <si>
    <t>CTy TNHH Song Toµn</t>
  </si>
  <si>
    <t>Cty XD vµ vËn t¶i Hßa B×nh ( CN cty VT thñy..)</t>
  </si>
  <si>
    <t>Cty cæ phÇn x¨ng dÇu Thôy D­¬ng</t>
  </si>
  <si>
    <t>Cty CP EUROWINDOW (cöa  sæ nhùa Ch©u ¢u- cò)</t>
  </si>
  <si>
    <t>C«ng ty TNHH S¬n Long</t>
  </si>
  <si>
    <t>Cty TNHH S¬n dÎo nhiÖt Synthetic</t>
  </si>
  <si>
    <t>Cty CP §TTM &amp; XD Dçu KhÝ Trung Thµnh</t>
  </si>
  <si>
    <t>Cty TNHH XD&amp;§TTM H¶i Nam</t>
  </si>
  <si>
    <t>17.1</t>
  </si>
  <si>
    <t>17.2</t>
  </si>
  <si>
    <r>
      <t>ý</t>
    </r>
    <r>
      <rPr>
        <b/>
        <sz val="11.5"/>
        <rFont val=".VnTime"/>
        <family val="2"/>
      </rPr>
      <t xml:space="preserve"> kiÕn cña KiÓm to¸n viªn</t>
    </r>
  </si>
  <si>
    <t>4- 5</t>
  </si>
  <si>
    <t>6- 8</t>
  </si>
  <si>
    <t>ChuyÓn lç n¨m tr­íc cña ho¹t ®éng b¸n hµng vµ cung cÊp dÞch vô</t>
  </si>
  <si>
    <t xml:space="preserve">Ng­êi lËp biÓu                                       </t>
  </si>
  <si>
    <t>phô lôc B¸o c¸o l­u chuyÓn tiÒn tÖ hîp nhÊt</t>
  </si>
  <si>
    <t>phô lôc b¸o c¸o kÕt qu¶ ho¹t ®éng kinh doanh hîp nhÊt</t>
  </si>
  <si>
    <t>phô lôc B¶NG C¢N §èI KÕ TO¸N HîP nhÊt</t>
  </si>
  <si>
    <t>11- 33</t>
  </si>
  <si>
    <t>Sè d­ ®Çu n¨m trªn B¶ng c©n ®èi kÕ to¸n hîp nhÊt ®­îc lÊy theo sè d­ trªn B¸o c¸o tµi chÝnh hîp nhÊt cho n¨m tµi chÝnh kÕt thóc ngµy 31 th¸ng 12 n¨m 2013, sè liÖu so s¸nh trªn B¸o c¸o kÕt qu¶ kinh doanh hîp nhÊt, B¸o c¸o l­u chuyÓn tiÒn tÖ hîp nhÊt ®­îc lÊy theo B¸o c¸o tµi chÝnh hîp nhÊt n¨m 2013 cña C«ng ty ®· ®­îc so¸t xÐt bëi C«ng ty TNHH KiÓm to¸n vµ t­ vÊn Th¨ng Long - T.D.K</t>
  </si>
  <si>
    <t>B¸o c¸o tµi chÝnh hîp nhÊt bao gåm B¸o c¸o tµi chÝnh cña C«ng ty Cæ phÇn ®Çu t­ vµ th­¬ng m¹i dÇu khÝ S«ng §µ (C«ng ty mÑ) vµ C«ng ty TNHH §Çu t­ vµ khai th¸c kho¸ng s¶n SOTRACO (C«ng ty con). C«ng ty con lµ ®¬n vÞ chÞu sù kiÓm so¸t cña C«ng ty mÑ. Sù kiÓm so¸t tån t¹i khi C«ng ty mÑ cã kh¶ n¨ng trùc tiÕp hay gi¸n tiÕp chi phèi c¸c chÝnh s¸ch tµi chÝnh vµ ho¹t ®éng cña C«ng ty con ®Ó thu ®­îc c¸c lîi Ých kinh tÕ tõ c¸c ho¹t ®éng nµy. Khi ®¸nh gi¸ quyÒn kiÓm so¸t cã tÝnh ®Õn quyÒn biÓu quyÕt tiÒm n¨ng hiÖn ®ang cã hiÖu lùc hay sÏ ®­îc chuyÓn ®æi.</t>
  </si>
  <si>
    <t>KÕt qu¶ ho¹t ®éng kinh doanh cña c¸c C«ng ty con ®­îc mua l¹i hoÆc b¸n ®i trong n¨m ®­îc tr×nh bµy trong b¸o c¸o kÕt qu¶ kinh doanh hîp nhÊt tõ ngµy mua hoÆc cho ®Õn ngµy b¸n kho¶n ®Çu t­ ë C«ng ty con ®ã.</t>
  </si>
  <si>
    <t>Lîi Ých cña cæ ®«ng thiÓu sè thÓ hiÖn phÇn lîi nhuËn vµ tµi s¶n thuÇn cña C«ng ty con kh«ng n¾m gi÷ bëi c¸c cæ ®«ng cña C«ng ty mÑ vµ ®­îc tr×nh bµy ë môc riªng trªn b¸o c¸o kÕt qu¶ hîp nhÊt kinh doanh vµ b¶ng c©n ®èi kÕ to¸n hîp nhÊt. Lîi Ých cña cæ ®«ng thiÓu sè bao gåm gi¸ trÞ c¸c lîi Ých cña cæ ®«ng thiÓu sè t¹i ngµy hîp nhÊt kinh doanh ban ®Çu vµ phÇn lîi Ých cña cæ ®«ng thiÓu sè trong biÕn ®éng cña vèn chñ së h÷u kÓ tõ ngµy hîp nhÊt kinh doanh. C¸c kho¶n lç t­¬ng øng víi phÇn vèn cña cæ ®«ng thiÓu sè v­ît qu¸ phÇn vèn cña hä trong vèn chñ së h÷u cña C«ng ty con ®­îc tÝnh gi¶m vµ phÇn lîi Ých cña tËp ®oµn trõ ®i cæ ®«ng thiÓu sè cã nghÜa vô giµng buéc vµ cã kh¶ n¨ng bï ®¾p kho¶n lç ®ã.</t>
  </si>
  <si>
    <t>ThuÕ gi¸ trÞ gia t¨ng: C«ng ty thùc hiÖn kª khai vµ nép thuÕ gi¸ trÞ gia t¨ng t¹i Côc thuÕ TP Hµ Néi. C¸c ®¬n vÞ trùc thuéc kª khai thuÕ GTGT t¹i n¬i cã trô së theo ®¨ng ký thuÕ vµ n¬i ®ang thùc hiÖn c¸c Hîp ®ång x©y l¾p c«ng tr×nh. Hµng th¸ng cã lËp tê khai thuÕ ®Çu vµo vµ thuÕ ®Çu ra theo ®óng qui ®Þnh.</t>
  </si>
  <si>
    <r>
      <t xml:space="preserve">T×nh h×nh tµi chÝnh t¹i ngµy 31/12/2014, kÕt qu¶ ho¹t ®éng kinh doanh cho kú kÕ to¸n tõ 01/01/2014 ®Õn ngµy 31/12/2014 cña C«ng ty ®­îc tr×nh bµy  trong B¸o c¸o tµi chÝnh ®Ýnh kÌm B¸o c¸o nµy tõ trang </t>
    </r>
    <r>
      <rPr>
        <sz val="12"/>
        <color indexed="10"/>
        <rFont val=".VnTime"/>
        <family val="2"/>
      </rPr>
      <t>06 ®Õn trang 33.</t>
    </r>
  </si>
  <si>
    <t>B¸o c¸o l­u chuyÓn tiÒn tÖ hîp nhÊt</t>
  </si>
  <si>
    <t>Cho kú n¨m tµi chÝnh kÕt thóc ngµy 31/12/2014</t>
  </si>
  <si>
    <t>Cho n¨m tµi chÝnh 2014</t>
  </si>
  <si>
    <t>KÌm theo</t>
  </si>
  <si>
    <t>§­îc kiÓm to¸n bëi:</t>
  </si>
  <si>
    <t>C«ng ty TNHH KiÓm to¸n vµ KÕ to¸n Hµ Néi</t>
  </si>
  <si>
    <t>§Þa chØ: Sè 3 Ngâ 1295 §­êng Gi¶i Phãng, Q. Hoµng Mai, TP. Hµ Néi</t>
  </si>
  <si>
    <t>§T: (84-4) 3974 5080/81/82           Fax: (84-4) 3974 5081/82/83</t>
  </si>
  <si>
    <t>Hµ Néi, th¸ng 03 n¨m 2015</t>
  </si>
  <si>
    <t>B¸o c¸o cña Héi ®ång qu¶n trÞ vµ Ban Gi¸m ®èc</t>
  </si>
  <si>
    <t>- B¶ng c©n ®èi kÕ to¸n hîp nhÊt t¹i ngµy 31/12/2014</t>
  </si>
  <si>
    <t>- B¸o c¸o kÕt qu¶ ho¹t ®éng kinh doanh hîp nhÊt t¹i ngµy 31/12/2014</t>
  </si>
  <si>
    <t>- B¸o c¸o l­u chuyÓn tiÒn tÖ hîp nhÊt n¨m 2014</t>
  </si>
  <si>
    <t>- B¶n thuyÕt minh b¸o c¸o tµi chÝnh hîp nhÊt n¨m 2014</t>
  </si>
  <si>
    <r>
      <t>B</t>
    </r>
    <r>
      <rPr>
        <b/>
        <sz val="12"/>
        <rFont val=".VnTime"/>
        <family val="2"/>
      </rPr>
      <t xml:space="preserve">¸o c¸o cña Ban Gi¸m ®èc </t>
    </r>
  </si>
  <si>
    <t>B¸o c¸o cña Ban gi¸m ®èc</t>
  </si>
  <si>
    <t>Ban Gi¸m ®èc C«ng ty Cæ phÇn §Çu t­ &amp; Th­¬ng m¹i DÇu KhÝ S«ng §µ tr×nh bµy b¸o c¸o cña m×nh vµ b¸o c¸o tµi chÝnh hîp nhÊt cña C«ng ty cho n¨m tµi chÝnh kÕt thóc ngµy 31/12/2014</t>
  </si>
  <si>
    <t>Héi ®ång qu¶n trÞ vµ Ban Gi¸m ®èc C«ng ty t¹i ngµy lËp b¸o c¸o tµi chÝnh cã:</t>
  </si>
  <si>
    <t>Ban Gi¸m ®èc:</t>
  </si>
  <si>
    <t>Ban Gi¸m ®èc C«ng ty chÞu tr¸ch nhiÖm vÒ viÖc lËp vµ tr×nh bµy b¸o c¸o tµi chÝnh hîp nhÊt ph¶n ¸nh trung thùc, hîp lý t×nh h×nh tµi chÝnh, kÕt qu¶ ho¹t ®éng kinh doanh vµ t×nh h×nh l­u chuyÓn tiÒn tÖ cña C«ng ty trong kú. Trong qu¸ tr×nh lËp b¸o c¸o tµi chÝnh hîp nhÊt, Ban Gi¸m ®èc C«ng ty kh¼ng ®Þnh nh÷ng vÊn ®Ò sau ®©y:</t>
  </si>
  <si>
    <r>
      <t>Héi ®ång qu¶n trÞ vµ</t>
    </r>
    <r>
      <rPr>
        <b/>
        <sz val="12"/>
        <rFont val="Times New Roman"/>
        <family val="1"/>
      </rPr>
      <t xml:space="preserve"> </t>
    </r>
    <r>
      <rPr>
        <sz val="12"/>
        <rFont val=".VnTimeH"/>
        <family val="2"/>
      </rPr>
      <t>ban gi¸m ®èc</t>
    </r>
  </si>
  <si>
    <t>Tr¸ch nhiÖm cña Ban Gi¸m ®èc</t>
  </si>
  <si>
    <r>
      <rPr>
        <b/>
        <i/>
        <sz val="12"/>
        <rFont val=".VnTime"/>
        <family val="2"/>
      </rPr>
      <t>LÜnh vùc kinh doanh:</t>
    </r>
    <r>
      <rPr>
        <sz val="12"/>
        <rFont val=".VnTime"/>
        <family val="2"/>
      </rPr>
      <t xml:space="preserve"> X©y l¾p, s¶n xuÊt c«ng nghiÖp vµ th­¬ng m¹i.</t>
    </r>
  </si>
  <si>
    <t>B¸o c¸o tµi chÝnh hîp nhÊt cña C«ng ty Cæ phÇn §Çu t­ vµ th­¬ng m¹i dÇu khÝ S«ng §µ cho n¨m tµi chÝnh 2014 ®­îc kiÓm to¸n bëi C«ng ty TNHH KiÓm to¸n vµ kÕ to¸n Hµ Néi (CPA Hµ Néi)</t>
  </si>
  <si>
    <r>
      <t xml:space="preserve">Chóng t«i ®· kiÓm to¸n B¸o c¸o tµi chÝnh hîp nhÊt kÌm theo cña C«ng ty Cæ phÇn §Çu t­ &amp; Th­¬ng m¹i DÇu KhÝ S«ng §µ ®­îc lËp ngµy 27/02/2015 ®­îc tr×nh bµy tõ trang </t>
    </r>
    <r>
      <rPr>
        <sz val="12"/>
        <color indexed="10"/>
        <rFont val=".VnTime"/>
        <family val="2"/>
      </rPr>
      <t>06 ®Õn trang 33</t>
    </r>
    <r>
      <rPr>
        <sz val="12"/>
        <rFont val=".VnTime"/>
        <family val="2"/>
      </rPr>
      <t>, bao gåm: B¶ng c©n ®èi kÕ to¸n hîp nhÊt t¹i ngµy 31/12/2014, B¸o c¸o kÕt qu¶ kinh doanh hîp nhÊt, B¸o c¸o l­u chuyÓn tiÒn tÖ hîp nhÊt cho n¨m tµi chÝnh kÕt thóc cïng ngµy vµ B¶n ThuyÕt minh b¸o c¸o tµi chÝnh hîp nhÊt.</t>
    </r>
  </si>
  <si>
    <t>C«ng viÖc kiÓm to¸n bao gåm thùc hiÖn c¸c thñ tôc nh»m thu thËp c¸c b»ng chøng kiÓm to¸n vÒ c¸c sè liÖu vµ thuyÕt minh trªn b¸o c¸o tµi chÝnh hîp nhÊt. C¸c thñ tôc kiÓm to¸n ®­îc lùa chän dùa trªn xÐt ®o¸n cña kiÓm to¸n viªn, bao gåm ®¸nh gi¸ rñi ro cã sai sãt träng yÕu trong b¸o c¸o tµi chÝnh do gian lËn hoÆc nhÇm lÉn. Khi thùc hiÖn ®¸nh gi¸ c¸c rñi ro nµy, kiÓm to¸n viªn ®· xem xÐt kiÓm so¸t néi bé cña C«ng ty liªn quan ®Õn viÖc lËp vµ tr×nh bµy b¸o c¸o tµi chÝnh hîp nhÊt trung thùc, hîp lý nh»m thiÕt kÕ c¸c thñ tôc kiÓm to¸n phï hîp víi t×nh h×nh thùc tÕ, tuy nhiªn kh«ng nh»m môc ®Ých ®­a ra ý kiÕn vµ hiÖu qu¶ kiÓm so¸t néi bé cña C«ng ty. C«ng viÖc kiÓm to¸n còng bao gåm ®¸nh gi¸ tÝnh thÝch hîp cña c¸c chÝnh s¸ch kÕ to¸n ®­îc ¸p dông vµ tÝnh hîp lý cña c¸c ­íc tÝnh kÕ to¸n cña Ban Gi¸m ®èc còng nh­ ®¸nh gi¸ viÖc tr×nh bµy tæng thÓ b¸o c¸o tµi chÝnh hîp nhÊt.</t>
  </si>
  <si>
    <t>VI.25</t>
  </si>
  <si>
    <t>ChÕ biÕn, b¶o qu¶n thñy s¶n vµ c¸c s¶n phÈm tõ thñy s¶n;</t>
  </si>
  <si>
    <t>B¸n bu«n vËt liÖu, thiÕt bÞ l¾p ®Æt kh¸c trong x©y dùng (chi tiÕt: b¸n bu«n xi m¨ng, g¹ch x©y, ngãi, c¸t, ®¸, sái, kinh doanh x©y dùng);</t>
  </si>
  <si>
    <t>B¸n bu«n nhiªn liÖu r¾n, láng, khÝ vµ c¸c s¶n phÈm liªn quan (chi tiÕt: b¸n bu«n x¨ng dÇu vµ c¸c s¶n phÈm liªn quan, khÝ c«ng nghiÖp, khÝ gas);</t>
  </si>
  <si>
    <t>DÞch vô l­u tró ng¾n ngµy (chi tiÕt: kh¸ch s¹n);</t>
  </si>
  <si>
    <t>Kinh doanh dÞch vô l÷ hµnh néi ®Þa vµ quèc tÕ, thiÕt kÕ néi thÊt c«ng tr×nh, lËp dù ¸n ®Çu t­ x©y dùng, gi¸m s¸t thi c«ng x©y dùng c«ng tr×nh d©n dông vµ c«ng nghiÖp lÜnh vùc x©y dùng vµ hoµn thiÖn, thiÕt kÕ kiÕn tróc c«ng tr×nh, thiÕt kÕ quy ho¹ch x©y dùng, xuÊt nhËp c¸c mÆt hµng c«ng ty kinh doanh (trõ c¸c mÆt hµng Nhµ n­íc cÊm).</t>
  </si>
  <si>
    <t>ViÖc lËp B¸o c¸o tµi chÝnh tu©n thñ theo c¸c quy ®Þnh cña ChuÈn mùc vµ ChÕ ®é KÕ to¸n doanh nghiÖp ViÖt Nam yªu cÇu Ban Tæng Gi¸m ®èc ph¶i cã nh÷ng ­íc tÝnh vµ gi¶ ®Þnh ¶nh h­ëng ®Õn sè liÖu b¸o c¸o vÒ c¸c c«ng nî, tµi s¶n vµ viÖc tr×nh bµy c¸c kho¶n c«ng nî vµ tµi s¶n tiÒm tµng t¹i ngµy lËp B¸o c¸o tµi chÝnh còng nh­ c¸c sè liÖu B¸o c¸o vÒ doanh thu vµ chi phÝ trong suèt kú ho¹t ®éng. KÕt qu¶ ho¹t ®éng kinh doanh thùc tÕ cã thÓ kh¸c víi c¸c ­íc tÝnh, gi¶ ®Þnh ®Æt ra.</t>
  </si>
  <si>
    <t>4.  Sè d­ cuèi n¨m</t>
  </si>
  <si>
    <t xml:space="preserve"> 4. Sè d­ cuèi n¨m</t>
  </si>
  <si>
    <t>1. T¹i ngµy ®Çu n¨m</t>
  </si>
  <si>
    <t>2. T¹i ngµy cuèi n¨m</t>
  </si>
  <si>
    <t>3. Sè d­ ®Çu n¨m nay</t>
  </si>
  <si>
    <t xml:space="preserve"> - T¨ng vèn trong n¨m nay</t>
  </si>
  <si>
    <t xml:space="preserve"> - L·i trong n¨m</t>
  </si>
  <si>
    <t xml:space="preserve"> - Gi¶m vèn trong n¨m nay</t>
  </si>
  <si>
    <t xml:space="preserve"> - Lç trong n¨m</t>
  </si>
  <si>
    <t>4. Sè d­ cuèi n¨m</t>
  </si>
  <si>
    <t xml:space="preserve">  - TiÒn göi Ng©n hµng (USD, EUR)</t>
  </si>
  <si>
    <t>Chi phÝ dë dang cuèi kú lµ toµn bé chi phÝ ph¸t sinh trong kú cña tõng c«ng tr×nh t¹i c¸c xÝ nghiÖp vµ chi nh¸nh cña C«ng ty trõ ®i phÇn chi phÝ dë dang ®· kÕt chuyÓn x¸c ®Þnh gi¸ vèn cña c¸c c«ng tr×nh.</t>
  </si>
  <si>
    <t xml:space="preserve">Tµi s¶n cè ®Þnh cña C«ng ty ®­îc ghi nhËn ban ®Çu theo nguyªn gi¸. Trong qu¸ tr×nh sö dông Tµi s¶n cè ®Þnh ®­îc h¹ch to¸n theo 03 chØ tiªu: nguyªn gi¸, hao mßn luü kÕ vµ gi¸ trÞ cßn l¹i. </t>
  </si>
  <si>
    <t>+ Cty CP thñy ®iÖn Cao Nguyªn S«ng §µ</t>
  </si>
  <si>
    <t>+ Cty thñy ®iÖn §¨cbla</t>
  </si>
  <si>
    <t>+ Cty CP IDICO Nam §Þnh</t>
  </si>
  <si>
    <t>+ Cty CP bª t«ng CN cao - Sopewaco</t>
  </si>
  <si>
    <t>+ Cty PVB</t>
  </si>
  <si>
    <t>+ TiÒn huy ®éng vèn dù ¸n Nghi S¬n</t>
  </si>
  <si>
    <t>+ C«ng ty CP thñy ®iÖn §¨cktih</t>
  </si>
  <si>
    <t>+ Gi¸ trÞ l« ®Êt TT6 Nam An Kh¸nh</t>
  </si>
  <si>
    <t>+ CP kiÓm to¸n, thÈm tra phª duyÖt Qto¸n vèn, CPBH</t>
  </si>
  <si>
    <t>Ph¶i tr¶ c¸c dù ¸n x©y dùng</t>
  </si>
  <si>
    <t>Ph¶i tr¶ c¸c dù ¸n th­¬ng m¹i</t>
  </si>
  <si>
    <t>Ph¶i tr¶ c«ng tr×nh ®­êng tr¸nh S¬n La</t>
  </si>
  <si>
    <t>Mua s¾m TSC§</t>
  </si>
  <si>
    <t>Dù ¸n Nh¬n Tr¹ch - §ång Nai</t>
  </si>
  <si>
    <t>Má ®¸ v«i t¹i nói Hang Lµng</t>
  </si>
  <si>
    <t>Nhµ l¾p ghÐp Khu kinh tÕ Nghi S¬n</t>
  </si>
  <si>
    <t>Khu CN 1, khu tËp kÕt vËt t­ dù ¸n Nghi S¬n</t>
  </si>
  <si>
    <t>Söa ch÷a lím TSC§</t>
  </si>
  <si>
    <t>Khu d©n c­ VÜnh Thanh</t>
  </si>
  <si>
    <t>Chªnh lÖch tû gi¸ hèi ®o¸i ®· thùc hiÖn</t>
  </si>
  <si>
    <t xml:space="preserve">3. C¸c kho¶n ph¶i thu kh¸c </t>
  </si>
  <si>
    <t xml:space="preserve">4. Dù phßng c¸c kho¶n ph¶i thu khã ®ßi (*) </t>
  </si>
  <si>
    <t>1. §Çu t­ vµo c«ng ty liªn kÕt, liªn doanh</t>
  </si>
  <si>
    <t>2. §Çu t­ dµi h¹n kh¸c</t>
  </si>
  <si>
    <t>VI.26</t>
  </si>
  <si>
    <t>3.4</t>
  </si>
  <si>
    <t>Dù phßng c¸c kho¶n ph¶i thu khã ®ßi</t>
  </si>
  <si>
    <t>Bæ nhiÖm ngµy 06/04/2013</t>
  </si>
  <si>
    <t>Bæ nhiÖm ngµy 12/12/2013</t>
  </si>
  <si>
    <t>*) Trong n¨m C«ng ty t¨ng Quü dù phßng tµi chÝnh gi¸ trÞ lµ 1.133.167.243® theo NghÞ quyÕt §¹i héi ®ång cæ ®«ng th­êng niªn n¨m 2014 sè 01/NQ-§H§C§/2014 ngµy 03/04/2014.</t>
  </si>
  <si>
    <r>
      <t>Sè</t>
    </r>
    <r>
      <rPr>
        <sz val="12"/>
        <rFont val=".VnTimeH"/>
        <family val="2"/>
      </rPr>
      <t>:        /2015/BCKT/BCTC/CPAHANOI</t>
    </r>
  </si>
  <si>
    <t>Cæ ®«ng s¸ng lËp:</t>
  </si>
  <si>
    <t>C«ng ty Cæ phÇn S«ng §µ 12</t>
  </si>
  <si>
    <t>Cæ ®«ng s¸ng lËp kh¸c</t>
  </si>
  <si>
    <t>Bæ nhiÖm ngµy 15/04/2013</t>
  </si>
  <si>
    <t>Bæ nhiÖm ngµy 05/05/2013</t>
  </si>
  <si>
    <t>*) Gi¸ trÞ TSC§ ®¶m b¶o dïng ®Ó thÕ chÊp t¹i Ng©n hµng lµ 7.256.801.124®</t>
  </si>
  <si>
    <t>*) Gi¸ trÞ TSC§ ®· hÕt khÊu hao nh­ng vÉn cßn sö dông lµ 3.016.998.736®</t>
  </si>
  <si>
    <t xml:space="preserve">C«ng ty TNHH KiÓm to¸n vµ kÕ to¸n Hµ Néi lµ c«ng ty kiÓm to¸n cã ®ñ n¨ng lùc ®­îc lùa chän. </t>
  </si>
  <si>
    <t>LËp vµ tr×nh bµy b¸o c¸o tµi chÝnh hîp nhÊt trªn c¬ së tu©n thñ c¸c ChuÈn mùc KÕ to¸n vµ ChÕ ®é KÕ to¸n doanh nghiÖp ViÖt Nam vµ c¸c Quy ®Þnh ph¸p lý cã liªn quan ®Õn viÖc lËp vµ tr×nh bµy B¸o c¸o tµi chÝnh;</t>
  </si>
  <si>
    <t>Ban Gi¸m ®èc C«ng ty cam kÕt r»ng b¸o c¸o tµi chÝnh hîp nhÊt ®· ph¶n ¸nh trung thùc vµ hîp lý t×nh h×nh tµi chÝnh cña C«ng ty t¹i thêi ®iÓm 31 th¸ng 12 n¨m 2014, kÕt qu¶ ho¹t ®éng kinh doanh hîp nhÊt vµ t×nh h×nh l­u chuyÓn tiÒn tÖ hîp nhÊt cho giai ®o¹n kÕ to¸n kÕt thóc cïng ngµy, phï hîp víi ChuÈn mùc KÕ to¸n vµ ChÕ ®é KÕ to¸n doanh nghiÖp ViÖt Nam vµ tu©n thñ c¸c quy ®Þnh ph¸p lý cã liªn quan ®Õn viÖc lËp vµ tr×nh bµy b¸o c¸o tµi chÝnh hîp nhÊt.</t>
  </si>
  <si>
    <t>Ban Gi¸m ®èc C«ng ty chÞu tr¸ch nhiÖm vÒ viÖc lËp vµ tr×nh bµy trung thùc, hîp lý B¸o c¸o tµi chÝnh hîp nhÊt cña C«ng ty theo ChuÈn mùc KÕ to¸n vµ ChÕ ®é KÕ to¸n doanh nghiÖp ViÖt Nam vµ c¸c Quy ®Þnh ph¸p lý cã liªn quan ®Õn viÖc lËp vµ tr×nh bµy b¸o c¸o tµi chÝnh vµ chÞu tr¸ch nhiÖm vÒ kiÓm so¸t néi bé mµ Ban Gi¸m ®èc x¸c ®Þnh lµ cÇn thiÕt ®Ó ®¶m b¶o cho viÖc lËp vµ tr×nh bµy b¸o c¸o tµi chÝnh kh«ng cã sai sãt träng yÕu do gian lËn hoÆc nhÇm lÉn</t>
  </si>
  <si>
    <t>Theo ý kiÕn cña chóng t«i, B¸o c¸o tµi chÝnh hîp nhÊt ®· ph¶n ¸nh trung thùc vµ hîp lý, trªn c¸c khÝa c¹nh träng yÕu t×nh h×nh tµi chÝnh cña C«ng ty Cæ phÇn §Çu t­ &amp; Th­¬ng m¹i DÇu KhÝ S«ng §µ t¹i ngµy 31/12/2014 còng nh­ kÕt qu¶ kinh doanh vµ c¸c luång l­u chuyÓn tiÒn tÖ trong n¨m tµi chÝnh kÕt thóc t¹i ngµy 31/12/2014, phï hîp víi ChuÈn  mùc KÕ to¸n vµ ChÕ ®é kÕ to¸n doanh nghiÖp ViÖt Nam vµ c¸c Quy ®Þnh ph¸p lý cã liªn quan ®Õn viÖc lËp vµ tr×nh bµy B¸o c¸o tµi chÝnh.</t>
  </si>
  <si>
    <t>7. C¸c kho¶n ph¶i tr¶, ph¶i nép kh¸c</t>
  </si>
  <si>
    <t>1. Ph¶i tr¶ dµi h¹n kh¸c</t>
  </si>
  <si>
    <t>2. Vay vµ nî dµi h¹n</t>
  </si>
  <si>
    <t>3. ThuÕ thu nhËp ho·n l¹i ph¶i tr¶</t>
  </si>
  <si>
    <t>4. Dù phßng trî cÊp mÊt viÖc lµm</t>
  </si>
  <si>
    <t>5. Dù phßng ph¶i tr¶ dµi h¹n</t>
  </si>
  <si>
    <t>3. Doanh thu ch­a thùc hiÖn</t>
  </si>
  <si>
    <t>1. Ngo¹i tÖ c¸c lo¹i</t>
  </si>
  <si>
    <t>*) Do Má ®¸ vµ vµ tr¹m nghiÒn ®ang t¹m dõng ho¹t ®éng vµ ®¬n vÞ ®ang cã kÕ ho¹ch chuyÓn nh­îng l¹i nªn ®¬n vÞ kh«ng ph©n bæ vµo chi phÝ trong kú.</t>
  </si>
  <si>
    <t>*) Trong n¨m ®¬n vÞ kh«ng thùc hiÖn viÖc trÝch lËp dù phßng c¸c kho¶n ®Çu t­ tµi chÝnh dµi h¹n do ¶nh h­ëng cña c¸c yÕu tè kh¸ch quan, ®¬n vÞ kh«ng thu thËp ®­îc c¸c chøng tõ, tµi liÖu liªn quan nªn kh«ng ®ñ c¨n cø ®Ó trÝch lËp dù phßng.</t>
  </si>
  <si>
    <t>TiÒn thu b¸n hµng, cung cÊp dÞch vô vµ doanh thu kh¸c (MS01)</t>
  </si>
  <si>
    <t>Thu nî cò</t>
  </si>
  <si>
    <t>Thu tiÒn b¸n hµng trong n¨m</t>
  </si>
  <si>
    <t>TiÒn chi tr¶ cho ng­êi cung cÊp hµng hãa, dÞch vô (MS02)</t>
  </si>
  <si>
    <t>Tr¶ cho ng­êi cung cÊp hµng hãa</t>
  </si>
  <si>
    <t>Tr¶ cho ng­êi cung cÊp dÞch vô</t>
  </si>
  <si>
    <t>Tæng l·i vay ph¶i tr¶</t>
  </si>
  <si>
    <t>Sè ®· tr¶</t>
  </si>
  <si>
    <t>Sè cßn ph¶i tr¶</t>
  </si>
  <si>
    <t>TiÒn chi ®Ó mua s¾m, x©y dùng TSC§ vµ c¸c tµi s¶n dµi h¹n kh¸c</t>
  </si>
  <si>
    <t>Chi mua kú tr­íc</t>
  </si>
  <si>
    <t>Chi mua kú nµy</t>
  </si>
  <si>
    <t>TiÒn chi tr¶ nî gèc vay</t>
  </si>
  <si>
    <t>Tõ 01/01/2014 ®Õn 31/12/2014</t>
  </si>
  <si>
    <t>27.</t>
  </si>
  <si>
    <t>Chi phÝ s¶n xuÊt  kinh doanh theo yÕu tè</t>
  </si>
  <si>
    <t>VIII.</t>
  </si>
  <si>
    <t>TiÒn chi tr¶ l·i vay (MS04)</t>
  </si>
  <si>
    <t>Hµ Néi, ngµy 28 th¸ng 02 n¨m 2015</t>
  </si>
  <si>
    <t>B¸o c¸o kiÓm to¸n nµy ®­îc lËp thµnh 05 b¶n tiÕng ViÖt, c¸c b¶n cã gi¸ trÞ ngang nhau. C«ng ty Cæ phÇn §Çu t­ vµ Th­¬ng m¹i DÇu khÝ S«ng §µ gi÷ 04 b¶n tiÕng ViÖt, C«ng ty TNHH KiÓm to¸n vµ KÕ to¸n Hµ Néi gi÷ 01 b¶n tiÕng ViÖt.</t>
  </si>
  <si>
    <t>- C¸c kho¶n ph¶i thu kh¸ch hµng vµ ph¶i thu kh¸c</t>
  </si>
  <si>
    <t>C«ng ty TNHH c¬ khÝ Minh Liªm</t>
  </si>
  <si>
    <t>Hµ Néi, ngµy 05 th¸ng 03 n¨m 2015</t>
  </si>
  <si>
    <t>B¸o c¸o tµi chÝnh</t>
  </si>
  <si>
    <t>Cho n¨m tµi chÝnh</t>
  </si>
</sst>
</file>

<file path=xl/styles.xml><?xml version="1.0" encoding="utf-8"?>
<styleSheet xmlns="http://schemas.openxmlformats.org/spreadsheetml/2006/main">
  <numFmts count="6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_-* #,##0_-;\-* #,##0_-;_-* &quot;-&quot;??_-;_-@_-"/>
    <numFmt numFmtId="167" formatCode="_-* #,##0_-;\-* #,##0_-;_-* &quot;-&quot;_-;_-@_-"/>
    <numFmt numFmtId="168" formatCode="&quot;\&quot;#,##0;[Red]&quot;\&quot;\-#,##0"/>
    <numFmt numFmtId="169" formatCode="&quot;\&quot;#,##0.00;[Red]&quot;\&quot;\-#,##0.00"/>
    <numFmt numFmtId="170" formatCode="&quot; &quot;#,##0;[Red]\-&quot; &quot;#,##0"/>
    <numFmt numFmtId="171" formatCode="_-&quot; &quot;* #,##0_-;\-&quot; &quot;* #,##0_-;_-&quot; &quot;* &quot;-&quot;_-;_-@_-"/>
    <numFmt numFmtId="172" formatCode="_-&quot; &quot;* #,##0.00_-;\-&quot; &quot;* #,##0.00_-;_-&quot; &quot;* &quot;-&quot;??_-;_-@_-"/>
    <numFmt numFmtId="173" formatCode="#,###"/>
    <numFmt numFmtId="174" formatCode="#,##0.000_ "/>
    <numFmt numFmtId="175" formatCode="#\.###.00_);\(#\.###.00\)"/>
    <numFmt numFmtId="176" formatCode="_ * #,##0_ ;_ * \-#,##0_ ;_ * &quot;-&quot;_ ;_ @_ "/>
    <numFmt numFmtId="177" formatCode="_ * #,##0.00_ ;_ * \-#,##0.00_ ;_ * &quot;-&quot;??_ ;_ @_ "/>
    <numFmt numFmtId="178" formatCode="_ &quot;\&quot;* #,##0_ ;_ &quot;\&quot;* \-#,##0_ ;_ &quot;\&quot;* &quot;-&quot;_ ;_ @_ "/>
    <numFmt numFmtId="179" formatCode="_ &quot;\&quot;* #,##0.00_ ;_ &quot;\&quot;* \-#,##0.00_ ;_ &quot;\&quot;* &quot;-&quot;??_ ;_ @_ "/>
    <numFmt numFmtId="180" formatCode="#,##0\ &quot;F&quot;;[Red]\-#,##0\ &quot;F&quot;"/>
    <numFmt numFmtId="181" formatCode="#,##0.00\ &quot;F&quot;;\-#,##0.00\ &quot;F&quot;"/>
    <numFmt numFmtId="182" formatCode="#,##0.00\ &quot;F&quot;;[Red]\-#,##0.00\ &quot;F&quot;"/>
    <numFmt numFmtId="183" formatCode="_-* #,##0\ &quot;F&quot;_-;\-* #,##0\ &quot;F&quot;_-;_-* &quot;-&quot;\ &quot;F&quot;_-;_-@_-"/>
    <numFmt numFmtId="184" formatCode="_(* #,##0.0000_);_(* \(#,##0.0000\);_(* &quot;-&quot;??_);_(@_)"/>
    <numFmt numFmtId="185" formatCode="&quot;\&quot;#,##0;[Red]&quot;\&quot;&quot;\&quot;\-#,##0"/>
    <numFmt numFmtId="186" formatCode="&quot;\&quot;#,##0.00;[Red]&quot;\&quot;&quot;\&quot;&quot;\&quot;&quot;\&quot;&quot;\&quot;&quot;\&quot;\-#,##0.00"/>
    <numFmt numFmtId="187" formatCode="_ * #,##0.00_)&quot;$&quot;_ ;_ * \(#,##0.00\)&quot;$&quot;_ ;_ * &quot;-&quot;??_)&quot;$&quot;_ ;_ @_ "/>
    <numFmt numFmtId="188" formatCode="_-* #,##0\ _V_N_§_-;_-* #,##0\ _V_N_§\-;_-* &quot;-&quot;??\ _V_N_§_-;_-@_-"/>
    <numFmt numFmtId="189" formatCode="#,##0.0_);\(#,##0.0\)"/>
    <numFmt numFmtId="190" formatCode="_-&quot;$&quot;* #,##0.00_-;\-&quot;$&quot;* #,##0.00_-;_-&quot;$&quot;* &quot;-&quot;??_-;_-@_-"/>
    <numFmt numFmtId="191" formatCode="0.000_)"/>
    <numFmt numFmtId="192" formatCode="m/d"/>
    <numFmt numFmtId="193" formatCode="0.0%;[Red]\(0.0%\)"/>
    <numFmt numFmtId="194" formatCode="_ * #,##0.00_)&quot;£&quot;_ ;_ * \(#,##0.00\)&quot;£&quot;_ ;_ * &quot;-&quot;??_)&quot;£&quot;_ ;_ @_ "/>
    <numFmt numFmtId="195" formatCode="0.0%;\(0.0%\)"/>
    <numFmt numFmtId="196" formatCode="#,##0;\(#,##0\)"/>
    <numFmt numFmtId="197" formatCode="\t0.00%"/>
    <numFmt numFmtId="198" formatCode="\U\S\$#,##0.00;\(\U\S\$#,##0.00\)"/>
    <numFmt numFmtId="199" formatCode="_-* #,##0\ _D_M_-;\-* #,##0\ _D_M_-;_-* &quot;-&quot;\ _D_M_-;_-@_-"/>
    <numFmt numFmtId="200" formatCode="_-* #,##0.00\ _D_M_-;\-* #,##0.00\ _D_M_-;_-* &quot;-&quot;??\ _D_M_-;_-@_-"/>
    <numFmt numFmtId="201" formatCode="\t#\ ??/??"/>
    <numFmt numFmtId="202" formatCode="_-[$€]* #,##0.00_-;\-[$€]* #,##0.00_-;_-[$€]* &quot;-&quot;??_-;_-@_-"/>
    <numFmt numFmtId="203" formatCode="#,##0\ &quot;$&quot;_);[Red]\(#,##0\ &quot;$&quot;\)"/>
    <numFmt numFmtId="204" formatCode="&quot;$&quot;###,0&quot;.&quot;00_);[Red]\(&quot;$&quot;###,0&quot;.&quot;00\)"/>
    <numFmt numFmtId="205" formatCode="&quot;ß&quot;#,##0;\-&quot;&quot;&quot;ß&quot;&quot;&quot;#,##0"/>
    <numFmt numFmtId="206" formatCode="#,##0.000_);\(#,##0.000\)"/>
    <numFmt numFmtId="207" formatCode="&quot;\&quot;#,##0;[Red]\-&quot;\&quot;#,##0"/>
    <numFmt numFmtId="208" formatCode="#,##0\ &quot;F&quot;;\-#,##0\ &quot;F&quot;"/>
    <numFmt numFmtId="209" formatCode="_-* #,##0\ &quot;DM&quot;_-;\-* #,##0\ &quot;DM&quot;_-;_-* &quot;-&quot;\ &quot;DM&quot;_-;_-@_-"/>
    <numFmt numFmtId="210" formatCode="_-* #,##0.00\ &quot;DM&quot;_-;\-* #,##0.00\ &quot;DM&quot;_-;_-* &quot;-&quot;??\ &quot;DM&quot;_-;_-@_-"/>
    <numFmt numFmtId="211" formatCode="0_)"/>
    <numFmt numFmtId="212" formatCode="&quot;$&quot;#,##0;[Red]\-&quot;$&quot;#,##0"/>
    <numFmt numFmtId="213" formatCode="#"/>
    <numFmt numFmtId="214" formatCode="_ &quot;R&quot;\ * #,##0_ ;_ &quot;R&quot;\ * \-#,##0_ ;_ &quot;R&quot;\ * &quot;-&quot;_ ;_ @_ "/>
    <numFmt numFmtId="215" formatCode="&quot;¡Ì&quot;#,##0;[Red]\-&quot;¡Ì&quot;#,##0"/>
    <numFmt numFmtId="216" formatCode="&quot;£&quot;#,##0;[Red]\-&quot;£&quot;#,##0"/>
    <numFmt numFmtId="217" formatCode="#\ ###\ ###\ ###"/>
    <numFmt numFmtId="218" formatCode="#,##0.00000000"/>
    <numFmt numFmtId="219" formatCode="&quot;$&quot;#,##0"/>
    <numFmt numFmtId="220" formatCode="dd\-mm\-yyyy"/>
    <numFmt numFmtId="221" formatCode="_(* #,##0.0_);_(* \(#,##0.0\);_(* &quot;-&quot;?_);_(@_)"/>
    <numFmt numFmtId="222" formatCode="\$#,##0\ ;\(\$#,##0\)"/>
  </numFmts>
  <fonts count="207">
    <font>
      <sz val="12"/>
      <name val=".VnTime"/>
    </font>
    <font>
      <sz val="12"/>
      <name val=".VnTime"/>
    </font>
    <font>
      <b/>
      <sz val="11"/>
      <name val=".VnTime"/>
      <family val="2"/>
    </font>
    <font>
      <sz val="11"/>
      <name val=".VnTime"/>
      <family val="2"/>
    </font>
    <font>
      <b/>
      <sz val="11"/>
      <name val=".VnTimeH"/>
      <family val="2"/>
    </font>
    <font>
      <i/>
      <sz val="11"/>
      <name val=".VnTime"/>
      <family val="2"/>
    </font>
    <font>
      <b/>
      <i/>
      <sz val="11"/>
      <name val=".VnTime"/>
      <family val="2"/>
    </font>
    <font>
      <sz val="10"/>
      <name val="Arial"/>
      <family val="2"/>
    </font>
    <font>
      <b/>
      <sz val="10"/>
      <name val=".VnTimeH"/>
      <family val="2"/>
    </font>
    <font>
      <b/>
      <sz val="12"/>
      <name val="Arial"/>
      <family val="2"/>
    </font>
    <font>
      <b/>
      <sz val="18"/>
      <name val="Arial"/>
      <family val="2"/>
    </font>
    <font>
      <u/>
      <sz val="12"/>
      <color indexed="12"/>
      <name val="Times New Roman"/>
      <family val="1"/>
    </font>
    <font>
      <sz val="10"/>
      <name val=".VnAvant"/>
      <family val="2"/>
    </font>
    <font>
      <sz val="12"/>
      <name val="Arial"/>
      <family val="2"/>
    </font>
    <font>
      <sz val="10"/>
      <name val="Arial"/>
      <family val="2"/>
    </font>
    <font>
      <b/>
      <sz val="13"/>
      <color indexed="8"/>
      <name val=".VnTimeH"/>
      <family val="2"/>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2"/>
      <name val="Times New Roman"/>
      <family val="1"/>
    </font>
    <font>
      <sz val="12"/>
      <name val=".VnTimeH"/>
      <family val="2"/>
    </font>
    <font>
      <sz val="14"/>
      <name val=".VnTimeH"/>
      <family val="2"/>
    </font>
    <font>
      <b/>
      <sz val="12"/>
      <name val=".VnTime"/>
      <family val="2"/>
    </font>
    <font>
      <i/>
      <sz val="12"/>
      <name val=".VnTime"/>
      <family val="2"/>
    </font>
    <font>
      <sz val="12"/>
      <name val=".VnTime"/>
      <family val="2"/>
    </font>
    <font>
      <b/>
      <sz val="13"/>
      <name val=".VnTime"/>
      <family val="2"/>
    </font>
    <font>
      <sz val="13"/>
      <name val=".VnTime"/>
      <family val="2"/>
    </font>
    <font>
      <b/>
      <sz val="14"/>
      <name val=".VnTimeH"/>
      <family val="2"/>
    </font>
    <font>
      <sz val="11"/>
      <name val=".VnTime"/>
      <family val="2"/>
    </font>
    <font>
      <b/>
      <sz val="11"/>
      <name val=".VnTime"/>
      <family val="2"/>
    </font>
    <font>
      <sz val="8"/>
      <name val=".VnTime"/>
      <family val="2"/>
    </font>
    <font>
      <b/>
      <sz val="13"/>
      <name val=".VnTimeH"/>
      <family val="2"/>
    </font>
    <font>
      <sz val="12"/>
      <name val=".VnTime"/>
      <family val="2"/>
    </font>
    <font>
      <b/>
      <i/>
      <sz val="12"/>
      <name val=".VnTime"/>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sz val="11"/>
      <name val="±¼¸²Ã¼"/>
      <family val="3"/>
      <charset val="129"/>
    </font>
    <font>
      <sz val="12"/>
      <name val="µ¸¿òÃ¼"/>
      <family val="3"/>
      <charset val="129"/>
    </font>
    <font>
      <sz val="13"/>
      <name val=".VnTime"/>
      <family val="2"/>
    </font>
    <font>
      <sz val="10"/>
      <name val="Times New Roman"/>
      <family val="1"/>
    </font>
    <font>
      <sz val="12"/>
      <name val="宋体"/>
      <charset val="134"/>
    </font>
    <font>
      <b/>
      <sz val="12"/>
      <name val=".VnTime"/>
      <family val="2"/>
    </font>
    <font>
      <sz val="12"/>
      <color indexed="10"/>
      <name val=".VnTime"/>
      <family val="2"/>
    </font>
    <font>
      <b/>
      <sz val="12"/>
      <color indexed="10"/>
      <name val=".VnTime"/>
      <family val="2"/>
    </font>
    <font>
      <sz val="10"/>
      <name val=".VnTime"/>
      <family val="2"/>
    </font>
    <font>
      <sz val="12"/>
      <name val="????"/>
      <charset val="136"/>
    </font>
    <font>
      <sz val="11"/>
      <name val="–¾’©"/>
      <family val="1"/>
      <charset val="128"/>
    </font>
    <font>
      <sz val="8"/>
      <name val="Arial"/>
      <family val="2"/>
    </font>
    <font>
      <sz val="12"/>
      <name val="VNI-Times"/>
    </font>
    <font>
      <sz val="12"/>
      <name val="VNtimes new roman"/>
      <family val="2"/>
    </font>
    <font>
      <sz val="10"/>
      <name val="?? ??"/>
      <family val="1"/>
      <charset val="136"/>
    </font>
    <font>
      <sz val="10"/>
      <name val=".VnArial"/>
      <family val="2"/>
    </font>
    <font>
      <sz val="10"/>
      <name val=".VnTime"/>
      <family val="2"/>
    </font>
    <font>
      <sz val="10"/>
      <name val="VnTimes"/>
      <family val="2"/>
    </font>
    <font>
      <sz val="8"/>
      <name val="Times New Roman"/>
      <family val="1"/>
    </font>
    <font>
      <sz val="12"/>
      <name val="Tms Rmn"/>
    </font>
    <font>
      <sz val="10"/>
      <name val="Helv"/>
      <family val="2"/>
    </font>
    <font>
      <b/>
      <sz val="10"/>
      <name val="Helv"/>
      <family val="2"/>
    </font>
    <font>
      <sz val="10"/>
      <name val="VNI-Aptima"/>
    </font>
    <font>
      <sz val="11"/>
      <name val="Tms Rmn"/>
    </font>
    <font>
      <sz val="11"/>
      <name val="VNI-Times"/>
    </font>
    <font>
      <sz val="10"/>
      <name val="MS Serif"/>
      <family val="1"/>
    </font>
    <font>
      <sz val="10"/>
      <color indexed="8"/>
      <name val="Arial"/>
      <family val="2"/>
    </font>
    <font>
      <sz val="10"/>
      <color indexed="16"/>
      <name val="MS Serif"/>
      <family val="1"/>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2"/>
      <name val=".VnBook-AntiquaH"/>
      <family val="2"/>
    </font>
    <font>
      <b/>
      <sz val="12"/>
      <color indexed="9"/>
      <name val="Tms Rmn"/>
    </font>
    <font>
      <b/>
      <sz val="12"/>
      <name val="Helv"/>
      <family val="2"/>
    </font>
    <font>
      <b/>
      <sz val="8"/>
      <name val="MS Sans Serif"/>
      <family val="2"/>
    </font>
    <font>
      <b/>
      <sz val="10"/>
      <name val=".VnTime"/>
      <family val="2"/>
    </font>
    <font>
      <sz val="8"/>
      <color indexed="12"/>
      <name val="Helv"/>
      <family val="2"/>
    </font>
    <font>
      <b/>
      <sz val="12"/>
      <color indexed="12"/>
      <name val=".VnTime"/>
      <family val="2"/>
    </font>
    <font>
      <sz val="10"/>
      <name val="MS Sans Serif"/>
      <family val="2"/>
    </font>
    <font>
      <sz val="10"/>
      <name val="MS Sans Serif"/>
      <family val="2"/>
    </font>
    <font>
      <b/>
      <sz val="11"/>
      <name val="Helv"/>
      <family val="2"/>
    </font>
    <font>
      <sz val="7"/>
      <name val="Small Fonts"/>
      <family val="2"/>
    </font>
    <font>
      <b/>
      <sz val="12"/>
      <name val="VN-NTime"/>
      <family val="2"/>
    </font>
    <font>
      <sz val="12"/>
      <name val="바탕체"/>
      <family val="3"/>
      <charset val="129"/>
    </font>
    <font>
      <sz val="14"/>
      <name val="System"/>
      <family val="2"/>
    </font>
    <font>
      <b/>
      <sz val="11"/>
      <name val="Arial"/>
      <family val="2"/>
    </font>
    <font>
      <sz val="12"/>
      <color indexed="8"/>
      <name val="Times New Roman"/>
      <family val="1"/>
    </font>
    <font>
      <sz val="12"/>
      <name val="Helv"/>
      <family val="2"/>
    </font>
    <font>
      <b/>
      <sz val="10"/>
      <name val="MS Sans Serif"/>
      <family val="2"/>
    </font>
    <font>
      <sz val="8"/>
      <name val="Wingdings"/>
      <charset val="2"/>
    </font>
    <font>
      <sz val="8"/>
      <name val="Helv"/>
    </font>
    <font>
      <sz val="8"/>
      <name val="MS Sans Serif"/>
      <family val="2"/>
    </font>
    <font>
      <b/>
      <sz val="8"/>
      <color indexed="8"/>
      <name val="Helv"/>
    </font>
    <font>
      <sz val="12"/>
      <name val="VNTime"/>
    </font>
    <font>
      <sz val="12"/>
      <name val="VNTime"/>
      <family val="2"/>
    </font>
    <font>
      <sz val="14"/>
      <name val=".Vn3DH"/>
      <family val="2"/>
    </font>
    <font>
      <sz val="10"/>
      <name val="VNtimes new roman"/>
      <family val="2"/>
    </font>
    <font>
      <b/>
      <sz val="8"/>
      <name val="VN Helvetica"/>
      <family val="2"/>
    </font>
    <font>
      <b/>
      <sz val="10"/>
      <name val="VN AvantGBook"/>
      <family val="2"/>
    </font>
    <font>
      <b/>
      <sz val="16"/>
      <name val=".VnTime"/>
      <family val="2"/>
    </font>
    <font>
      <sz val="9"/>
      <name val=".VnTime"/>
      <family val="2"/>
    </font>
    <font>
      <sz val="16"/>
      <name val="AngsanaUPC"/>
      <family val="3"/>
    </font>
    <font>
      <sz val="10"/>
      <name val="Courier"/>
      <family val="3"/>
    </font>
    <font>
      <b/>
      <i/>
      <sz val="10"/>
      <name val=".VnTime"/>
      <family val="2"/>
    </font>
    <font>
      <i/>
      <sz val="10"/>
      <name val=".VnTime"/>
      <family val="2"/>
    </font>
    <font>
      <sz val="12"/>
      <name val=".VnTime"/>
      <family val="2"/>
    </font>
    <font>
      <sz val="8"/>
      <color indexed="81"/>
      <name val="Tahoma"/>
      <family val="2"/>
    </font>
    <font>
      <b/>
      <sz val="8"/>
      <color indexed="81"/>
      <name val="Tahoma"/>
      <family val="2"/>
    </font>
    <font>
      <b/>
      <sz val="11.5"/>
      <name val=".VnTimeH"/>
      <family val="2"/>
    </font>
    <font>
      <sz val="11.5"/>
      <name val=".VnTime"/>
      <family val="2"/>
    </font>
    <font>
      <b/>
      <sz val="11.5"/>
      <name val=".VnTime"/>
      <family val="2"/>
    </font>
    <font>
      <sz val="11.5"/>
      <name val=".VnTime"/>
      <family val="2"/>
    </font>
    <font>
      <i/>
      <sz val="11.5"/>
      <name val=".VnTime"/>
      <family val="2"/>
    </font>
    <font>
      <b/>
      <i/>
      <sz val="11.5"/>
      <name val=".VnTime"/>
      <family val="2"/>
    </font>
    <font>
      <b/>
      <sz val="11.5"/>
      <name val=".VnTime"/>
      <family val="2"/>
    </font>
    <font>
      <b/>
      <sz val="11.5"/>
      <color indexed="10"/>
      <name val=".VnTime"/>
      <family val="2"/>
    </font>
    <font>
      <sz val="11.5"/>
      <name val=".VnTimeH"/>
      <family val="2"/>
    </font>
    <font>
      <b/>
      <sz val="7"/>
      <name val="Times New Roman"/>
      <family val="1"/>
    </font>
    <font>
      <b/>
      <sz val="7"/>
      <name val=".VnTime"/>
      <family val="2"/>
    </font>
    <font>
      <sz val="8"/>
      <name val=".VnTime"/>
      <family val="2"/>
    </font>
    <font>
      <b/>
      <i/>
      <sz val="11.5"/>
      <color indexed="10"/>
      <name val=".VnTime"/>
      <family val="2"/>
    </font>
    <font>
      <sz val="11.5"/>
      <color indexed="10"/>
      <name val=".VnTime"/>
      <family val="2"/>
    </font>
    <font>
      <sz val="11"/>
      <name val="??"/>
      <family val="3"/>
      <charset val="129"/>
    </font>
    <font>
      <sz val="10"/>
      <name val="AngsanaUPC"/>
      <family val="1"/>
    </font>
    <font>
      <sz val="14"/>
      <name val="VnTime"/>
    </font>
    <font>
      <sz val="12"/>
      <name val="¹ÙÅÁÃ¼"/>
      <charset val="129"/>
    </font>
    <font>
      <sz val="11"/>
      <name val="µ¸¿ò"/>
      <charset val="129"/>
    </font>
    <font>
      <sz val="12"/>
      <name val="¹ÙÅÁÃ¼"/>
      <family val="1"/>
      <charset val="129"/>
    </font>
    <font>
      <sz val="10"/>
      <name val="±¼¸²A¼"/>
      <family val="3"/>
      <charset val="129"/>
    </font>
    <font>
      <sz val="11"/>
      <name val="µ¸¿ò"/>
      <family val="3"/>
      <charset val="129"/>
    </font>
    <font>
      <sz val="11"/>
      <name val="3C_Times_T"/>
    </font>
    <font>
      <sz val="11"/>
      <color indexed="32"/>
      <name val="VNI-Times"/>
    </font>
    <font>
      <sz val="14"/>
      <name val=".VnTime"/>
      <family val="2"/>
    </font>
    <font>
      <sz val="14"/>
      <name val="VnTime"/>
      <family val="2"/>
    </font>
    <font>
      <sz val="11"/>
      <name val=".VnTimeH"/>
      <family val="2"/>
    </font>
    <font>
      <b/>
      <sz val="12"/>
      <name val=".VnTimeH"/>
      <family val="2"/>
    </font>
    <font>
      <i/>
      <sz val="13"/>
      <name val=".VnTime"/>
      <family val="2"/>
    </font>
    <font>
      <b/>
      <sz val="10.5"/>
      <name val=".VnTime"/>
      <family val="2"/>
    </font>
    <font>
      <sz val="10.5"/>
      <name val=".VnTime"/>
      <family val="2"/>
    </font>
    <font>
      <i/>
      <sz val="10.5"/>
      <name val=".VnTime"/>
      <family val="2"/>
    </font>
    <font>
      <b/>
      <i/>
      <sz val="10.5"/>
      <name val=".VnTime"/>
      <family val="2"/>
    </font>
    <font>
      <sz val="11"/>
      <name val="Times New Roman"/>
      <family val="1"/>
    </font>
    <font>
      <sz val="11"/>
      <name val="Arial"/>
      <family val="2"/>
    </font>
    <font>
      <i/>
      <sz val="11.5"/>
      <color indexed="10"/>
      <name val=".VnTime"/>
      <family val="2"/>
    </font>
    <font>
      <sz val="11"/>
      <color indexed="10"/>
      <name val=".VnTime"/>
      <family val="2"/>
    </font>
    <font>
      <sz val="10.5"/>
      <color indexed="10"/>
      <name val=".VnTime"/>
      <family val="2"/>
    </font>
    <font>
      <b/>
      <sz val="10.5"/>
      <color indexed="10"/>
      <name val=".VnTime"/>
      <family val="2"/>
    </font>
    <font>
      <sz val="12"/>
      <name val=".VnTime"/>
      <family val="2"/>
    </font>
    <font>
      <b/>
      <sz val="12"/>
      <name val="Times New Roman"/>
      <family val="1"/>
    </font>
    <font>
      <b/>
      <i/>
      <u/>
      <sz val="12"/>
      <name val=".VnTime"/>
      <family val="2"/>
    </font>
    <font>
      <sz val="12"/>
      <color indexed="10"/>
      <name val=".VnTime"/>
      <family val="2"/>
    </font>
    <font>
      <sz val="12"/>
      <name val="Symbol"/>
      <family val="1"/>
      <charset val="2"/>
    </font>
    <font>
      <i/>
      <sz val="12"/>
      <name val="Times New Roman"/>
      <family val="1"/>
    </font>
    <font>
      <sz val="12"/>
      <name val=".VnTime"/>
      <family val="2"/>
    </font>
    <font>
      <b/>
      <u/>
      <sz val="12"/>
      <name val=".VnTime"/>
      <family val="2"/>
    </font>
    <font>
      <sz val="12"/>
      <color indexed="10"/>
      <name val="Times New Roman"/>
      <family val="1"/>
    </font>
    <font>
      <b/>
      <sz val="9"/>
      <name val=".VnTimeH"/>
      <family val="2"/>
    </font>
    <font>
      <sz val="11.5"/>
      <name val="Times New Roman"/>
      <family val="1"/>
    </font>
    <font>
      <b/>
      <sz val="16"/>
      <name val=".VnTimeH"/>
      <family val="2"/>
    </font>
    <font>
      <sz val="8"/>
      <color indexed="81"/>
      <name val=".VnTime"/>
      <family val="2"/>
    </font>
    <font>
      <b/>
      <i/>
      <u/>
      <sz val="11"/>
      <name val=".VnTime"/>
      <family val="2"/>
    </font>
    <font>
      <sz val="10.1"/>
      <color indexed="8"/>
      <name val=".VnTime"/>
      <family val="2"/>
    </font>
    <font>
      <b/>
      <sz val="18"/>
      <color indexed="56"/>
      <name val="Cambria"/>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alibri"/>
      <family val="2"/>
      <charset val="163"/>
    </font>
    <font>
      <b/>
      <sz val="11"/>
      <color indexed="63"/>
      <name val="Calibri"/>
      <family val="2"/>
    </font>
    <font>
      <b/>
      <sz val="11"/>
      <color indexed="8"/>
      <name val="Calibri"/>
      <family val="2"/>
    </font>
    <font>
      <sz val="11"/>
      <color indexed="10"/>
      <name val="Calibri"/>
      <family val="2"/>
    </font>
    <font>
      <sz val="10"/>
      <color indexed="8"/>
      <name val="MS Sans Serif"/>
      <family val="2"/>
    </font>
    <font>
      <sz val="11"/>
      <name val="돋움"/>
      <family val="3"/>
      <charset val="129"/>
    </font>
    <font>
      <sz val="11"/>
      <color indexed="8"/>
      <name val="Times New Roman"/>
      <family val="1"/>
    </font>
    <font>
      <b/>
      <i/>
      <sz val="16"/>
      <name val="Helv"/>
      <family val="2"/>
    </font>
    <font>
      <sz val="8"/>
      <color indexed="8"/>
      <name val="Arial"/>
      <family val="2"/>
    </font>
    <font>
      <sz val="11.5"/>
      <color indexed="8"/>
      <name val=".VnTime"/>
      <family val="2"/>
    </font>
    <font>
      <i/>
      <sz val="14"/>
      <name val=".VnTime"/>
      <family val="2"/>
    </font>
    <font>
      <sz val="11"/>
      <color indexed="8"/>
      <name val=".VnTime"/>
      <family val="2"/>
    </font>
    <font>
      <sz val="11"/>
      <color theme="1"/>
      <name val="Calibri"/>
      <family val="2"/>
      <scheme val="minor"/>
    </font>
    <font>
      <sz val="12"/>
      <color rgb="FFFF0000"/>
      <name val=".VnTime"/>
      <family val="2"/>
    </font>
    <font>
      <b/>
      <sz val="11.5"/>
      <color theme="1"/>
      <name val=".VnTimeH"/>
      <family val="2"/>
    </font>
    <font>
      <sz val="11.5"/>
      <color theme="1"/>
      <name val=".VnTime"/>
      <family val="2"/>
    </font>
    <font>
      <b/>
      <i/>
      <sz val="11.5"/>
      <color theme="1"/>
      <name val=".VnTime"/>
      <family val="2"/>
    </font>
    <font>
      <b/>
      <sz val="11.5"/>
      <color theme="1"/>
      <name val=".VnTime"/>
      <family val="2"/>
    </font>
    <font>
      <i/>
      <sz val="11.5"/>
      <color theme="1"/>
      <name val=".VnTime"/>
      <family val="2"/>
    </font>
    <font>
      <b/>
      <i/>
      <sz val="11.5"/>
      <color rgb="FFFF0000"/>
      <name val=".VnTime"/>
      <family val="2"/>
    </font>
  </fonts>
  <fills count="44">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darkVertica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55"/>
        <bgColor indexed="64"/>
      </patternFill>
    </fill>
    <fill>
      <patternFill patternType="solid">
        <fgColor indexed="13"/>
        <bgColor indexed="64"/>
      </patternFill>
    </fill>
    <fill>
      <patternFill patternType="solid">
        <fgColor indexed="12"/>
        <bgColor indexed="64"/>
      </patternFill>
    </fill>
    <fill>
      <patternFill patternType="solid">
        <fgColor indexed="46"/>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medium">
        <color indexed="0"/>
      </right>
      <top/>
      <bottom/>
      <diagonal/>
    </border>
    <border>
      <left style="thin">
        <color indexed="64"/>
      </left>
      <right style="thin">
        <color indexed="64"/>
      </right>
      <top/>
      <bottom style="hair">
        <color indexed="64"/>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s>
  <cellStyleXfs count="622">
    <xf numFmtId="0" fontId="0" fillId="0" borderId="0"/>
    <xf numFmtId="0" fontId="1" fillId="0" borderId="0" applyNumberFormat="0" applyFill="0" applyBorder="0" applyAlignment="0" applyProtection="0"/>
    <xf numFmtId="0" fontId="30" fillId="0" borderId="0" applyNumberFormat="0" applyFill="0" applyBorder="0" applyAlignment="0" applyProtection="0"/>
    <xf numFmtId="164" fontId="59" fillId="0" borderId="1" applyFont="0" applyBorder="0"/>
    <xf numFmtId="186" fontId="7" fillId="0" borderId="0" applyFont="0" applyFill="0" applyBorder="0" applyAlignment="0" applyProtection="0"/>
    <xf numFmtId="0" fontId="60" fillId="0" borderId="0" applyFont="0" applyFill="0" applyBorder="0" applyAlignment="0" applyProtection="0"/>
    <xf numFmtId="185" fontId="7" fillId="0" borderId="0" applyFont="0" applyFill="0" applyBorder="0" applyAlignment="0" applyProtection="0"/>
    <xf numFmtId="177" fontId="61" fillId="0" borderId="0" applyFont="0" applyFill="0" applyBorder="0" applyAlignment="0" applyProtection="0"/>
    <xf numFmtId="176" fontId="61" fillId="0" borderId="0" applyFont="0" applyFill="0" applyBorder="0" applyAlignment="0" applyProtection="0"/>
    <xf numFmtId="167" fontId="55" fillId="0" borderId="0" applyFont="0" applyFill="0" applyBorder="0" applyAlignment="0" applyProtection="0"/>
    <xf numFmtId="9" fontId="132" fillId="0" borderId="0" applyFont="0" applyFill="0" applyBorder="0" applyAlignment="0" applyProtection="0"/>
    <xf numFmtId="212" fontId="23" fillId="0" borderId="0" applyFont="0" applyFill="0" applyBorder="0" applyAlignment="0" applyProtection="0"/>
    <xf numFmtId="0" fontId="133" fillId="0" borderId="0" applyFont="0" applyFill="0" applyBorder="0" applyAlignment="0" applyProtection="0"/>
    <xf numFmtId="0" fontId="7" fillId="0" borderId="0"/>
    <xf numFmtId="0" fontId="8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6" fillId="0" borderId="0"/>
    <xf numFmtId="0" fontId="56" fillId="0" borderId="0"/>
    <xf numFmtId="0" fontId="56" fillId="0" borderId="0"/>
    <xf numFmtId="1" fontId="134" fillId="0" borderId="2" applyBorder="0" applyAlignment="0">
      <alignment horizontal="center"/>
    </xf>
    <xf numFmtId="0" fontId="192" fillId="0" borderId="0"/>
    <xf numFmtId="0" fontId="58" fillId="0" borderId="0" applyFont="0" applyFill="0" applyBorder="0" applyAlignment="0"/>
    <xf numFmtId="0" fontId="40" fillId="2" borderId="0"/>
    <xf numFmtId="0" fontId="63" fillId="0" borderId="0"/>
    <xf numFmtId="0" fontId="41" fillId="2" borderId="0"/>
    <xf numFmtId="0" fontId="174" fillId="3" borderId="0" applyNumberFormat="0" applyBorder="0" applyAlignment="0" applyProtection="0"/>
    <xf numFmtId="0" fontId="174" fillId="4" borderId="0" applyNumberFormat="0" applyBorder="0" applyAlignment="0" applyProtection="0"/>
    <xf numFmtId="0" fontId="174" fillId="5" borderId="0" applyNumberFormat="0" applyBorder="0" applyAlignment="0" applyProtection="0"/>
    <xf numFmtId="0" fontId="174" fillId="6" borderId="0" applyNumberFormat="0" applyBorder="0" applyAlignment="0" applyProtection="0"/>
    <xf numFmtId="0" fontId="174" fillId="7" borderId="0" applyNumberFormat="0" applyBorder="0" applyAlignment="0" applyProtection="0"/>
    <xf numFmtId="0" fontId="174" fillId="8" borderId="0" applyNumberFormat="0" applyBorder="0" applyAlignment="0" applyProtection="0"/>
    <xf numFmtId="0" fontId="42" fillId="2" borderId="0"/>
    <xf numFmtId="0" fontId="43" fillId="0" borderId="0">
      <alignment wrapText="1"/>
    </xf>
    <xf numFmtId="0" fontId="174" fillId="9" borderId="0" applyNumberFormat="0" applyBorder="0" applyAlignment="0" applyProtection="0"/>
    <xf numFmtId="0" fontId="174" fillId="10" borderId="0" applyNumberFormat="0" applyBorder="0" applyAlignment="0" applyProtection="0"/>
    <xf numFmtId="0" fontId="174" fillId="11" borderId="0" applyNumberFormat="0" applyBorder="0" applyAlignment="0" applyProtection="0"/>
    <xf numFmtId="0" fontId="174" fillId="6" borderId="0" applyNumberFormat="0" applyBorder="0" applyAlignment="0" applyProtection="0"/>
    <xf numFmtId="0" fontId="174" fillId="9" borderId="0" applyNumberFormat="0" applyBorder="0" applyAlignment="0" applyProtection="0"/>
    <xf numFmtId="0" fontId="174" fillId="12" borderId="0" applyNumberFormat="0" applyBorder="0" applyAlignment="0" applyProtection="0"/>
    <xf numFmtId="164" fontId="27" fillId="0" borderId="3" applyNumberFormat="0" applyFont="0" applyBorder="0" applyAlignment="0">
      <alignment horizontal="center" vertical="center"/>
    </xf>
    <xf numFmtId="0" fontId="54" fillId="0" borderId="0"/>
    <xf numFmtId="0" fontId="175" fillId="13" borderId="0" applyNumberFormat="0" applyBorder="0" applyAlignment="0" applyProtection="0"/>
    <xf numFmtId="0" fontId="175" fillId="10" borderId="0" applyNumberFormat="0" applyBorder="0" applyAlignment="0" applyProtection="0"/>
    <xf numFmtId="0" fontId="175" fillId="11" borderId="0" applyNumberFormat="0" applyBorder="0" applyAlignment="0" applyProtection="0"/>
    <xf numFmtId="0" fontId="175" fillId="14" borderId="0" applyNumberFormat="0" applyBorder="0" applyAlignment="0" applyProtection="0"/>
    <xf numFmtId="0" fontId="175" fillId="15" borderId="0" applyNumberFormat="0" applyBorder="0" applyAlignment="0" applyProtection="0"/>
    <xf numFmtId="0" fontId="175" fillId="16" borderId="0" applyNumberFormat="0" applyBorder="0" applyAlignment="0" applyProtection="0"/>
    <xf numFmtId="0" fontId="175" fillId="17" borderId="0" applyNumberFormat="0" applyBorder="0" applyAlignment="0" applyProtection="0"/>
    <xf numFmtId="0" fontId="175" fillId="18" borderId="0" applyNumberFormat="0" applyBorder="0" applyAlignment="0" applyProtection="0"/>
    <xf numFmtId="0" fontId="175" fillId="19" borderId="0" applyNumberFormat="0" applyBorder="0" applyAlignment="0" applyProtection="0"/>
    <xf numFmtId="0" fontId="175" fillId="14" borderId="0" applyNumberFormat="0" applyBorder="0" applyAlignment="0" applyProtection="0"/>
    <xf numFmtId="0" fontId="175" fillId="15" borderId="0" applyNumberFormat="0" applyBorder="0" applyAlignment="0" applyProtection="0"/>
    <xf numFmtId="0" fontId="175" fillId="20" borderId="0" applyNumberFormat="0" applyBorder="0" applyAlignment="0" applyProtection="0"/>
    <xf numFmtId="178" fontId="44" fillId="0" borderId="0" applyFont="0" applyFill="0" applyBorder="0" applyAlignment="0" applyProtection="0"/>
    <xf numFmtId="0" fontId="45" fillId="0" borderId="0" applyFont="0" applyFill="0" applyBorder="0" applyAlignment="0" applyProtection="0"/>
    <xf numFmtId="178" fontId="46" fillId="0" borderId="0" applyFont="0" applyFill="0" applyBorder="0" applyAlignment="0" applyProtection="0"/>
    <xf numFmtId="179" fontId="44" fillId="0" borderId="0" applyFont="0" applyFill="0" applyBorder="0" applyAlignment="0" applyProtection="0"/>
    <xf numFmtId="0" fontId="45" fillId="0" borderId="0" applyFont="0" applyFill="0" applyBorder="0" applyAlignment="0" applyProtection="0"/>
    <xf numFmtId="179" fontId="46" fillId="0" borderId="0" applyFont="0" applyFill="0" applyBorder="0" applyAlignment="0" applyProtection="0"/>
    <xf numFmtId="0" fontId="64" fillId="0" borderId="0">
      <alignment horizontal="center" wrapText="1"/>
      <protection locked="0"/>
    </xf>
    <xf numFmtId="176" fontId="44" fillId="0" borderId="0" applyFont="0" applyFill="0" applyBorder="0" applyAlignment="0" applyProtection="0"/>
    <xf numFmtId="0" fontId="45" fillId="0" borderId="0" applyFont="0" applyFill="0" applyBorder="0" applyAlignment="0" applyProtection="0"/>
    <xf numFmtId="176" fontId="135" fillId="0" borderId="0" applyFont="0" applyFill="0" applyBorder="0" applyAlignment="0" applyProtection="0"/>
    <xf numFmtId="177" fontId="44" fillId="0" borderId="0" applyFont="0" applyFill="0" applyBorder="0" applyAlignment="0" applyProtection="0"/>
    <xf numFmtId="0" fontId="45" fillId="0" borderId="0" applyFont="0" applyFill="0" applyBorder="0" applyAlignment="0" applyProtection="0"/>
    <xf numFmtId="177" fontId="135" fillId="0" borderId="0" applyFont="0" applyFill="0" applyBorder="0" applyAlignment="0" applyProtection="0"/>
    <xf numFmtId="0" fontId="176" fillId="4" borderId="0" applyNumberFormat="0" applyBorder="0" applyAlignment="0" applyProtection="0"/>
    <xf numFmtId="0" fontId="65" fillId="0" borderId="0" applyNumberFormat="0" applyFill="0" applyBorder="0" applyAlignment="0" applyProtection="0"/>
    <xf numFmtId="0" fontId="45" fillId="0" borderId="0"/>
    <xf numFmtId="0" fontId="136" fillId="0" borderId="0"/>
    <xf numFmtId="0" fontId="45" fillId="0" borderId="0"/>
    <xf numFmtId="0" fontId="137" fillId="0" borderId="0"/>
    <xf numFmtId="0" fontId="45" fillId="0" borderId="0"/>
    <xf numFmtId="0" fontId="47" fillId="0" borderId="0"/>
    <xf numFmtId="0" fontId="45" fillId="0" borderId="0"/>
    <xf numFmtId="0" fontId="44" fillId="0" borderId="0"/>
    <xf numFmtId="0" fontId="45" fillId="0" borderId="0"/>
    <xf numFmtId="0" fontId="44" fillId="0" borderId="0"/>
    <xf numFmtId="0" fontId="138" fillId="0" borderId="0"/>
    <xf numFmtId="0" fontId="44" fillId="0" borderId="0"/>
    <xf numFmtId="0" fontId="138" fillId="0" borderId="0"/>
    <xf numFmtId="0" fontId="47" fillId="0" borderId="0"/>
    <xf numFmtId="0" fontId="138" fillId="0" borderId="0"/>
    <xf numFmtId="0" fontId="139" fillId="0" borderId="0"/>
    <xf numFmtId="187" fontId="1" fillId="0" borderId="0" applyFill="0" applyBorder="0" applyAlignment="0"/>
    <xf numFmtId="187" fontId="30" fillId="0" borderId="0" applyFill="0" applyBorder="0" applyAlignment="0"/>
    <xf numFmtId="189" fontId="66" fillId="0" borderId="0" applyFill="0" applyBorder="0" applyAlignment="0"/>
    <xf numFmtId="184" fontId="66" fillId="0" borderId="0" applyFill="0" applyBorder="0" applyAlignment="0"/>
    <xf numFmtId="193" fontId="66" fillId="0" borderId="0" applyFill="0" applyBorder="0" applyAlignment="0"/>
    <xf numFmtId="194" fontId="7" fillId="0" borderId="0" applyFill="0" applyBorder="0" applyAlignment="0"/>
    <xf numFmtId="190" fontId="66" fillId="0" borderId="0" applyFill="0" applyBorder="0" applyAlignment="0"/>
    <xf numFmtId="195" fontId="66" fillId="0" borderId="0" applyFill="0" applyBorder="0" applyAlignment="0"/>
    <xf numFmtId="189" fontId="66" fillId="0" borderId="0" applyFill="0" applyBorder="0" applyAlignment="0"/>
    <xf numFmtId="0" fontId="177" fillId="21" borderId="4" applyNumberFormat="0" applyAlignment="0" applyProtection="0"/>
    <xf numFmtId="0" fontId="67" fillId="0" borderId="0"/>
    <xf numFmtId="0" fontId="178" fillId="22" borderId="5" applyNumberFormat="0" applyAlignment="0" applyProtection="0"/>
    <xf numFmtId="1" fontId="68" fillId="0" borderId="6" applyBorder="0"/>
    <xf numFmtId="43" fontId="1" fillId="0" borderId="0" applyFont="0" applyFill="0" applyBorder="0" applyAlignment="0" applyProtection="0"/>
    <xf numFmtId="191" fontId="69" fillId="0" borderId="0"/>
    <xf numFmtId="191" fontId="69" fillId="0" borderId="0"/>
    <xf numFmtId="191" fontId="69" fillId="0" borderId="0"/>
    <xf numFmtId="191" fontId="69" fillId="0" borderId="0"/>
    <xf numFmtId="191" fontId="69" fillId="0" borderId="0"/>
    <xf numFmtId="191" fontId="69" fillId="0" borderId="0"/>
    <xf numFmtId="191" fontId="69" fillId="0" borderId="0"/>
    <xf numFmtId="191" fontId="69" fillId="0" borderId="0"/>
    <xf numFmtId="0" fontId="70" fillId="0" borderId="2"/>
    <xf numFmtId="41" fontId="1" fillId="0" borderId="0" applyFont="0" applyFill="0" applyBorder="0" applyAlignment="0" applyProtection="0"/>
    <xf numFmtId="41" fontId="30" fillId="0" borderId="0" applyFont="0" applyFill="0" applyBorder="0" applyAlignment="0" applyProtection="0"/>
    <xf numFmtId="190" fontId="6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7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96" fontId="49" fillId="0" borderId="0"/>
    <xf numFmtId="165" fontId="1" fillId="0" borderId="0" applyFont="0" applyFill="0" applyBorder="0" applyAlignment="0" applyProtection="0"/>
    <xf numFmtId="43" fontId="58" fillId="0" borderId="0" applyFont="0" applyFill="0" applyBorder="0" applyAlignment="0" applyProtection="0"/>
    <xf numFmtId="165"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 fillId="0" borderId="0" applyFont="0" applyFill="0" applyBorder="0" applyAlignment="0" applyProtection="0"/>
    <xf numFmtId="0" fontId="71" fillId="0" borderId="0" applyNumberFormat="0" applyAlignment="0">
      <alignment horizontal="left"/>
    </xf>
    <xf numFmtId="214" fontId="48" fillId="0" borderId="0" applyFont="0" applyFill="0" applyBorder="0" applyAlignment="0" applyProtection="0"/>
    <xf numFmtId="189" fontId="66" fillId="0" borderId="0" applyFont="0" applyFill="0" applyBorder="0" applyAlignment="0" applyProtection="0"/>
    <xf numFmtId="169" fontId="1" fillId="0" borderId="0" applyFont="0" applyFill="0" applyBorder="0" applyAlignment="0" applyProtection="0"/>
    <xf numFmtId="169" fontId="30" fillId="0" borderId="0" applyFont="0" applyFill="0" applyBorder="0" applyAlignment="0" applyProtection="0"/>
    <xf numFmtId="222" fontId="7" fillId="0" borderId="0" applyFont="0" applyFill="0" applyBorder="0" applyAlignment="0" applyProtection="0"/>
    <xf numFmtId="197" fontId="7" fillId="0" borderId="0"/>
    <xf numFmtId="0" fontId="7" fillId="0" borderId="0" applyFont="0" applyFill="0" applyBorder="0" applyAlignment="0" applyProtection="0"/>
    <xf numFmtId="0" fontId="13" fillId="0" borderId="0" applyProtection="0"/>
    <xf numFmtId="14" fontId="72" fillId="0" borderId="0" applyFill="0" applyBorder="0" applyAlignment="0"/>
    <xf numFmtId="0" fontId="13" fillId="0" borderId="0" applyProtection="0"/>
    <xf numFmtId="198" fontId="7" fillId="0" borderId="7">
      <alignment vertical="center"/>
    </xf>
    <xf numFmtId="199" fontId="7" fillId="0" borderId="0" applyFont="0" applyFill="0" applyBorder="0" applyAlignment="0" applyProtection="0"/>
    <xf numFmtId="200" fontId="7" fillId="0" borderId="0" applyFont="0" applyFill="0" applyBorder="0" applyAlignment="0" applyProtection="0"/>
    <xf numFmtId="201" fontId="7" fillId="0" borderId="0"/>
    <xf numFmtId="3" fontId="30" fillId="0" borderId="0" applyFont="0" applyBorder="0" applyAlignment="0"/>
    <xf numFmtId="190" fontId="66" fillId="0" borderId="0" applyFill="0" applyBorder="0" applyAlignment="0"/>
    <xf numFmtId="189" fontId="66" fillId="0" borderId="0" applyFill="0" applyBorder="0" applyAlignment="0"/>
    <xf numFmtId="190" fontId="66" fillId="0" borderId="0" applyFill="0" applyBorder="0" applyAlignment="0"/>
    <xf numFmtId="195" fontId="66" fillId="0" borderId="0" applyFill="0" applyBorder="0" applyAlignment="0"/>
    <xf numFmtId="189" fontId="66" fillId="0" borderId="0" applyFill="0" applyBorder="0" applyAlignment="0"/>
    <xf numFmtId="0" fontId="73" fillId="0" borderId="0" applyNumberFormat="0" applyAlignment="0">
      <alignment horizontal="left"/>
    </xf>
    <xf numFmtId="202" fontId="7" fillId="0" borderId="0" applyFont="0" applyFill="0" applyBorder="0" applyAlignment="0" applyProtection="0"/>
    <xf numFmtId="0" fontId="179" fillId="0" borderId="0" applyNumberFormat="0" applyFill="0" applyBorder="0" applyAlignment="0" applyProtection="0"/>
    <xf numFmtId="3" fontId="30" fillId="0" borderId="0" applyFont="0" applyBorder="0" applyAlignment="0"/>
    <xf numFmtId="0" fontId="74" fillId="0" borderId="0" applyProtection="0"/>
    <xf numFmtId="0" fontId="75" fillId="0" borderId="0" applyProtection="0"/>
    <xf numFmtId="0" fontId="76" fillId="0" borderId="0" applyProtection="0"/>
    <xf numFmtId="0" fontId="77" fillId="0" borderId="0" applyProtection="0"/>
    <xf numFmtId="0" fontId="78" fillId="0" borderId="0" applyNumberFormat="0" applyFont="0" applyFill="0" applyBorder="0" applyAlignment="0" applyProtection="0"/>
    <xf numFmtId="0" fontId="79" fillId="0" borderId="0" applyProtection="0"/>
    <xf numFmtId="0" fontId="80" fillId="0" borderId="0" applyProtection="0"/>
    <xf numFmtId="2" fontId="7" fillId="0" borderId="0" applyFont="0" applyFill="0" applyBorder="0" applyAlignment="0" applyProtection="0"/>
    <xf numFmtId="2" fontId="13" fillId="0" borderId="0" applyProtection="0"/>
    <xf numFmtId="0" fontId="180" fillId="5" borderId="0" applyNumberFormat="0" applyBorder="0" applyAlignment="0" applyProtection="0"/>
    <xf numFmtId="38" fontId="57" fillId="2" borderId="0" applyNumberFormat="0" applyBorder="0" applyAlignment="0" applyProtection="0"/>
    <xf numFmtId="0" fontId="81" fillId="0" borderId="0" applyNumberFormat="0" applyFont="0" applyBorder="0" applyAlignment="0">
      <alignment horizontal="left" vertical="center"/>
    </xf>
    <xf numFmtId="0" fontId="82" fillId="23" borderId="0"/>
    <xf numFmtId="0" fontId="83" fillId="0" borderId="0">
      <alignment horizontal="left"/>
    </xf>
    <xf numFmtId="0" fontId="9" fillId="0" borderId="8" applyNumberFormat="0" applyAlignment="0" applyProtection="0">
      <alignment horizontal="left" vertical="center"/>
    </xf>
    <xf numFmtId="0" fontId="9" fillId="0" borderId="9">
      <alignment horizontal="left" vertical="center"/>
    </xf>
    <xf numFmtId="0" fontId="10" fillId="0" borderId="0" applyNumberFormat="0" applyFill="0" applyBorder="0" applyAlignment="0" applyProtection="0"/>
    <xf numFmtId="0" fontId="181" fillId="0" borderId="10" applyNumberFormat="0" applyFill="0" applyAlignment="0" applyProtection="0"/>
    <xf numFmtId="0" fontId="9" fillId="0" borderId="0" applyNumberFormat="0" applyFill="0" applyBorder="0" applyAlignment="0" applyProtection="0"/>
    <xf numFmtId="0" fontId="182" fillId="0" borderId="11" applyNumberFormat="0" applyFill="0" applyAlignment="0" applyProtection="0"/>
    <xf numFmtId="0" fontId="183" fillId="0" borderId="12" applyNumberFormat="0" applyFill="0" applyAlignment="0" applyProtection="0"/>
    <xf numFmtId="0" fontId="183" fillId="0" borderId="0" applyNumberFormat="0" applyFill="0" applyBorder="0" applyAlignment="0" applyProtection="0"/>
    <xf numFmtId="0" fontId="10" fillId="0" borderId="0" applyProtection="0"/>
    <xf numFmtId="0" fontId="9" fillId="0" borderId="0" applyProtection="0"/>
    <xf numFmtId="0" fontId="84" fillId="0" borderId="13">
      <alignment horizontal="center"/>
    </xf>
    <xf numFmtId="0" fontId="84" fillId="0" borderId="0">
      <alignment horizontal="center"/>
    </xf>
    <xf numFmtId="5" fontId="85" fillId="24" borderId="2" applyNumberFormat="0" applyAlignment="0">
      <alignment horizontal="left" vertical="top"/>
    </xf>
    <xf numFmtId="49" fontId="33" fillId="0" borderId="2">
      <alignment vertical="center"/>
    </xf>
    <xf numFmtId="0" fontId="11" fillId="0" borderId="0" applyNumberFormat="0" applyFill="0" applyBorder="0" applyAlignment="0" applyProtection="0">
      <alignment vertical="top"/>
      <protection locked="0"/>
    </xf>
    <xf numFmtId="0" fontId="86" fillId="0" borderId="0"/>
    <xf numFmtId="10" fontId="57" fillId="25" borderId="2" applyNumberFormat="0" applyBorder="0" applyAlignment="0" applyProtection="0"/>
    <xf numFmtId="0" fontId="184" fillId="8" borderId="4" applyNumberFormat="0" applyAlignment="0" applyProtection="0"/>
    <xf numFmtId="0" fontId="184" fillId="8" borderId="4" applyNumberFormat="0" applyAlignment="0" applyProtection="0"/>
    <xf numFmtId="0" fontId="184" fillId="8" borderId="4" applyNumberFormat="0" applyAlignment="0" applyProtection="0"/>
    <xf numFmtId="14" fontId="87" fillId="0" borderId="3" applyFont="0" applyBorder="0" applyAlignment="0">
      <alignment horizontal="center"/>
    </xf>
    <xf numFmtId="0" fontId="88" fillId="0" borderId="0"/>
    <xf numFmtId="0" fontId="88" fillId="0" borderId="0"/>
    <xf numFmtId="190" fontId="66" fillId="0" borderId="0" applyFill="0" applyBorder="0" applyAlignment="0"/>
    <xf numFmtId="189" fontId="66" fillId="0" borderId="0" applyFill="0" applyBorder="0" applyAlignment="0"/>
    <xf numFmtId="190" fontId="66" fillId="0" borderId="0" applyFill="0" applyBorder="0" applyAlignment="0"/>
    <xf numFmtId="195" fontId="66" fillId="0" borderId="0" applyFill="0" applyBorder="0" applyAlignment="0"/>
    <xf numFmtId="189" fontId="66" fillId="0" borderId="0" applyFill="0" applyBorder="0" applyAlignment="0"/>
    <xf numFmtId="0" fontId="185" fillId="0" borderId="14" applyNumberFormat="0" applyFill="0" applyAlignment="0" applyProtection="0"/>
    <xf numFmtId="38" fontId="89" fillId="0" borderId="0" applyFont="0" applyFill="0" applyBorder="0" applyAlignment="0" applyProtection="0"/>
    <xf numFmtId="40" fontId="89" fillId="0" borderId="0" applyFont="0" applyFill="0" applyBorder="0" applyAlignment="0" applyProtection="0"/>
    <xf numFmtId="0" fontId="90" fillId="0" borderId="13"/>
    <xf numFmtId="173" fontId="12" fillId="0" borderId="15"/>
    <xf numFmtId="203" fontId="89" fillId="0" borderId="0" applyFont="0" applyFill="0" applyBorder="0" applyAlignment="0" applyProtection="0"/>
    <xf numFmtId="204" fontId="89" fillId="0" borderId="0" applyFont="0" applyFill="0" applyBorder="0" applyAlignment="0" applyProtection="0"/>
    <xf numFmtId="192" fontId="7" fillId="0" borderId="0" applyFont="0" applyFill="0" applyBorder="0" applyAlignment="0" applyProtection="0"/>
    <xf numFmtId="205" fontId="7" fillId="0" borderId="0" applyFont="0" applyFill="0" applyBorder="0" applyAlignment="0" applyProtection="0"/>
    <xf numFmtId="0" fontId="13" fillId="0" borderId="0" applyNumberFormat="0" applyFont="0" applyFill="0" applyAlignment="0"/>
    <xf numFmtId="0" fontId="186" fillId="26" borderId="0" applyNumberFormat="0" applyBorder="0" applyAlignment="0" applyProtection="0"/>
    <xf numFmtId="0" fontId="32" fillId="0" borderId="2"/>
    <xf numFmtId="0" fontId="49" fillId="0" borderId="0"/>
    <xf numFmtId="37" fontId="91" fillId="0" borderId="0"/>
    <xf numFmtId="0" fontId="92" fillId="0" borderId="2" applyNumberFormat="0" applyFont="0" applyFill="0" applyBorder="0" applyAlignment="0">
      <alignment horizontal="center"/>
    </xf>
    <xf numFmtId="174" fontId="14" fillId="0" borderId="0"/>
    <xf numFmtId="174" fontId="7" fillId="0" borderId="0"/>
    <xf numFmtId="0" fontId="194" fillId="0" borderId="0"/>
    <xf numFmtId="0" fontId="9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99" fillId="0" borderId="0"/>
    <xf numFmtId="0" fontId="19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5" fillId="0" borderId="0" applyNumberFormat="0" applyFill="0" applyBorder="0" applyAlignment="0" applyProtection="0">
      <alignment vertical="top"/>
    </xf>
    <xf numFmtId="0" fontId="30" fillId="0" borderId="0"/>
    <xf numFmtId="0" fontId="30" fillId="0" borderId="0"/>
    <xf numFmtId="0" fontId="17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30" fillId="0" borderId="0"/>
    <xf numFmtId="0" fontId="30" fillId="0" borderId="0"/>
    <xf numFmtId="0" fontId="1" fillId="0" borderId="0"/>
    <xf numFmtId="0" fontId="7" fillId="0" borderId="0"/>
    <xf numFmtId="0" fontId="187" fillId="27" borderId="16" applyNumberFormat="0" applyFont="0" applyAlignment="0" applyProtection="0"/>
    <xf numFmtId="3" fontId="94" fillId="0" borderId="0" applyFont="0" applyFill="0" applyBorder="0" applyAlignment="0" applyProtection="0"/>
    <xf numFmtId="167" fontId="56" fillId="0" borderId="0" applyFont="0" applyFill="0" applyBorder="0" applyAlignment="0" applyProtection="0"/>
    <xf numFmtId="0" fontId="95" fillId="0" borderId="0" applyNumberFormat="0" applyFill="0" applyBorder="0" applyAlignment="0" applyProtection="0"/>
    <xf numFmtId="0" fontId="48" fillId="0" borderId="0" applyNumberForma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7" fillId="0" borderId="0" applyFont="0" applyFill="0" applyBorder="0" applyAlignment="0" applyProtection="0"/>
    <xf numFmtId="0" fontId="49" fillId="0" borderId="0"/>
    <xf numFmtId="0" fontId="188" fillId="21" borderId="17" applyNumberFormat="0" applyAlignment="0" applyProtection="0"/>
    <xf numFmtId="0" fontId="96" fillId="28" borderId="0"/>
    <xf numFmtId="14" fontId="64" fillId="0" borderId="0">
      <alignment horizontal="center" wrapText="1"/>
      <protection locked="0"/>
    </xf>
    <xf numFmtId="9" fontId="1" fillId="0" borderId="0" applyFont="0" applyFill="0" applyBorder="0" applyAlignment="0" applyProtection="0"/>
    <xf numFmtId="194" fontId="7" fillId="0" borderId="0" applyFont="0" applyFill="0" applyBorder="0" applyAlignment="0" applyProtection="0"/>
    <xf numFmtId="206" fontId="7" fillId="0" borderId="0" applyFont="0" applyFill="0" applyBorder="0" applyAlignment="0" applyProtection="0"/>
    <xf numFmtId="10" fontId="14" fillId="0" borderId="0" applyFont="0" applyFill="0" applyBorder="0" applyAlignment="0" applyProtection="0"/>
    <xf numFmtId="10"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9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90" fontId="66" fillId="0" borderId="0" applyFill="0" applyBorder="0" applyAlignment="0"/>
    <xf numFmtId="189" fontId="66" fillId="0" borderId="0" applyFill="0" applyBorder="0" applyAlignment="0"/>
    <xf numFmtId="190" fontId="66" fillId="0" borderId="0" applyFill="0" applyBorder="0" applyAlignment="0"/>
    <xf numFmtId="195" fontId="66" fillId="0" borderId="0" applyFill="0" applyBorder="0" applyAlignment="0"/>
    <xf numFmtId="189" fontId="66" fillId="0" borderId="0" applyFill="0" applyBorder="0" applyAlignment="0"/>
    <xf numFmtId="0" fontId="97" fillId="0" borderId="0"/>
    <xf numFmtId="0" fontId="88" fillId="0" borderId="0" applyNumberFormat="0" applyFont="0" applyFill="0" applyBorder="0" applyAlignment="0" applyProtection="0">
      <alignment horizontal="left"/>
    </xf>
    <xf numFmtId="0" fontId="98" fillId="0" borderId="13">
      <alignment horizontal="center"/>
    </xf>
    <xf numFmtId="0" fontId="99" fillId="29" borderId="0" applyNumberFormat="0" applyFont="0" applyBorder="0" applyAlignment="0">
      <alignment horizontal="center"/>
    </xf>
    <xf numFmtId="14" fontId="100" fillId="0" borderId="0" applyNumberFormat="0" applyFill="0" applyBorder="0" applyAlignment="0" applyProtection="0">
      <alignment horizontal="left"/>
    </xf>
    <xf numFmtId="0" fontId="1" fillId="0" borderId="0" applyNumberFormat="0" applyFill="0" applyBorder="0" applyAlignment="0" applyProtection="0"/>
    <xf numFmtId="0" fontId="30" fillId="0" borderId="0" applyNumberFormat="0" applyFill="0" applyBorder="0" applyAlignment="0" applyProtection="0"/>
    <xf numFmtId="213" fontId="140" fillId="0" borderId="0" applyFont="0" applyFill="0" applyBorder="0" applyAlignment="0" applyProtection="0"/>
    <xf numFmtId="0" fontId="99" fillId="1" borderId="9" applyNumberFormat="0" applyFont="0" applyAlignment="0">
      <alignment horizontal="center"/>
    </xf>
    <xf numFmtId="0" fontId="101" fillId="0" borderId="0" applyNumberFormat="0" applyFill="0" applyBorder="0" applyAlignment="0">
      <alignment horizontal="center"/>
    </xf>
    <xf numFmtId="0" fontId="7" fillId="30" borderId="0"/>
    <xf numFmtId="0" fontId="54" fillId="0" borderId="0" applyNumberFormat="0" applyFill="0" applyBorder="0" applyAlignment="0" applyProtection="0"/>
    <xf numFmtId="0" fontId="88" fillId="0" borderId="0"/>
    <xf numFmtId="219" fontId="1" fillId="0" borderId="0" applyFont="0" applyFill="0" applyBorder="0" applyAlignment="0" applyProtection="0"/>
    <xf numFmtId="219" fontId="30" fillId="0" borderId="0" applyFont="0" applyFill="0" applyBorder="0" applyAlignment="0" applyProtection="0"/>
    <xf numFmtId="219" fontId="1" fillId="0" borderId="0" applyFont="0" applyFill="0" applyBorder="0" applyAlignment="0" applyProtection="0"/>
    <xf numFmtId="219" fontId="30" fillId="0" borderId="0" applyFont="0" applyFill="0" applyBorder="0" applyAlignment="0" applyProtection="0"/>
    <xf numFmtId="215" fontId="48" fillId="0" borderId="0" applyFont="0" applyFill="0" applyBorder="0" applyAlignment="0" applyProtection="0"/>
    <xf numFmtId="215" fontId="32" fillId="0" borderId="0" applyFont="0" applyFill="0" applyBorder="0" applyAlignment="0" applyProtection="0"/>
    <xf numFmtId="218" fontId="54" fillId="0" borderId="0" applyFont="0" applyFill="0" applyBorder="0" applyAlignment="0" applyProtection="0"/>
    <xf numFmtId="217" fontId="1" fillId="0" borderId="0" applyFont="0" applyFill="0" applyBorder="0" applyAlignment="0" applyProtection="0"/>
    <xf numFmtId="217" fontId="30" fillId="0" borderId="0" applyFont="0" applyFill="0" applyBorder="0" applyAlignment="0" applyProtection="0"/>
    <xf numFmtId="217" fontId="1" fillId="0" borderId="0" applyFont="0" applyFill="0" applyBorder="0" applyAlignment="0" applyProtection="0"/>
    <xf numFmtId="217" fontId="30" fillId="0" borderId="0" applyFont="0" applyFill="0" applyBorder="0" applyAlignment="0" applyProtection="0"/>
    <xf numFmtId="215" fontId="48" fillId="0" borderId="0" applyFont="0" applyFill="0" applyBorder="0" applyAlignment="0" applyProtection="0"/>
    <xf numFmtId="215" fontId="32" fillId="0" borderId="0" applyFont="0" applyFill="0" applyBorder="0" applyAlignment="0" applyProtection="0"/>
    <xf numFmtId="219" fontId="1" fillId="0" borderId="0" applyFont="0" applyFill="0" applyBorder="0" applyAlignment="0" applyProtection="0"/>
    <xf numFmtId="219" fontId="30" fillId="0" borderId="0" applyFont="0" applyFill="0" applyBorder="0" applyAlignment="0" applyProtection="0"/>
    <xf numFmtId="219" fontId="1" fillId="0" borderId="0" applyFont="0" applyFill="0" applyBorder="0" applyAlignment="0" applyProtection="0"/>
    <xf numFmtId="219" fontId="30" fillId="0" borderId="0" applyFont="0" applyFill="0" applyBorder="0" applyAlignment="0" applyProtection="0"/>
    <xf numFmtId="215" fontId="48" fillId="0" borderId="0" applyFont="0" applyFill="0" applyBorder="0" applyAlignment="0" applyProtection="0"/>
    <xf numFmtId="215" fontId="32" fillId="0" borderId="0" applyFont="0" applyFill="0" applyBorder="0" applyAlignment="0" applyProtection="0"/>
    <xf numFmtId="218" fontId="54" fillId="0" borderId="0" applyFont="0" applyFill="0" applyBorder="0" applyAlignment="0" applyProtection="0"/>
    <xf numFmtId="217" fontId="1" fillId="0" borderId="0" applyFont="0" applyFill="0" applyBorder="0" applyAlignment="0" applyProtection="0"/>
    <xf numFmtId="217" fontId="30" fillId="0" borderId="0" applyFont="0" applyFill="0" applyBorder="0" applyAlignment="0" applyProtection="0"/>
    <xf numFmtId="217" fontId="1" fillId="0" borderId="0" applyFont="0" applyFill="0" applyBorder="0" applyAlignment="0" applyProtection="0"/>
    <xf numFmtId="217" fontId="30" fillId="0" borderId="0" applyFont="0" applyFill="0" applyBorder="0" applyAlignment="0" applyProtection="0"/>
    <xf numFmtId="215" fontId="48" fillId="0" borderId="0" applyFont="0" applyFill="0" applyBorder="0" applyAlignment="0" applyProtection="0"/>
    <xf numFmtId="215" fontId="32" fillId="0" borderId="0" applyFont="0" applyFill="0" applyBorder="0" applyAlignment="0" applyProtection="0"/>
    <xf numFmtId="0" fontId="141" fillId="0" borderId="0"/>
    <xf numFmtId="0" fontId="90" fillId="0" borderId="0"/>
    <xf numFmtId="40" fontId="102" fillId="0" borderId="0" applyBorder="0">
      <alignment horizontal="right"/>
    </xf>
    <xf numFmtId="182" fontId="48" fillId="0" borderId="18">
      <alignment horizontal="right" vertical="center"/>
    </xf>
    <xf numFmtId="182" fontId="32" fillId="0" borderId="18">
      <alignment horizontal="right" vertical="center"/>
    </xf>
    <xf numFmtId="216" fontId="142" fillId="0" borderId="18">
      <alignment horizontal="right" vertical="center"/>
    </xf>
    <xf numFmtId="216" fontId="142" fillId="0" borderId="18">
      <alignment horizontal="right" vertical="center"/>
    </xf>
    <xf numFmtId="207" fontId="30" fillId="0" borderId="18">
      <alignment horizontal="right" vertical="center"/>
    </xf>
    <xf numFmtId="207" fontId="30" fillId="0" borderId="18">
      <alignment horizontal="right" vertical="center"/>
    </xf>
    <xf numFmtId="182" fontId="32" fillId="0" borderId="18">
      <alignment horizontal="right" vertical="center"/>
    </xf>
    <xf numFmtId="182" fontId="48" fillId="0" borderId="18">
      <alignment horizontal="right" vertical="center"/>
    </xf>
    <xf numFmtId="182" fontId="32" fillId="0" borderId="18">
      <alignment horizontal="right" vertical="center"/>
    </xf>
    <xf numFmtId="216" fontId="142" fillId="0" borderId="18">
      <alignment horizontal="right" vertical="center"/>
    </xf>
    <xf numFmtId="182" fontId="32" fillId="0" borderId="18">
      <alignment horizontal="right" vertical="center"/>
    </xf>
    <xf numFmtId="207" fontId="30" fillId="0" borderId="18">
      <alignment horizontal="right" vertical="center"/>
    </xf>
    <xf numFmtId="207" fontId="30" fillId="0" borderId="18">
      <alignment horizontal="right" vertical="center"/>
    </xf>
    <xf numFmtId="182" fontId="32" fillId="0" borderId="18">
      <alignment horizontal="right" vertical="center"/>
    </xf>
    <xf numFmtId="182" fontId="32" fillId="0" borderId="18">
      <alignment horizontal="right" vertical="center"/>
    </xf>
    <xf numFmtId="182" fontId="32" fillId="0" borderId="18">
      <alignment horizontal="right" vertical="center"/>
    </xf>
    <xf numFmtId="182" fontId="32" fillId="0" borderId="18">
      <alignment horizontal="right" vertical="center"/>
    </xf>
    <xf numFmtId="182" fontId="48" fillId="0" borderId="18">
      <alignment horizontal="right" vertical="center"/>
    </xf>
    <xf numFmtId="182" fontId="32" fillId="0" borderId="18">
      <alignment horizontal="right" vertical="center"/>
    </xf>
    <xf numFmtId="216" fontId="142" fillId="0" borderId="18">
      <alignment horizontal="right" vertical="center"/>
    </xf>
    <xf numFmtId="216" fontId="142" fillId="0" borderId="18">
      <alignment horizontal="right" vertical="center"/>
    </xf>
    <xf numFmtId="207" fontId="30" fillId="0" borderId="18">
      <alignment horizontal="right" vertical="center"/>
    </xf>
    <xf numFmtId="182" fontId="32" fillId="0" borderId="18">
      <alignment horizontal="right" vertical="center"/>
    </xf>
    <xf numFmtId="207" fontId="30" fillId="0" borderId="18">
      <alignment horizontal="right" vertical="center"/>
    </xf>
    <xf numFmtId="207" fontId="30" fillId="0" borderId="18">
      <alignment horizontal="right" vertical="center"/>
    </xf>
    <xf numFmtId="182" fontId="32" fillId="0" borderId="18">
      <alignment horizontal="right" vertical="center"/>
    </xf>
    <xf numFmtId="216" fontId="142" fillId="0" borderId="18">
      <alignment horizontal="right" vertical="center"/>
    </xf>
    <xf numFmtId="207" fontId="30" fillId="0" borderId="18">
      <alignment horizontal="right" vertical="center"/>
    </xf>
    <xf numFmtId="182" fontId="32" fillId="0" borderId="18">
      <alignment horizontal="right" vertical="center"/>
    </xf>
    <xf numFmtId="216" fontId="142" fillId="0" borderId="18">
      <alignment horizontal="right" vertical="center"/>
    </xf>
    <xf numFmtId="216" fontId="142" fillId="0" borderId="18">
      <alignment horizontal="right" vertical="center"/>
    </xf>
    <xf numFmtId="49" fontId="72" fillId="0" borderId="0" applyFill="0" applyBorder="0" applyAlignment="0"/>
    <xf numFmtId="208" fontId="7" fillId="0" borderId="0" applyFill="0" applyBorder="0" applyAlignment="0"/>
    <xf numFmtId="180" fontId="7" fillId="0" borderId="0" applyFill="0" applyBorder="0" applyAlignment="0"/>
    <xf numFmtId="183" fontId="48" fillId="0" borderId="18">
      <alignment horizontal="center"/>
    </xf>
    <xf numFmtId="183" fontId="32" fillId="0" borderId="18">
      <alignment horizontal="center"/>
    </xf>
    <xf numFmtId="0" fontId="103" fillId="0" borderId="19"/>
    <xf numFmtId="0" fontId="103" fillId="0" borderId="19"/>
    <xf numFmtId="0" fontId="104" fillId="0" borderId="19"/>
    <xf numFmtId="0" fontId="104" fillId="0" borderId="19"/>
    <xf numFmtId="0" fontId="103" fillId="0" borderId="19"/>
    <xf numFmtId="0" fontId="103" fillId="0" borderId="19"/>
    <xf numFmtId="0" fontId="103" fillId="0" borderId="19"/>
    <xf numFmtId="0" fontId="48" fillId="0" borderId="0" applyNumberFormat="0" applyFill="0" applyBorder="0" applyAlignment="0" applyProtection="0"/>
    <xf numFmtId="0" fontId="32" fillId="0" borderId="0" applyNumberFormat="0" applyFill="0" applyBorder="0" applyAlignment="0" applyProtection="0"/>
    <xf numFmtId="0" fontId="95" fillId="0" borderId="0" applyNumberFormat="0" applyFill="0" applyBorder="0" applyAlignment="0" applyProtection="0"/>
    <xf numFmtId="3" fontId="15" fillId="0" borderId="20" applyNumberFormat="0" applyBorder="0" applyAlignment="0"/>
    <xf numFmtId="0" fontId="105" fillId="0" borderId="0" applyFont="0">
      <alignment horizontal="centerContinuous"/>
    </xf>
    <xf numFmtId="0" fontId="172" fillId="0" borderId="0" applyNumberFormat="0" applyFill="0" applyBorder="0" applyAlignment="0" applyProtection="0"/>
    <xf numFmtId="0" fontId="7" fillId="0" borderId="21" applyNumberFormat="0" applyFont="0" applyFill="0" applyAlignment="0" applyProtection="0"/>
    <xf numFmtId="0" fontId="189" fillId="0" borderId="22" applyNumberFormat="0" applyFill="0" applyAlignment="0" applyProtection="0"/>
    <xf numFmtId="180" fontId="48" fillId="0" borderId="0"/>
    <xf numFmtId="180" fontId="32" fillId="0" borderId="0"/>
    <xf numFmtId="181" fontId="48" fillId="0" borderId="2"/>
    <xf numFmtId="181" fontId="32" fillId="0" borderId="2"/>
    <xf numFmtId="0" fontId="106" fillId="0" borderId="0"/>
    <xf numFmtId="3" fontId="32" fillId="0" borderId="0" applyNumberFormat="0" applyBorder="0" applyAlignment="0" applyProtection="0">
      <alignment horizontal="centerContinuous"/>
      <protection locked="0"/>
    </xf>
    <xf numFmtId="3" fontId="143" fillId="0" borderId="0">
      <protection locked="0"/>
    </xf>
    <xf numFmtId="0" fontId="106" fillId="0" borderId="0"/>
    <xf numFmtId="5" fontId="107" fillId="31" borderId="23">
      <alignment vertical="top"/>
    </xf>
    <xf numFmtId="0" fontId="28" fillId="32" borderId="2">
      <alignment horizontal="left" vertical="center"/>
    </xf>
    <xf numFmtId="6" fontId="108" fillId="33" borderId="23"/>
    <xf numFmtId="5" fontId="85" fillId="0" borderId="23">
      <alignment horizontal="left" vertical="top"/>
    </xf>
    <xf numFmtId="0" fontId="109" fillId="34" borderId="0">
      <alignment horizontal="left" vertical="center"/>
    </xf>
    <xf numFmtId="5" fontId="62" fillId="0" borderId="24">
      <alignment horizontal="left" vertical="top"/>
    </xf>
    <xf numFmtId="5" fontId="54" fillId="0" borderId="24">
      <alignment horizontal="left" vertical="top"/>
    </xf>
    <xf numFmtId="0" fontId="110" fillId="0" borderId="24">
      <alignment horizontal="left" vertical="center"/>
    </xf>
    <xf numFmtId="209" fontId="7" fillId="0" borderId="0" applyFont="0" applyFill="0" applyBorder="0" applyAlignment="0" applyProtection="0"/>
    <xf numFmtId="210" fontId="7" fillId="0" borderId="0" applyFont="0" applyFill="0" applyBorder="0" applyAlignment="0" applyProtection="0"/>
    <xf numFmtId="0" fontId="190" fillId="0" borderId="0" applyNumberFormat="0" applyFill="0" applyBorder="0" applyAlignment="0" applyProtection="0"/>
    <xf numFmtId="0" fontId="16" fillId="0" borderId="0" applyNumberFormat="0" applyFill="0" applyBorder="0" applyAlignment="0" applyProtection="0"/>
    <xf numFmtId="42" fontId="111" fillId="0" borderId="0" applyFont="0" applyFill="0" applyBorder="0" applyAlignment="0" applyProtection="0"/>
    <xf numFmtId="44" fontId="111" fillId="0" borderId="0" applyFont="0" applyFill="0" applyBorder="0" applyAlignment="0" applyProtection="0"/>
    <xf numFmtId="0" fontId="111" fillId="0" borderId="0"/>
    <xf numFmtId="0" fontId="24" fillId="0" borderId="0" applyFont="0" applyFill="0" applyBorder="0" applyAlignment="0" applyProtection="0"/>
    <xf numFmtId="0" fontId="24" fillId="0" borderId="0" applyFont="0" applyFill="0" applyBorder="0" applyAlignment="0" applyProtection="0"/>
    <xf numFmtId="0" fontId="25" fillId="0" borderId="0">
      <alignment vertical="center"/>
    </xf>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9" fontId="18" fillId="0" borderId="0" applyFont="0" applyFill="0" applyBorder="0" applyAlignment="0" applyProtection="0"/>
    <xf numFmtId="0" fontId="19"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8" fillId="0" borderId="0" applyFont="0" applyFill="0" applyBorder="0" applyAlignment="0" applyProtection="0"/>
    <xf numFmtId="0" fontId="18" fillId="0" borderId="0" applyFont="0" applyFill="0" applyBorder="0" applyAlignment="0" applyProtection="0"/>
    <xf numFmtId="169" fontId="21" fillId="0" borderId="0" applyFont="0" applyFill="0" applyBorder="0" applyAlignment="0" applyProtection="0"/>
    <xf numFmtId="168" fontId="21" fillId="0" borderId="0" applyFont="0" applyFill="0" applyBorder="0" applyAlignment="0" applyProtection="0"/>
    <xf numFmtId="0" fontId="22" fillId="0" borderId="0"/>
    <xf numFmtId="0" fontId="13" fillId="0" borderId="0"/>
    <xf numFmtId="167" fontId="20" fillId="0" borderId="0" applyFont="0" applyFill="0" applyBorder="0" applyAlignment="0" applyProtection="0"/>
    <xf numFmtId="165" fontId="20" fillId="0" borderId="0" applyFont="0" applyFill="0" applyBorder="0" applyAlignment="0" applyProtection="0"/>
    <xf numFmtId="0" fontId="50" fillId="0" borderId="0"/>
    <xf numFmtId="43" fontId="7" fillId="0" borderId="0" applyFont="0" applyFill="0" applyBorder="0" applyAlignment="0" applyProtection="0"/>
    <xf numFmtId="41" fontId="7" fillId="0" borderId="0" applyFont="0" applyFill="0" applyBorder="0" applyAlignment="0" applyProtection="0"/>
    <xf numFmtId="211" fontId="112" fillId="0" borderId="0"/>
    <xf numFmtId="171" fontId="20" fillId="0" borderId="0" applyFont="0" applyFill="0" applyBorder="0" applyAlignment="0" applyProtection="0"/>
    <xf numFmtId="170" fontId="23" fillId="0" borderId="0" applyFont="0" applyFill="0" applyBorder="0" applyAlignment="0" applyProtection="0"/>
    <xf numFmtId="172" fontId="20"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cellStyleXfs>
  <cellXfs count="2001">
    <xf numFmtId="0" fontId="0" fillId="0" borderId="0" xfId="0"/>
    <xf numFmtId="164" fontId="8" fillId="35" borderId="2" xfId="105" applyNumberFormat="1" applyFont="1" applyFill="1" applyBorder="1" applyAlignment="1">
      <alignment horizontal="center" vertical="center"/>
    </xf>
    <xf numFmtId="164" fontId="28" fillId="28" borderId="0" xfId="105" applyNumberFormat="1" applyFont="1" applyFill="1" applyAlignment="1">
      <alignment horizontal="center"/>
    </xf>
    <xf numFmtId="49" fontId="30" fillId="0" borderId="0" xfId="0" applyNumberFormat="1" applyFont="1" applyAlignment="1">
      <alignment horizontal="center"/>
    </xf>
    <xf numFmtId="2" fontId="28" fillId="0" borderId="0" xfId="0" applyNumberFormat="1" applyFont="1" applyAlignment="1">
      <alignment horizontal="left"/>
    </xf>
    <xf numFmtId="14" fontId="28" fillId="0" borderId="0" xfId="0" applyNumberFormat="1" applyFont="1" applyAlignment="1">
      <alignment horizontal="left"/>
    </xf>
    <xf numFmtId="0" fontId="30" fillId="0" borderId="0" xfId="0" applyFont="1"/>
    <xf numFmtId="0" fontId="30" fillId="0" borderId="0" xfId="0" applyFont="1" applyAlignment="1">
      <alignment horizontal="center"/>
    </xf>
    <xf numFmtId="164" fontId="30" fillId="0" borderId="0" xfId="105" applyNumberFormat="1" applyFont="1"/>
    <xf numFmtId="37" fontId="30" fillId="0" borderId="0" xfId="105" applyNumberFormat="1" applyFont="1"/>
    <xf numFmtId="0" fontId="30" fillId="0" borderId="0" xfId="0" applyFont="1" applyBorder="1"/>
    <xf numFmtId="49" fontId="28" fillId="0" borderId="0" xfId="0" applyNumberFormat="1" applyFont="1" applyAlignment="1">
      <alignment horizontal="left"/>
    </xf>
    <xf numFmtId="49" fontId="30" fillId="0" borderId="0" xfId="0" applyNumberFormat="1" applyFont="1" applyAlignment="1">
      <alignment horizontal="left"/>
    </xf>
    <xf numFmtId="14" fontId="30" fillId="0" borderId="0" xfId="0" applyNumberFormat="1" applyFont="1" applyAlignment="1">
      <alignment horizontal="center"/>
    </xf>
    <xf numFmtId="49" fontId="31" fillId="36" borderId="23" xfId="0" applyNumberFormat="1" applyFont="1" applyFill="1" applyBorder="1" applyAlignment="1">
      <alignment horizontal="center" vertical="center"/>
    </xf>
    <xf numFmtId="14" fontId="31" fillId="36" borderId="25" xfId="0" applyNumberFormat="1" applyFont="1" applyFill="1" applyBorder="1" applyAlignment="1">
      <alignment horizontal="center" vertical="center"/>
    </xf>
    <xf numFmtId="37" fontId="31" fillId="36" borderId="26" xfId="105" applyNumberFormat="1" applyFont="1" applyFill="1" applyBorder="1" applyAlignment="1">
      <alignment horizontal="center" vertical="center"/>
    </xf>
    <xf numFmtId="49" fontId="31" fillId="36" borderId="6" xfId="0" applyNumberFormat="1" applyFont="1" applyFill="1" applyBorder="1" applyAlignment="1">
      <alignment horizontal="center" vertical="center"/>
    </xf>
    <xf numFmtId="14" fontId="31" fillId="36" borderId="6" xfId="0" applyNumberFormat="1" applyFont="1" applyFill="1" applyBorder="1" applyAlignment="1">
      <alignment horizontal="center" vertical="center"/>
    </xf>
    <xf numFmtId="0" fontId="31" fillId="36" borderId="6" xfId="0" applyFont="1" applyFill="1" applyBorder="1" applyAlignment="1">
      <alignment horizontal="center" vertical="center"/>
    </xf>
    <xf numFmtId="37" fontId="31" fillId="36" borderId="6" xfId="105" applyNumberFormat="1" applyFont="1" applyFill="1" applyBorder="1" applyAlignment="1">
      <alignment horizontal="center" vertical="center"/>
    </xf>
    <xf numFmtId="1" fontId="8" fillId="28" borderId="0" xfId="105" applyNumberFormat="1" applyFont="1" applyFill="1" applyAlignment="1">
      <alignment horizontal="center"/>
    </xf>
    <xf numFmtId="0" fontId="26" fillId="28" borderId="0" xfId="0" applyFont="1" applyFill="1"/>
    <xf numFmtId="0" fontId="0" fillId="28" borderId="0" xfId="0" applyFill="1"/>
    <xf numFmtId="1" fontId="1" fillId="28" borderId="0" xfId="105" applyNumberFormat="1" applyFill="1" applyAlignment="1">
      <alignment horizontal="center"/>
    </xf>
    <xf numFmtId="0" fontId="8" fillId="28" borderId="0" xfId="0" applyFont="1" applyFill="1"/>
    <xf numFmtId="0" fontId="8" fillId="28" borderId="0" xfId="0" applyFont="1" applyFill="1" applyAlignment="1">
      <alignment horizontal="center"/>
    </xf>
    <xf numFmtId="0" fontId="3" fillId="28" borderId="0" xfId="0" applyFont="1" applyFill="1"/>
    <xf numFmtId="0" fontId="2" fillId="28" borderId="0" xfId="0" applyFont="1" applyFill="1"/>
    <xf numFmtId="1" fontId="29" fillId="28" borderId="0" xfId="105" applyNumberFormat="1" applyFont="1" applyFill="1" applyAlignment="1">
      <alignment horizontal="center"/>
    </xf>
    <xf numFmtId="0" fontId="29" fillId="28" borderId="0" xfId="0" applyFont="1" applyFill="1" applyAlignment="1">
      <alignment horizontal="center"/>
    </xf>
    <xf numFmtId="1" fontId="28" fillId="28" borderId="0" xfId="105" applyNumberFormat="1" applyFont="1" applyFill="1" applyAlignment="1">
      <alignment horizontal="center"/>
    </xf>
    <xf numFmtId="0" fontId="28" fillId="28" borderId="0" xfId="0" applyFont="1" applyFill="1" applyAlignment="1">
      <alignment horizontal="center"/>
    </xf>
    <xf numFmtId="1" fontId="3" fillId="37" borderId="20" xfId="105" applyNumberFormat="1" applyFont="1" applyFill="1" applyBorder="1" applyAlignment="1">
      <alignment horizontal="center"/>
    </xf>
    <xf numFmtId="43" fontId="3" fillId="37" borderId="20" xfId="105" applyFont="1" applyFill="1" applyBorder="1"/>
    <xf numFmtId="1" fontId="3" fillId="37" borderId="27" xfId="105" applyNumberFormat="1" applyFont="1" applyFill="1" applyBorder="1" applyAlignment="1">
      <alignment horizontal="center"/>
    </xf>
    <xf numFmtId="43" fontId="3" fillId="37" borderId="20" xfId="105" quotePrefix="1" applyFont="1" applyFill="1" applyBorder="1" applyAlignment="1">
      <alignment horizontal="left"/>
    </xf>
    <xf numFmtId="43" fontId="3" fillId="37" borderId="27" xfId="105" applyFont="1" applyFill="1" applyBorder="1"/>
    <xf numFmtId="1" fontId="3" fillId="37" borderId="28" xfId="105" applyNumberFormat="1" applyFont="1" applyFill="1" applyBorder="1" applyAlignment="1">
      <alignment horizontal="center"/>
    </xf>
    <xf numFmtId="0" fontId="3" fillId="37" borderId="28" xfId="0" applyFont="1" applyFill="1" applyBorder="1"/>
    <xf numFmtId="1" fontId="2" fillId="35" borderId="2" xfId="105" applyNumberFormat="1" applyFont="1" applyFill="1" applyBorder="1" applyAlignment="1">
      <alignment horizontal="center"/>
    </xf>
    <xf numFmtId="0" fontId="2" fillId="35" borderId="2" xfId="0" applyFont="1" applyFill="1" applyBorder="1"/>
    <xf numFmtId="1" fontId="8" fillId="28" borderId="0" xfId="105" applyNumberFormat="1" applyFont="1" applyFill="1" applyAlignment="1">
      <alignment horizontal="left"/>
    </xf>
    <xf numFmtId="164" fontId="1" fillId="28" borderId="0" xfId="105" applyNumberFormat="1" applyFill="1"/>
    <xf numFmtId="164" fontId="29" fillId="28" borderId="0" xfId="105" applyNumberFormat="1" applyFont="1" applyFill="1" applyAlignment="1">
      <alignment horizontal="right"/>
    </xf>
    <xf numFmtId="164" fontId="3" fillId="37" borderId="20" xfId="105" applyNumberFormat="1" applyFont="1" applyFill="1" applyBorder="1"/>
    <xf numFmtId="164" fontId="3" fillId="37" borderId="27" xfId="105" applyNumberFormat="1" applyFont="1" applyFill="1" applyBorder="1"/>
    <xf numFmtId="164" fontId="2" fillId="35" borderId="2" xfId="105" applyNumberFormat="1" applyFont="1" applyFill="1" applyBorder="1"/>
    <xf numFmtId="164" fontId="29" fillId="28" borderId="0" xfId="105" applyNumberFormat="1" applyFont="1" applyFill="1" applyAlignment="1">
      <alignment horizontal="center"/>
    </xf>
    <xf numFmtId="9" fontId="1" fillId="28" borderId="0" xfId="388" applyFill="1"/>
    <xf numFmtId="0" fontId="28" fillId="0" borderId="0" xfId="0" applyFont="1"/>
    <xf numFmtId="164" fontId="0" fillId="28" borderId="0" xfId="105" applyNumberFormat="1" applyFont="1" applyFill="1"/>
    <xf numFmtId="164" fontId="8" fillId="28" borderId="0" xfId="105" applyNumberFormat="1" applyFont="1" applyFill="1"/>
    <xf numFmtId="164" fontId="8" fillId="28" borderId="0" xfId="105" applyNumberFormat="1" applyFont="1" applyFill="1" applyAlignment="1">
      <alignment horizontal="center"/>
    </xf>
    <xf numFmtId="164" fontId="3" fillId="28" borderId="0" xfId="105" applyNumberFormat="1" applyFont="1" applyFill="1"/>
    <xf numFmtId="164" fontId="2" fillId="28" borderId="0" xfId="105" applyNumberFormat="1" applyFont="1" applyFill="1"/>
    <xf numFmtId="164" fontId="31" fillId="36" borderId="23" xfId="105" applyNumberFormat="1" applyFont="1" applyFill="1" applyBorder="1" applyAlignment="1">
      <alignment horizontal="center" vertical="center"/>
    </xf>
    <xf numFmtId="164" fontId="31" fillId="36" borderId="6" xfId="105" applyNumberFormat="1" applyFont="1" applyFill="1" applyBorder="1" applyAlignment="1">
      <alignment vertical="center"/>
    </xf>
    <xf numFmtId="164" fontId="28" fillId="0" borderId="0" xfId="105" applyNumberFormat="1" applyFont="1" applyAlignment="1">
      <alignment horizontal="right"/>
    </xf>
    <xf numFmtId="0" fontId="7" fillId="0" borderId="0" xfId="13" applyFont="1" applyFill="1"/>
    <xf numFmtId="41" fontId="2" fillId="0" borderId="0" xfId="197" applyNumberFormat="1" applyFont="1" applyAlignment="1">
      <alignment horizontal="center"/>
    </xf>
    <xf numFmtId="0" fontId="0" fillId="0" borderId="0" xfId="0" applyProtection="1">
      <protection locked="0"/>
    </xf>
    <xf numFmtId="41" fontId="3" fillId="0" borderId="0" xfId="197" applyNumberFormat="1" applyFont="1" applyAlignment="1"/>
    <xf numFmtId="41" fontId="2" fillId="0" borderId="0" xfId="105" applyNumberFormat="1" applyFont="1" applyAlignment="1">
      <alignment horizontal="center"/>
    </xf>
    <xf numFmtId="41" fontId="34" fillId="0" borderId="0" xfId="197" applyNumberFormat="1" applyFont="1" applyAlignment="1">
      <alignment horizontal="center"/>
    </xf>
    <xf numFmtId="41" fontId="34" fillId="0" borderId="0" xfId="197" applyNumberFormat="1" applyFont="1"/>
    <xf numFmtId="41" fontId="3" fillId="0" borderId="0" xfId="197" applyNumberFormat="1" applyFont="1" applyAlignment="1">
      <alignment horizontal="center"/>
    </xf>
    <xf numFmtId="41" fontId="3" fillId="0" borderId="0" xfId="105" applyNumberFormat="1" applyFont="1" applyAlignment="1">
      <alignment horizontal="center"/>
    </xf>
    <xf numFmtId="41" fontId="3" fillId="0" borderId="0" xfId="197" applyNumberFormat="1" applyFont="1"/>
    <xf numFmtId="41" fontId="34" fillId="0" borderId="0" xfId="197" applyNumberFormat="1" applyFont="1" applyAlignment="1">
      <alignment horizontal="center" vertical="center"/>
    </xf>
    <xf numFmtId="41" fontId="34" fillId="0" borderId="0" xfId="105" applyNumberFormat="1" applyFont="1"/>
    <xf numFmtId="41" fontId="34" fillId="0" borderId="0" xfId="197" applyNumberFormat="1" applyFont="1" applyAlignment="1"/>
    <xf numFmtId="41" fontId="4" fillId="0" borderId="0" xfId="197" applyNumberFormat="1" applyFont="1" applyAlignment="1">
      <alignment horizontal="center"/>
    </xf>
    <xf numFmtId="41" fontId="5" fillId="0" borderId="0" xfId="197" applyNumberFormat="1" applyFont="1" applyAlignment="1">
      <alignment horizontal="center"/>
    </xf>
    <xf numFmtId="41" fontId="5" fillId="0" borderId="0" xfId="105" applyNumberFormat="1" applyFont="1" applyAlignment="1">
      <alignment horizontal="center"/>
    </xf>
    <xf numFmtId="41" fontId="5" fillId="0" borderId="0" xfId="197" applyNumberFormat="1" applyFont="1" applyAlignment="1">
      <alignment horizontal="right"/>
    </xf>
    <xf numFmtId="41" fontId="2" fillId="0" borderId="0" xfId="197" applyNumberFormat="1" applyFont="1" applyAlignment="1">
      <alignment vertical="center" wrapText="1"/>
    </xf>
    <xf numFmtId="41" fontId="2" fillId="0" borderId="0" xfId="197" applyNumberFormat="1" applyFont="1" applyBorder="1" applyAlignment="1"/>
    <xf numFmtId="41" fontId="2" fillId="0" borderId="0" xfId="197" applyNumberFormat="1" applyFont="1" applyBorder="1" applyAlignment="1">
      <alignment horizontal="center"/>
    </xf>
    <xf numFmtId="41" fontId="2" fillId="0" borderId="0" xfId="197" applyNumberFormat="1" applyFont="1"/>
    <xf numFmtId="41" fontId="2" fillId="0" borderId="0" xfId="197" applyNumberFormat="1" applyFont="1" applyAlignment="1"/>
    <xf numFmtId="41" fontId="2" fillId="0" borderId="0" xfId="197" applyNumberFormat="1" applyFont="1" applyAlignment="1">
      <alignment horizontal="center" vertical="center"/>
    </xf>
    <xf numFmtId="41" fontId="2" fillId="0" borderId="0" xfId="105" applyNumberFormat="1" applyFont="1"/>
    <xf numFmtId="41" fontId="2" fillId="0" borderId="0" xfId="105" applyNumberFormat="1" applyFont="1" applyAlignment="1"/>
    <xf numFmtId="41" fontId="35" fillId="0" borderId="0" xfId="105" applyNumberFormat="1" applyFont="1"/>
    <xf numFmtId="41" fontId="35" fillId="0" borderId="0" xfId="197" applyNumberFormat="1" applyFont="1" applyAlignment="1"/>
    <xf numFmtId="41" fontId="35" fillId="0" borderId="0" xfId="197" applyNumberFormat="1" applyFont="1"/>
    <xf numFmtId="41" fontId="3" fillId="0" borderId="0" xfId="0" applyNumberFormat="1" applyFont="1" applyAlignment="1">
      <alignment horizontal="center" wrapText="1"/>
    </xf>
    <xf numFmtId="41" fontId="34" fillId="0" borderId="0" xfId="105" applyNumberFormat="1" applyFont="1" applyAlignment="1">
      <alignment horizontal="center"/>
    </xf>
    <xf numFmtId="41" fontId="2" fillId="0" borderId="0" xfId="197" applyNumberFormat="1" applyFont="1" applyFill="1" applyAlignment="1"/>
    <xf numFmtId="41" fontId="2" fillId="0" borderId="0" xfId="197" applyNumberFormat="1" applyFont="1" applyFill="1" applyBorder="1" applyAlignment="1"/>
    <xf numFmtId="41" fontId="30" fillId="0" borderId="0" xfId="197" applyNumberFormat="1" applyFont="1" applyAlignment="1"/>
    <xf numFmtId="41" fontId="28" fillId="0" borderId="0" xfId="197" applyNumberFormat="1" applyFont="1" applyAlignment="1">
      <alignment horizontal="center"/>
    </xf>
    <xf numFmtId="41" fontId="28" fillId="0" borderId="0" xfId="105" applyNumberFormat="1" applyFont="1" applyAlignment="1">
      <alignment horizontal="center"/>
    </xf>
    <xf numFmtId="41" fontId="30" fillId="0" borderId="0" xfId="0" applyNumberFormat="1" applyFont="1" applyAlignment="1"/>
    <xf numFmtId="41" fontId="30" fillId="0" borderId="0" xfId="197" applyNumberFormat="1" applyFont="1" applyAlignment="1">
      <alignment horizontal="center"/>
    </xf>
    <xf numFmtId="41" fontId="30" fillId="0" borderId="0" xfId="105" applyNumberFormat="1" applyFont="1" applyAlignment="1">
      <alignment horizontal="center"/>
    </xf>
    <xf numFmtId="41" fontId="30" fillId="0" borderId="0" xfId="197" applyNumberFormat="1" applyFont="1"/>
    <xf numFmtId="164" fontId="30" fillId="0" borderId="0" xfId="105" applyNumberFormat="1" applyFont="1" applyAlignment="1"/>
    <xf numFmtId="164" fontId="30" fillId="0" borderId="0" xfId="105" applyNumberFormat="1" applyFont="1" applyBorder="1"/>
    <xf numFmtId="43" fontId="30" fillId="0" borderId="0" xfId="105" applyFont="1"/>
    <xf numFmtId="164" fontId="28" fillId="0" borderId="0" xfId="105" applyNumberFormat="1" applyFont="1"/>
    <xf numFmtId="164" fontId="30" fillId="0" borderId="0" xfId="105" applyNumberFormat="1" applyFont="1" applyFill="1" applyBorder="1"/>
    <xf numFmtId="43" fontId="28" fillId="0" borderId="0" xfId="105" applyFont="1" applyAlignment="1">
      <alignment horizontal="right"/>
    </xf>
    <xf numFmtId="41" fontId="4" fillId="37" borderId="0" xfId="197" applyNumberFormat="1" applyFont="1" applyFill="1" applyBorder="1" applyAlignment="1">
      <alignment horizontal="center" vertical="center" wrapText="1"/>
    </xf>
    <xf numFmtId="41" fontId="2" fillId="37" borderId="9" xfId="197" applyNumberFormat="1" applyFont="1" applyFill="1" applyBorder="1" applyAlignment="1">
      <alignment horizontal="center" vertical="center" wrapText="1"/>
    </xf>
    <xf numFmtId="164" fontId="30" fillId="0" borderId="0" xfId="105" applyNumberFormat="1" applyFont="1" applyBorder="1" applyAlignment="1"/>
    <xf numFmtId="0" fontId="30" fillId="0" borderId="0" xfId="0" applyFont="1" applyBorder="1" applyAlignment="1">
      <alignment horizontal="center"/>
    </xf>
    <xf numFmtId="164" fontId="0" fillId="0" borderId="0" xfId="105" applyNumberFormat="1" applyFont="1"/>
    <xf numFmtId="10" fontId="0" fillId="0" borderId="0" xfId="388" applyNumberFormat="1" applyFont="1"/>
    <xf numFmtId="43" fontId="30" fillId="0" borderId="0" xfId="105" applyFont="1" applyBorder="1"/>
    <xf numFmtId="0" fontId="30" fillId="0" borderId="0" xfId="0" applyFont="1" applyFill="1" applyBorder="1"/>
    <xf numFmtId="49" fontId="30" fillId="0" borderId="0" xfId="0" applyNumberFormat="1" applyFont="1" applyFill="1" applyBorder="1" applyAlignment="1">
      <alignment horizontal="center"/>
    </xf>
    <xf numFmtId="14" fontId="30" fillId="0" borderId="0" xfId="0" applyNumberFormat="1" applyFont="1" applyFill="1" applyBorder="1" applyAlignment="1">
      <alignment horizontal="center"/>
    </xf>
    <xf numFmtId="0" fontId="30" fillId="0" borderId="0" xfId="0" applyFont="1" applyFill="1" applyBorder="1" applyAlignment="1">
      <alignment wrapText="1"/>
    </xf>
    <xf numFmtId="0" fontId="30" fillId="0" borderId="0" xfId="0" applyFont="1" applyFill="1" applyBorder="1" applyAlignment="1">
      <alignment horizontal="center"/>
    </xf>
    <xf numFmtId="1" fontId="3" fillId="0" borderId="0" xfId="105" applyNumberFormat="1" applyFont="1" applyFill="1" applyBorder="1" applyAlignment="1">
      <alignment horizontal="center"/>
    </xf>
    <xf numFmtId="0" fontId="30" fillId="0" borderId="0" xfId="0" applyFont="1" applyFill="1" applyBorder="1" applyAlignment="1">
      <alignment horizontal="right"/>
    </xf>
    <xf numFmtId="43" fontId="30" fillId="0" borderId="0" xfId="105" applyFont="1" applyFill="1" applyBorder="1" applyAlignment="1">
      <alignment wrapText="1"/>
    </xf>
    <xf numFmtId="0" fontId="30" fillId="0" borderId="0" xfId="0" applyFont="1" applyFill="1" applyBorder="1" applyAlignment="1"/>
    <xf numFmtId="1" fontId="3" fillId="0" borderId="0" xfId="105" applyNumberFormat="1" applyFont="1" applyFill="1" applyBorder="1" applyAlignment="1">
      <alignment horizontal="right"/>
    </xf>
    <xf numFmtId="37" fontId="30" fillId="0" borderId="0" xfId="105" applyNumberFormat="1" applyFont="1" applyFill="1" applyBorder="1"/>
    <xf numFmtId="43" fontId="30" fillId="0" borderId="0" xfId="105" applyFont="1" applyFill="1" applyBorder="1"/>
    <xf numFmtId="0" fontId="11" fillId="0" borderId="0" xfId="256" applyFill="1" applyBorder="1" applyAlignment="1" applyProtection="1"/>
    <xf numFmtId="49" fontId="30" fillId="0" borderId="0" xfId="0" applyNumberFormat="1" applyFont="1" applyBorder="1" applyAlignment="1">
      <alignment horizontal="center"/>
    </xf>
    <xf numFmtId="14" fontId="30" fillId="0" borderId="0" xfId="0" applyNumberFormat="1" applyFont="1" applyBorder="1" applyAlignment="1">
      <alignment horizontal="center"/>
    </xf>
    <xf numFmtId="37" fontId="30" fillId="0" borderId="0" xfId="105" applyNumberFormat="1" applyFont="1" applyBorder="1"/>
    <xf numFmtId="0" fontId="28" fillId="0" borderId="0" xfId="0" applyFont="1" applyAlignment="1">
      <alignment horizontal="center"/>
    </xf>
    <xf numFmtId="164" fontId="28" fillId="0" borderId="0" xfId="105" applyNumberFormat="1" applyFont="1" applyAlignment="1">
      <alignment horizontal="center"/>
    </xf>
    <xf numFmtId="9" fontId="0" fillId="0" borderId="0" xfId="388" applyFont="1"/>
    <xf numFmtId="9" fontId="28" fillId="0" borderId="0" xfId="388" applyFont="1"/>
    <xf numFmtId="3" fontId="3" fillId="0" borderId="0" xfId="0" applyNumberFormat="1" applyFont="1" applyBorder="1" applyAlignment="1">
      <alignment horizontal="right"/>
    </xf>
    <xf numFmtId="3" fontId="2" fillId="0" borderId="0" xfId="0" applyNumberFormat="1" applyFont="1" applyBorder="1" applyAlignment="1">
      <alignment horizontal="right"/>
    </xf>
    <xf numFmtId="41" fontId="2" fillId="37" borderId="0" xfId="197" applyNumberFormat="1" applyFont="1" applyFill="1" applyBorder="1" applyAlignment="1">
      <alignment horizontal="center" vertical="center" wrapText="1"/>
    </xf>
    <xf numFmtId="164" fontId="1" fillId="28" borderId="0" xfId="105" applyNumberFormat="1" applyFont="1" applyFill="1"/>
    <xf numFmtId="43" fontId="28" fillId="0" borderId="3" xfId="105" applyFont="1" applyBorder="1" applyAlignment="1">
      <alignment horizontal="left"/>
    </xf>
    <xf numFmtId="0" fontId="28" fillId="28" borderId="0" xfId="0" applyFont="1" applyFill="1" applyAlignment="1">
      <alignment horizontal="center" vertical="center"/>
    </xf>
    <xf numFmtId="164" fontId="28" fillId="28" borderId="0" xfId="105" applyNumberFormat="1" applyFont="1" applyFill="1" applyAlignment="1">
      <alignment horizontal="right" vertical="center"/>
    </xf>
    <xf numFmtId="0" fontId="30" fillId="28" borderId="0" xfId="0" applyFont="1" applyFill="1" applyAlignment="1">
      <alignment horizontal="center" vertical="center"/>
    </xf>
    <xf numFmtId="164" fontId="30" fillId="28" borderId="0" xfId="105" applyNumberFormat="1" applyFont="1" applyFill="1" applyAlignment="1">
      <alignment horizontal="right" vertical="center"/>
    </xf>
    <xf numFmtId="0" fontId="30" fillId="28" borderId="3" xfId="0" applyFont="1" applyFill="1" applyBorder="1" applyAlignment="1">
      <alignment horizontal="center" vertical="center"/>
    </xf>
    <xf numFmtId="164" fontId="30" fillId="28" borderId="3" xfId="105" applyNumberFormat="1" applyFont="1" applyFill="1" applyBorder="1" applyAlignment="1">
      <alignment horizontal="right" vertical="center"/>
    </xf>
    <xf numFmtId="0" fontId="30" fillId="28" borderId="0" xfId="0" applyFont="1" applyFill="1" applyBorder="1" applyAlignment="1">
      <alignment horizontal="center" vertical="center"/>
    </xf>
    <xf numFmtId="164" fontId="30" fillId="28" borderId="0" xfId="105" applyNumberFormat="1" applyFont="1" applyFill="1" applyBorder="1" applyAlignment="1">
      <alignment horizontal="right" vertical="center"/>
    </xf>
    <xf numFmtId="0" fontId="28" fillId="28" borderId="0" xfId="0" applyFont="1" applyFill="1" applyBorder="1" applyAlignment="1">
      <alignment horizontal="center" vertical="center"/>
    </xf>
    <xf numFmtId="164" fontId="28" fillId="28" borderId="0" xfId="105" applyNumberFormat="1" applyFont="1" applyFill="1" applyBorder="1" applyAlignment="1">
      <alignment horizontal="right" vertical="center"/>
    </xf>
    <xf numFmtId="0" fontId="30" fillId="28" borderId="0" xfId="373" applyFont="1" applyFill="1" applyBorder="1" applyAlignment="1">
      <alignment horizontal="center" vertical="center"/>
    </xf>
    <xf numFmtId="164" fontId="52" fillId="28" borderId="0" xfId="105" applyNumberFormat="1" applyFont="1" applyFill="1" applyBorder="1" applyAlignment="1">
      <alignment horizontal="right" vertical="center"/>
    </xf>
    <xf numFmtId="164" fontId="28" fillId="28" borderId="29" xfId="105" applyNumberFormat="1" applyFont="1" applyFill="1" applyBorder="1" applyAlignment="1">
      <alignment horizontal="right" vertical="center"/>
    </xf>
    <xf numFmtId="164" fontId="28" fillId="28" borderId="0" xfId="105" applyNumberFormat="1" applyFont="1" applyFill="1" applyBorder="1" applyAlignment="1">
      <alignment horizontal="right" vertical="center" wrapText="1"/>
    </xf>
    <xf numFmtId="0" fontId="8" fillId="0" borderId="0" xfId="0" applyFont="1" applyBorder="1"/>
    <xf numFmtId="0" fontId="8" fillId="0" borderId="0" xfId="0" applyFont="1" applyBorder="1" applyAlignment="1"/>
    <xf numFmtId="166" fontId="62" fillId="0" borderId="0" xfId="197" applyNumberFormat="1" applyFont="1" applyBorder="1" applyAlignment="1">
      <alignment horizontal="right"/>
    </xf>
    <xf numFmtId="0" fontId="8" fillId="0" borderId="0" xfId="0" applyFont="1" applyBorder="1" applyAlignment="1">
      <alignment horizontal="right"/>
    </xf>
    <xf numFmtId="166" fontId="62" fillId="0" borderId="0" xfId="197" applyNumberFormat="1" applyFont="1"/>
    <xf numFmtId="43" fontId="62" fillId="0" borderId="0" xfId="105" applyFont="1"/>
    <xf numFmtId="0" fontId="62" fillId="0" borderId="0" xfId="0" applyFont="1" applyBorder="1"/>
    <xf numFmtId="166" fontId="62" fillId="0" borderId="0" xfId="197" applyNumberFormat="1" applyFont="1" applyBorder="1" applyAlignment="1">
      <alignment horizontal="center"/>
    </xf>
    <xf numFmtId="0" fontId="62" fillId="0" borderId="0" xfId="0" applyFont="1" applyBorder="1" applyAlignment="1">
      <alignment horizontal="right"/>
    </xf>
    <xf numFmtId="166" fontId="62" fillId="0" borderId="0" xfId="197" applyNumberFormat="1" applyFont="1" applyAlignment="1">
      <alignment horizontal="center"/>
    </xf>
    <xf numFmtId="164" fontId="62" fillId="0" borderId="0" xfId="105" applyNumberFormat="1" applyFont="1"/>
    <xf numFmtId="166" fontId="62" fillId="0" borderId="0" xfId="197" applyNumberFormat="1" applyFont="1" applyBorder="1"/>
    <xf numFmtId="43" fontId="54" fillId="0" borderId="0" xfId="105" applyFont="1"/>
    <xf numFmtId="0" fontId="54" fillId="0" borderId="0" xfId="0" applyFont="1"/>
    <xf numFmtId="3" fontId="54" fillId="0" borderId="0" xfId="0" applyNumberFormat="1" applyFont="1"/>
    <xf numFmtId="166" fontId="85" fillId="0" borderId="9" xfId="197" applyNumberFormat="1" applyFont="1" applyBorder="1" applyAlignment="1">
      <alignment horizontal="center" vertical="center" wrapText="1"/>
    </xf>
    <xf numFmtId="166" fontId="85" fillId="0" borderId="0" xfId="197" applyNumberFormat="1" applyFont="1" applyBorder="1" applyAlignment="1">
      <alignment horizontal="center" vertical="center" wrapText="1"/>
    </xf>
    <xf numFmtId="43" fontId="8" fillId="0" borderId="0" xfId="105" applyFont="1" applyAlignment="1">
      <alignment horizontal="center" vertical="center" wrapText="1"/>
    </xf>
    <xf numFmtId="166" fontId="8" fillId="0" borderId="0" xfId="197" applyNumberFormat="1" applyFont="1" applyAlignment="1">
      <alignment horizontal="center" vertical="center" wrapText="1"/>
    </xf>
    <xf numFmtId="0" fontId="85" fillId="0" borderId="9" xfId="197" applyNumberFormat="1" applyFont="1" applyBorder="1" applyAlignment="1">
      <alignment horizontal="center"/>
    </xf>
    <xf numFmtId="0" fontId="85" fillId="0" borderId="0" xfId="197" applyNumberFormat="1" applyFont="1" applyBorder="1" applyAlignment="1">
      <alignment horizontal="center"/>
    </xf>
    <xf numFmtId="164" fontId="85" fillId="0" borderId="9" xfId="105" quotePrefix="1" applyNumberFormat="1" applyFont="1" applyBorder="1" applyAlignment="1">
      <alignment horizontal="center"/>
    </xf>
    <xf numFmtId="43" fontId="85" fillId="0" borderId="0" xfId="105" applyFont="1"/>
    <xf numFmtId="166" fontId="85" fillId="0" borderId="0" xfId="197" applyNumberFormat="1" applyFont="1"/>
    <xf numFmtId="0" fontId="62" fillId="0" borderId="0" xfId="197" applyNumberFormat="1" applyFont="1" applyBorder="1" applyAlignment="1">
      <alignment horizontal="center"/>
    </xf>
    <xf numFmtId="164" fontId="62" fillId="0" borderId="0" xfId="105" applyNumberFormat="1" applyFont="1" applyBorder="1" applyAlignment="1">
      <alignment horizontal="center"/>
    </xf>
    <xf numFmtId="166" fontId="85" fillId="0" borderId="0" xfId="197" applyNumberFormat="1" applyFont="1" applyBorder="1" applyAlignment="1">
      <alignment horizontal="left" vertical="center"/>
    </xf>
    <xf numFmtId="166" fontId="85" fillId="0" borderId="0" xfId="197" applyNumberFormat="1" applyFont="1" applyBorder="1" applyAlignment="1">
      <alignment horizontal="left" vertical="center" wrapText="1"/>
    </xf>
    <xf numFmtId="166" fontId="62" fillId="0" borderId="0" xfId="197" applyNumberFormat="1" applyFont="1" applyBorder="1" applyAlignment="1">
      <alignment horizontal="left" vertical="center"/>
    </xf>
    <xf numFmtId="166" fontId="62" fillId="0" borderId="0" xfId="197" applyNumberFormat="1" applyFont="1" applyBorder="1" applyAlignment="1">
      <alignment horizontal="left" vertical="center" wrapText="1"/>
    </xf>
    <xf numFmtId="166" fontId="62" fillId="0" borderId="0" xfId="197" quotePrefix="1" applyNumberFormat="1" applyFont="1" applyBorder="1" applyAlignment="1">
      <alignment horizontal="center"/>
    </xf>
    <xf numFmtId="166" fontId="62" fillId="0" borderId="0" xfId="197" quotePrefix="1" applyNumberFormat="1" applyFont="1" applyBorder="1" applyAlignment="1">
      <alignment horizontal="left" vertical="center"/>
    </xf>
    <xf numFmtId="166" fontId="62" fillId="0" borderId="0" xfId="197" quotePrefix="1" applyNumberFormat="1" applyFont="1" applyBorder="1" applyAlignment="1">
      <alignment horizontal="left" vertical="center" wrapText="1"/>
    </xf>
    <xf numFmtId="166" fontId="113" fillId="0" borderId="0" xfId="197" applyNumberFormat="1" applyFont="1" applyBorder="1" applyAlignment="1">
      <alignment horizontal="left" vertical="center"/>
    </xf>
    <xf numFmtId="166" fontId="113" fillId="0" borderId="0" xfId="197" applyNumberFormat="1" applyFont="1" applyBorder="1" applyAlignment="1">
      <alignment horizontal="left" vertical="center" wrapText="1"/>
    </xf>
    <xf numFmtId="0" fontId="113" fillId="0" borderId="0" xfId="197" applyNumberFormat="1" applyFont="1" applyBorder="1" applyAlignment="1">
      <alignment horizontal="center"/>
    </xf>
    <xf numFmtId="166" fontId="114" fillId="0" borderId="0" xfId="197" applyNumberFormat="1" applyFont="1" applyBorder="1"/>
    <xf numFmtId="43" fontId="113" fillId="0" borderId="0" xfId="105" applyFont="1"/>
    <xf numFmtId="166" fontId="113" fillId="0" borderId="0" xfId="197" applyNumberFormat="1" applyFont="1"/>
    <xf numFmtId="0" fontId="62" fillId="0" borderId="0" xfId="197" applyNumberFormat="1" applyFont="1" applyBorder="1" applyAlignment="1">
      <alignment horizontal="center" vertical="center" wrapText="1"/>
    </xf>
    <xf numFmtId="166" fontId="62" fillId="0" borderId="0" xfId="197" applyNumberFormat="1" applyFont="1" applyBorder="1" applyAlignment="1">
      <alignment horizontal="center" vertical="center" wrapText="1"/>
    </xf>
    <xf numFmtId="166" fontId="62" fillId="0" borderId="0" xfId="197" applyNumberFormat="1" applyFont="1" applyAlignment="1">
      <alignment horizontal="center" vertical="center" wrapText="1"/>
    </xf>
    <xf numFmtId="164" fontId="62" fillId="0" borderId="0" xfId="105" applyNumberFormat="1" applyFont="1" applyFill="1" applyBorder="1" applyAlignment="1"/>
    <xf numFmtId="0" fontId="114" fillId="0" borderId="0" xfId="197" applyNumberFormat="1" applyFont="1" applyBorder="1" applyAlignment="1">
      <alignment horizontal="center"/>
    </xf>
    <xf numFmtId="166" fontId="114" fillId="0" borderId="0" xfId="197" applyNumberFormat="1" applyFont="1" applyAlignment="1">
      <alignment horizontal="center"/>
    </xf>
    <xf numFmtId="164" fontId="114" fillId="0" borderId="0" xfId="105" applyNumberFormat="1" applyFont="1" applyAlignment="1">
      <alignment horizontal="center"/>
    </xf>
    <xf numFmtId="166" fontId="85" fillId="0" borderId="0" xfId="197" applyNumberFormat="1" applyFont="1" applyAlignment="1">
      <alignment horizontal="center"/>
    </xf>
    <xf numFmtId="164" fontId="62" fillId="0" borderId="0" xfId="105" applyNumberFormat="1" applyFont="1" applyAlignment="1">
      <alignment horizontal="center"/>
    </xf>
    <xf numFmtId="166" fontId="85" fillId="0" borderId="0" xfId="197" applyNumberFormat="1" applyFont="1" applyBorder="1" applyAlignment="1"/>
    <xf numFmtId="0" fontId="7" fillId="0" borderId="0" xfId="374" applyFont="1" applyBorder="1"/>
    <xf numFmtId="0" fontId="7" fillId="0" borderId="0" xfId="374" applyFont="1" applyBorder="1" applyAlignment="1">
      <alignment horizontal="center"/>
    </xf>
    <xf numFmtId="164" fontId="7" fillId="0" borderId="0" xfId="105" applyNumberFormat="1" applyFont="1" applyBorder="1"/>
    <xf numFmtId="43" fontId="7" fillId="0" borderId="0" xfId="105" applyFont="1"/>
    <xf numFmtId="0" fontId="7" fillId="0" borderId="0" xfId="374" applyFont="1"/>
    <xf numFmtId="0" fontId="7" fillId="0" borderId="0" xfId="374" applyFont="1" applyAlignment="1">
      <alignment horizontal="center"/>
    </xf>
    <xf numFmtId="164" fontId="7" fillId="0" borderId="0" xfId="105" applyNumberFormat="1" applyFont="1"/>
    <xf numFmtId="0" fontId="85" fillId="0" borderId="9" xfId="105" quotePrefix="1" applyNumberFormat="1" applyFont="1" applyBorder="1" applyAlignment="1">
      <alignment horizontal="center"/>
    </xf>
    <xf numFmtId="164" fontId="38" fillId="0" borderId="0" xfId="105" applyNumberFormat="1" applyFont="1"/>
    <xf numFmtId="0" fontId="38" fillId="0" borderId="0" xfId="0" applyFont="1"/>
    <xf numFmtId="164" fontId="30" fillId="0" borderId="0" xfId="105" applyNumberFormat="1" applyFont="1" applyAlignment="1">
      <alignment horizontal="right"/>
    </xf>
    <xf numFmtId="164" fontId="38" fillId="0" borderId="0" xfId="105" applyNumberFormat="1" applyFont="1" applyBorder="1"/>
    <xf numFmtId="164" fontId="115" fillId="0" borderId="0" xfId="105" applyNumberFormat="1" applyFont="1" applyBorder="1"/>
    <xf numFmtId="0" fontId="1" fillId="0" borderId="0" xfId="0" applyFont="1"/>
    <xf numFmtId="164" fontId="1" fillId="0" borderId="0" xfId="105" applyNumberFormat="1" applyFont="1"/>
    <xf numFmtId="10" fontId="1" fillId="0" borderId="0" xfId="388" applyNumberFormat="1" applyFont="1"/>
    <xf numFmtId="0" fontId="1" fillId="0" borderId="0" xfId="0" applyFont="1" applyBorder="1"/>
    <xf numFmtId="164" fontId="1" fillId="0" borderId="0" xfId="105" applyNumberFormat="1" applyFont="1" applyBorder="1"/>
    <xf numFmtId="10" fontId="1" fillId="0" borderId="0" xfId="388" applyNumberFormat="1" applyFont="1" applyBorder="1"/>
    <xf numFmtId="0" fontId="51" fillId="0" borderId="0" xfId="0" applyFont="1" applyBorder="1"/>
    <xf numFmtId="164" fontId="51" fillId="0" borderId="0" xfId="105" applyNumberFormat="1" applyFont="1" applyBorder="1" applyAlignment="1">
      <alignment horizontal="center"/>
    </xf>
    <xf numFmtId="10" fontId="115" fillId="0" borderId="0" xfId="388" applyNumberFormat="1" applyFont="1" applyBorder="1"/>
    <xf numFmtId="0" fontId="115" fillId="0" borderId="0" xfId="0" applyFont="1" applyBorder="1"/>
    <xf numFmtId="0" fontId="115" fillId="0" borderId="0" xfId="0" applyFont="1"/>
    <xf numFmtId="164" fontId="115" fillId="0" borderId="0" xfId="105" applyNumberFormat="1" applyFont="1" applyBorder="1" applyAlignment="1">
      <alignment horizontal="right"/>
    </xf>
    <xf numFmtId="164" fontId="51" fillId="0" borderId="0" xfId="105" applyNumberFormat="1" applyFont="1" applyBorder="1" applyAlignment="1">
      <alignment horizontal="right"/>
    </xf>
    <xf numFmtId="0" fontId="35" fillId="0" borderId="0" xfId="0" applyFont="1" applyBorder="1" applyAlignment="1">
      <alignment horizontal="center"/>
    </xf>
    <xf numFmtId="164" fontId="35" fillId="0" borderId="0" xfId="105" applyNumberFormat="1" applyFont="1" applyBorder="1" applyAlignment="1">
      <alignment horizontal="center"/>
    </xf>
    <xf numFmtId="10" fontId="38" fillId="0" borderId="0" xfId="388" applyNumberFormat="1" applyFont="1" applyBorder="1"/>
    <xf numFmtId="0" fontId="38" fillId="0" borderId="0" xfId="0" applyFont="1" applyBorder="1"/>
    <xf numFmtId="0" fontId="35" fillId="0" borderId="0" xfId="0" applyFont="1" applyBorder="1"/>
    <xf numFmtId="164" fontId="35" fillId="0" borderId="0" xfId="105" applyNumberFormat="1" applyFont="1" applyBorder="1"/>
    <xf numFmtId="10" fontId="38" fillId="0" borderId="0" xfId="388" applyNumberFormat="1" applyFont="1"/>
    <xf numFmtId="0" fontId="28" fillId="35" borderId="2" xfId="0" applyFont="1" applyFill="1" applyBorder="1" applyAlignment="1">
      <alignment horizontal="center"/>
    </xf>
    <xf numFmtId="10" fontId="28" fillId="0" borderId="0" xfId="388" applyNumberFormat="1" applyFont="1" applyAlignment="1">
      <alignment horizontal="center"/>
    </xf>
    <xf numFmtId="0" fontId="28" fillId="28" borderId="29"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0" xfId="0" applyFont="1" applyFill="1" applyBorder="1" applyAlignment="1">
      <alignment horizontal="center" vertical="center"/>
    </xf>
    <xf numFmtId="43" fontId="62" fillId="23" borderId="0" xfId="105" applyFont="1" applyFill="1" applyBorder="1"/>
    <xf numFmtId="166" fontId="62" fillId="23" borderId="0" xfId="197" applyNumberFormat="1" applyFont="1" applyFill="1" applyBorder="1"/>
    <xf numFmtId="43" fontId="113" fillId="23" borderId="0" xfId="105" applyFont="1" applyFill="1" applyBorder="1"/>
    <xf numFmtId="166" fontId="113" fillId="23" borderId="0" xfId="197" applyNumberFormat="1" applyFont="1" applyFill="1" applyBorder="1"/>
    <xf numFmtId="43" fontId="62" fillId="23" borderId="0" xfId="105" applyFont="1" applyFill="1" applyBorder="1" applyAlignment="1">
      <alignment horizontal="center" vertical="center" wrapText="1"/>
    </xf>
    <xf numFmtId="166" fontId="62" fillId="23" borderId="0" xfId="197" applyNumberFormat="1" applyFont="1" applyFill="1" applyBorder="1" applyAlignment="1">
      <alignment horizontal="center" vertical="center" wrapText="1"/>
    </xf>
    <xf numFmtId="0" fontId="1" fillId="0" borderId="0" xfId="0" applyFont="1" applyFill="1" applyBorder="1"/>
    <xf numFmtId="0" fontId="52" fillId="28" borderId="0" xfId="0" applyFont="1" applyFill="1" applyBorder="1" applyAlignment="1">
      <alignment horizontal="center" vertical="center"/>
    </xf>
    <xf numFmtId="9" fontId="38" fillId="0" borderId="0" xfId="388" applyFont="1"/>
    <xf numFmtId="10" fontId="28" fillId="0" borderId="0" xfId="388" applyNumberFormat="1" applyFont="1"/>
    <xf numFmtId="41" fontId="30" fillId="35" borderId="0" xfId="197" applyNumberFormat="1" applyFont="1" applyFill="1"/>
    <xf numFmtId="41" fontId="34" fillId="35" borderId="0" xfId="197" applyNumberFormat="1" applyFont="1" applyFill="1"/>
    <xf numFmtId="41" fontId="2" fillId="35" borderId="0" xfId="197" applyNumberFormat="1" applyFont="1" applyFill="1"/>
    <xf numFmtId="41" fontId="3" fillId="35" borderId="0" xfId="197" applyNumberFormat="1" applyFont="1" applyFill="1"/>
    <xf numFmtId="41" fontId="35" fillId="35" borderId="0" xfId="197" applyNumberFormat="1" applyFont="1" applyFill="1"/>
    <xf numFmtId="41" fontId="30" fillId="38" borderId="0" xfId="197" applyNumberFormat="1" applyFont="1" applyFill="1"/>
    <xf numFmtId="41" fontId="34" fillId="38" borderId="0" xfId="197" applyNumberFormat="1" applyFont="1" applyFill="1"/>
    <xf numFmtId="41" fontId="2" fillId="38" borderId="0" xfId="197" applyNumberFormat="1" applyFont="1" applyFill="1"/>
    <xf numFmtId="41" fontId="3" fillId="38" borderId="0" xfId="197" applyNumberFormat="1" applyFont="1" applyFill="1"/>
    <xf numFmtId="41" fontId="35" fillId="38" borderId="0" xfId="197" applyNumberFormat="1" applyFont="1" applyFill="1"/>
    <xf numFmtId="0" fontId="2" fillId="35" borderId="0" xfId="197" applyNumberFormat="1" applyFont="1" applyFill="1" applyAlignment="1">
      <alignment horizontal="center" vertical="center" wrapText="1"/>
    </xf>
    <xf numFmtId="0" fontId="2" fillId="38" borderId="0" xfId="197" applyNumberFormat="1" applyFont="1" applyFill="1" applyAlignment="1">
      <alignment horizontal="center" vertical="center" wrapText="1"/>
    </xf>
    <xf numFmtId="164" fontId="62" fillId="0" borderId="0" xfId="105" applyNumberFormat="1" applyFont="1" applyFill="1"/>
    <xf numFmtId="49" fontId="28" fillId="0" borderId="20" xfId="0" applyNumberFormat="1" applyFont="1" applyFill="1" applyBorder="1" applyAlignment="1">
      <alignment horizontal="center"/>
    </xf>
    <xf numFmtId="0" fontId="28" fillId="0" borderId="0" xfId="0" applyFont="1" applyFill="1" applyBorder="1"/>
    <xf numFmtId="49" fontId="62" fillId="0" borderId="20" xfId="0" applyNumberFormat="1" applyFont="1" applyFill="1" applyBorder="1" applyAlignment="1">
      <alignment horizontal="center"/>
    </xf>
    <xf numFmtId="49" fontId="62" fillId="0" borderId="27" xfId="0" applyNumberFormat="1" applyFont="1" applyFill="1" applyBorder="1" applyAlignment="1">
      <alignment horizontal="center"/>
    </xf>
    <xf numFmtId="0" fontId="62" fillId="0" borderId="27" xfId="0" applyFont="1" applyFill="1" applyBorder="1" applyAlignment="1">
      <alignment wrapText="1"/>
    </xf>
    <xf numFmtId="0" fontId="62" fillId="0" borderId="27" xfId="0" applyFont="1" applyFill="1" applyBorder="1" applyAlignment="1">
      <alignment horizontal="center"/>
    </xf>
    <xf numFmtId="0" fontId="62" fillId="0" borderId="0" xfId="0" applyFont="1" applyFill="1" applyBorder="1"/>
    <xf numFmtId="1" fontId="62" fillId="0" borderId="27" xfId="0" applyNumberFormat="1" applyFont="1" applyFill="1" applyBorder="1" applyAlignment="1">
      <alignment horizontal="center"/>
    </xf>
    <xf numFmtId="164" fontId="62" fillId="0" borderId="0" xfId="105" applyNumberFormat="1" applyFont="1" applyFill="1" applyBorder="1"/>
    <xf numFmtId="49" fontId="62" fillId="0" borderId="24" xfId="0" applyNumberFormat="1" applyFont="1" applyFill="1" applyBorder="1" applyAlignment="1">
      <alignment horizontal="center"/>
    </xf>
    <xf numFmtId="49" fontId="62" fillId="0" borderId="30" xfId="0" applyNumberFormat="1" applyFont="1" applyFill="1" applyBorder="1" applyAlignment="1">
      <alignment horizontal="center"/>
    </xf>
    <xf numFmtId="14" fontId="62" fillId="0" borderId="30" xfId="0" applyNumberFormat="1" applyFont="1" applyFill="1" applyBorder="1" applyAlignment="1">
      <alignment horizontal="center"/>
    </xf>
    <xf numFmtId="0" fontId="62" fillId="0" borderId="30" xfId="0" applyFont="1" applyFill="1" applyBorder="1" applyAlignment="1">
      <alignment wrapText="1"/>
    </xf>
    <xf numFmtId="0" fontId="62" fillId="0" borderId="30" xfId="0" applyFont="1" applyFill="1" applyBorder="1" applyAlignment="1">
      <alignment horizontal="center"/>
    </xf>
    <xf numFmtId="0" fontId="62" fillId="0" borderId="30" xfId="0" applyFont="1" applyFill="1" applyBorder="1" applyAlignment="1">
      <alignment horizontal="right"/>
    </xf>
    <xf numFmtId="164" fontId="62" fillId="0" borderId="30" xfId="105" applyNumberFormat="1" applyFont="1" applyFill="1" applyBorder="1"/>
    <xf numFmtId="43" fontId="62" fillId="0" borderId="30" xfId="105" applyFont="1" applyFill="1" applyBorder="1" applyAlignment="1">
      <alignment wrapText="1"/>
    </xf>
    <xf numFmtId="164" fontId="32" fillId="0" borderId="0" xfId="105" applyNumberFormat="1" applyFont="1" applyFill="1" applyBorder="1" applyAlignment="1">
      <alignment horizontal="center" vertical="center"/>
    </xf>
    <xf numFmtId="164" fontId="31" fillId="0" borderId="0" xfId="105" applyNumberFormat="1" applyFont="1" applyFill="1" applyBorder="1" applyAlignment="1">
      <alignment horizontal="center" vertical="center"/>
    </xf>
    <xf numFmtId="164" fontId="28" fillId="0" borderId="0" xfId="105" applyNumberFormat="1" applyFont="1" applyFill="1" applyBorder="1"/>
    <xf numFmtId="0" fontId="11" fillId="0" borderId="0" xfId="256" applyAlignment="1" applyProtection="1"/>
    <xf numFmtId="0" fontId="119" fillId="0" borderId="0" xfId="0" applyFont="1" applyAlignment="1">
      <alignment horizontal="center"/>
    </xf>
    <xf numFmtId="164" fontId="119" fillId="0" borderId="0" xfId="105" applyNumberFormat="1" applyFont="1" applyAlignment="1"/>
    <xf numFmtId="164" fontId="118" fillId="0" borderId="0" xfId="105" applyNumberFormat="1" applyFont="1" applyAlignment="1"/>
    <xf numFmtId="164" fontId="121" fillId="39" borderId="0" xfId="105" applyNumberFormat="1" applyFont="1" applyFill="1" applyAlignment="1"/>
    <xf numFmtId="0" fontId="119" fillId="0" borderId="0" xfId="0" applyFont="1"/>
    <xf numFmtId="164" fontId="121" fillId="0" borderId="0" xfId="0" applyNumberFormat="1" applyFont="1" applyAlignment="1"/>
    <xf numFmtId="0" fontId="121" fillId="0" borderId="0" xfId="0" applyFont="1" applyAlignment="1">
      <alignment horizontal="center"/>
    </xf>
    <xf numFmtId="164" fontId="121" fillId="0" borderId="0" xfId="105" applyNumberFormat="1" applyFont="1" applyAlignment="1"/>
    <xf numFmtId="164" fontId="121" fillId="0" borderId="0" xfId="105" applyNumberFormat="1" applyFont="1" applyAlignment="1">
      <alignment horizontal="right"/>
    </xf>
    <xf numFmtId="0" fontId="121" fillId="0" borderId="0" xfId="0" applyFont="1"/>
    <xf numFmtId="164" fontId="121" fillId="0" borderId="3" xfId="0" applyNumberFormat="1" applyFont="1" applyBorder="1" applyAlignment="1"/>
    <xf numFmtId="0" fontId="119" fillId="0" borderId="3" xfId="0" applyFont="1" applyBorder="1" applyAlignment="1">
      <alignment horizontal="center"/>
    </xf>
    <xf numFmtId="164" fontId="119" fillId="0" borderId="3" xfId="105" applyNumberFormat="1" applyFont="1" applyBorder="1" applyAlignment="1"/>
    <xf numFmtId="164" fontId="119" fillId="0" borderId="3" xfId="105" applyNumberFormat="1" applyFont="1" applyBorder="1" applyAlignment="1">
      <alignment horizontal="right"/>
    </xf>
    <xf numFmtId="164" fontId="121" fillId="0" borderId="3" xfId="105" applyNumberFormat="1" applyFont="1" applyBorder="1" applyAlignment="1"/>
    <xf numFmtId="49" fontId="119" fillId="0" borderId="0" xfId="0" applyNumberFormat="1" applyFont="1" applyAlignment="1"/>
    <xf numFmtId="0" fontId="119" fillId="0" borderId="0" xfId="0" applyFont="1" applyAlignment="1"/>
    <xf numFmtId="164" fontId="119" fillId="0" borderId="0" xfId="105" applyNumberFormat="1" applyFont="1" applyAlignment="1">
      <alignment horizontal="center"/>
    </xf>
    <xf numFmtId="0" fontId="118" fillId="0" borderId="0" xfId="0" applyFont="1" applyAlignment="1">
      <alignment horizontal="center"/>
    </xf>
    <xf numFmtId="0" fontId="122" fillId="0" borderId="0" xfId="0" applyFont="1" applyAlignment="1">
      <alignment horizontal="center"/>
    </xf>
    <xf numFmtId="164" fontId="123" fillId="0" borderId="0" xfId="105" applyNumberFormat="1" applyFont="1" applyAlignment="1"/>
    <xf numFmtId="164" fontId="122" fillId="0" borderId="0" xfId="105" applyNumberFormat="1" applyFont="1" applyAlignment="1">
      <alignment horizontal="right"/>
    </xf>
    <xf numFmtId="49" fontId="118" fillId="37" borderId="9" xfId="0" applyNumberFormat="1" applyFont="1" applyFill="1" applyBorder="1" applyAlignment="1">
      <alignment horizontal="centerContinuous" vertical="center" wrapText="1"/>
    </xf>
    <xf numFmtId="0" fontId="118" fillId="37" borderId="0" xfId="0" applyFont="1" applyFill="1" applyBorder="1" applyAlignment="1">
      <alignment horizontal="centerContinuous" vertical="center" wrapText="1"/>
    </xf>
    <xf numFmtId="0" fontId="124" fillId="37" borderId="9" xfId="0" applyFont="1" applyFill="1" applyBorder="1" applyAlignment="1">
      <alignment horizontal="center" vertical="center" wrapText="1"/>
    </xf>
    <xf numFmtId="0" fontId="124" fillId="37" borderId="0" xfId="0" applyFont="1" applyFill="1" applyBorder="1" applyAlignment="1">
      <alignment horizontal="center" vertical="center" wrapText="1"/>
    </xf>
    <xf numFmtId="164" fontId="124" fillId="37" borderId="9" xfId="105" applyNumberFormat="1" applyFont="1" applyFill="1" applyBorder="1" applyAlignment="1">
      <alignment horizontal="center" vertical="center" wrapText="1"/>
    </xf>
    <xf numFmtId="164" fontId="124" fillId="37" borderId="0" xfId="105" applyNumberFormat="1" applyFont="1" applyFill="1" applyBorder="1" applyAlignment="1">
      <alignment horizontal="center" vertical="center" wrapText="1"/>
    </xf>
    <xf numFmtId="164" fontId="124" fillId="37" borderId="9" xfId="105" applyNumberFormat="1" applyFont="1" applyFill="1" applyBorder="1" applyAlignment="1">
      <alignment horizontal="centerContinuous" vertical="center" wrapText="1"/>
    </xf>
    <xf numFmtId="49" fontId="124" fillId="37" borderId="9" xfId="105" applyNumberFormat="1" applyFont="1" applyFill="1" applyBorder="1" applyAlignment="1">
      <alignment horizontal="center" vertical="center" wrapText="1"/>
    </xf>
    <xf numFmtId="49" fontId="118" fillId="37" borderId="0" xfId="105" applyNumberFormat="1" applyFont="1" applyFill="1" applyBorder="1" applyAlignment="1">
      <alignment horizontal="centerContinuous" vertical="center" wrapText="1"/>
    </xf>
    <xf numFmtId="49" fontId="120" fillId="37" borderId="9" xfId="105" applyNumberFormat="1" applyFont="1" applyFill="1" applyBorder="1" applyAlignment="1">
      <alignment horizontal="center" vertical="center" wrapText="1"/>
    </xf>
    <xf numFmtId="0" fontId="124" fillId="0" borderId="0" xfId="0" applyFont="1" applyAlignment="1">
      <alignment horizontal="center" vertical="center" wrapText="1"/>
    </xf>
    <xf numFmtId="49" fontId="120" fillId="0" borderId="9" xfId="0" applyNumberFormat="1" applyFont="1" applyBorder="1" applyAlignment="1">
      <alignment horizontal="center"/>
    </xf>
    <xf numFmtId="0" fontId="120" fillId="0" borderId="0" xfId="0" applyFont="1" applyBorder="1" applyAlignment="1">
      <alignment horizontal="center"/>
    </xf>
    <xf numFmtId="0" fontId="120" fillId="0" borderId="9" xfId="0" applyFont="1" applyBorder="1" applyAlignment="1">
      <alignment horizontal="center"/>
    </xf>
    <xf numFmtId="49" fontId="120" fillId="0" borderId="0" xfId="0" applyNumberFormat="1" applyFont="1" applyBorder="1" applyAlignment="1">
      <alignment horizontal="center"/>
    </xf>
    <xf numFmtId="49" fontId="125" fillId="0" borderId="9" xfId="0" applyNumberFormat="1" applyFont="1" applyBorder="1" applyAlignment="1">
      <alignment horizontal="center"/>
    </xf>
    <xf numFmtId="49" fontId="120" fillId="0" borderId="0" xfId="105" applyNumberFormat="1" applyFont="1" applyBorder="1" applyAlignment="1">
      <alignment horizontal="center"/>
    </xf>
    <xf numFmtId="49" fontId="120" fillId="0" borderId="9" xfId="105" applyNumberFormat="1" applyFont="1" applyBorder="1" applyAlignment="1">
      <alignment horizontal="center"/>
    </xf>
    <xf numFmtId="0" fontId="120" fillId="0" borderId="0" xfId="0" applyFont="1"/>
    <xf numFmtId="49" fontId="118" fillId="0" borderId="0" xfId="0" applyNumberFormat="1" applyFont="1" applyFill="1" applyBorder="1" applyAlignment="1"/>
    <xf numFmtId="0" fontId="118" fillId="0" borderId="0" xfId="0" applyFont="1" applyFill="1" applyBorder="1" applyAlignment="1"/>
    <xf numFmtId="0" fontId="118" fillId="0" borderId="0" xfId="0" applyFont="1" applyFill="1" applyBorder="1" applyAlignment="1">
      <alignment horizontal="center"/>
    </xf>
    <xf numFmtId="164" fontId="118" fillId="0" borderId="0" xfId="105" applyNumberFormat="1" applyFont="1" applyFill="1" applyBorder="1" applyAlignment="1"/>
    <xf numFmtId="0" fontId="118" fillId="0" borderId="0" xfId="0" applyFont="1" applyFill="1"/>
    <xf numFmtId="49" fontId="120" fillId="0" borderId="0" xfId="0" applyNumberFormat="1" applyFont="1" applyFill="1" applyBorder="1" applyAlignment="1"/>
    <xf numFmtId="0" fontId="120" fillId="0" borderId="0" xfId="0" applyFont="1" applyFill="1" applyBorder="1" applyAlignment="1"/>
    <xf numFmtId="0" fontId="120" fillId="0" borderId="0" xfId="0" applyFont="1" applyFill="1" applyBorder="1" applyAlignment="1">
      <alignment horizontal="center"/>
    </xf>
    <xf numFmtId="164" fontId="120" fillId="0" borderId="0" xfId="105" applyNumberFormat="1" applyFont="1" applyFill="1" applyBorder="1" applyAlignment="1"/>
    <xf numFmtId="0" fontId="120" fillId="0" borderId="0" xfId="0" applyFont="1" applyFill="1"/>
    <xf numFmtId="49" fontId="119" fillId="0" borderId="0" xfId="0" applyNumberFormat="1" applyFont="1" applyFill="1" applyBorder="1" applyAlignment="1"/>
    <xf numFmtId="0" fontId="119" fillId="0" borderId="0" xfId="0" applyFont="1" applyFill="1" applyBorder="1" applyAlignment="1"/>
    <xf numFmtId="0" fontId="119" fillId="0" borderId="0" xfId="0" applyFont="1" applyFill="1" applyBorder="1" applyAlignment="1">
      <alignment horizontal="center"/>
    </xf>
    <xf numFmtId="0" fontId="120" fillId="0" borderId="0" xfId="0" applyFont="1" applyFill="1" applyAlignment="1">
      <alignment horizontal="center"/>
    </xf>
    <xf numFmtId="164" fontId="119" fillId="0" borderId="0" xfId="105" applyNumberFormat="1" applyFont="1" applyFill="1" applyBorder="1"/>
    <xf numFmtId="164" fontId="119" fillId="0" borderId="0" xfId="105" applyNumberFormat="1" applyFont="1" applyFill="1" applyBorder="1" applyAlignment="1"/>
    <xf numFmtId="0" fontId="119" fillId="0" borderId="0" xfId="0" applyFont="1" applyFill="1"/>
    <xf numFmtId="0" fontId="119" fillId="0" borderId="0" xfId="0" quotePrefix="1" applyFont="1" applyFill="1" applyBorder="1" applyAlignment="1"/>
    <xf numFmtId="49" fontId="119" fillId="0" borderId="0" xfId="0" quotePrefix="1" applyNumberFormat="1" applyFont="1" applyFill="1" applyBorder="1" applyAlignment="1"/>
    <xf numFmtId="0" fontId="124" fillId="0" borderId="0" xfId="0" applyFont="1" applyFill="1" applyBorder="1" applyAlignment="1">
      <alignment horizontal="center"/>
    </xf>
    <xf numFmtId="164" fontId="120" fillId="0" borderId="0" xfId="105" applyNumberFormat="1" applyFont="1" applyFill="1" applyBorder="1" applyAlignment="1">
      <alignment horizontal="right"/>
    </xf>
    <xf numFmtId="164" fontId="121" fillId="0" borderId="0" xfId="105" applyNumberFormat="1" applyFont="1" applyFill="1" applyBorder="1" applyAlignment="1"/>
    <xf numFmtId="49" fontId="122" fillId="0" borderId="0" xfId="0" applyNumberFormat="1" applyFont="1" applyFill="1" applyBorder="1" applyAlignment="1"/>
    <xf numFmtId="0" fontId="122" fillId="0" borderId="0" xfId="0" applyFont="1" applyFill="1" applyBorder="1" applyAlignment="1"/>
    <xf numFmtId="0" fontId="122" fillId="0" borderId="0" xfId="0" applyFont="1" applyFill="1" applyBorder="1" applyAlignment="1">
      <alignment horizontal="center"/>
    </xf>
    <xf numFmtId="0" fontId="123" fillId="0" borderId="0" xfId="0" applyFont="1" applyFill="1" applyBorder="1" applyAlignment="1">
      <alignment horizontal="center"/>
    </xf>
    <xf numFmtId="164" fontId="122" fillId="0" borderId="0" xfId="105" applyNumberFormat="1" applyFont="1" applyFill="1" applyBorder="1" applyAlignment="1"/>
    <xf numFmtId="0" fontId="122" fillId="0" borderId="0" xfId="0" applyFont="1" applyFill="1"/>
    <xf numFmtId="49" fontId="120" fillId="0" borderId="0" xfId="0" quotePrefix="1" applyNumberFormat="1" applyFont="1" applyFill="1" applyBorder="1" applyAlignment="1"/>
    <xf numFmtId="164" fontId="119" fillId="0" borderId="0" xfId="105" quotePrefix="1" applyNumberFormat="1" applyFont="1" applyFill="1" applyBorder="1" applyAlignment="1"/>
    <xf numFmtId="0" fontId="119" fillId="0" borderId="0" xfId="0" applyFont="1" applyBorder="1" applyAlignment="1"/>
    <xf numFmtId="0" fontId="119" fillId="0" borderId="0" xfId="0" applyFont="1" applyBorder="1" applyAlignment="1">
      <alignment horizontal="center"/>
    </xf>
    <xf numFmtId="164" fontId="119" fillId="0" borderId="0" xfId="105" applyNumberFormat="1" applyFont="1" applyBorder="1" applyAlignment="1"/>
    <xf numFmtId="175" fontId="118" fillId="37" borderId="0" xfId="105" applyNumberFormat="1" applyFont="1" applyFill="1" applyBorder="1" applyAlignment="1">
      <alignment vertical="center"/>
    </xf>
    <xf numFmtId="164" fontId="118" fillId="37" borderId="9" xfId="105" applyNumberFormat="1" applyFont="1" applyFill="1" applyBorder="1" applyAlignment="1">
      <alignment vertical="center"/>
    </xf>
    <xf numFmtId="164" fontId="118" fillId="37" borderId="0" xfId="105" applyNumberFormat="1" applyFont="1" applyFill="1" applyBorder="1" applyAlignment="1">
      <alignment vertical="center"/>
    </xf>
    <xf numFmtId="164" fontId="118" fillId="37" borderId="0" xfId="105" applyNumberFormat="1" applyFont="1" applyFill="1" applyBorder="1" applyAlignment="1">
      <alignment horizontal="centerContinuous" vertical="center" wrapText="1"/>
    </xf>
    <xf numFmtId="0" fontId="124" fillId="0" borderId="0" xfId="0" applyFont="1" applyAlignment="1">
      <alignment horizontal="centerContinuous" vertical="center" wrapText="1"/>
    </xf>
    <xf numFmtId="0" fontId="124" fillId="0" borderId="0" xfId="0" applyFont="1" applyAlignment="1">
      <alignment horizontal="left" vertical="center" wrapText="1"/>
    </xf>
    <xf numFmtId="0" fontId="118" fillId="0" borderId="0" xfId="0" applyFont="1"/>
    <xf numFmtId="49" fontId="118" fillId="0" borderId="0" xfId="0" applyNumberFormat="1" applyFont="1" applyAlignment="1"/>
    <xf numFmtId="0" fontId="118" fillId="0" borderId="0" xfId="0" applyFont="1" applyAlignment="1"/>
    <xf numFmtId="0" fontId="118" fillId="37" borderId="9" xfId="0" applyFont="1" applyFill="1" applyBorder="1" applyAlignment="1">
      <alignment horizontal="centerContinuous" vertical="center" wrapText="1"/>
    </xf>
    <xf numFmtId="49" fontId="118" fillId="0" borderId="0" xfId="0" applyNumberFormat="1" applyFont="1" applyBorder="1" applyAlignment="1"/>
    <xf numFmtId="0" fontId="118" fillId="0" borderId="0" xfId="0" applyFont="1" applyBorder="1" applyAlignment="1"/>
    <xf numFmtId="0" fontId="118" fillId="0" borderId="0" xfId="0" applyFont="1" applyBorder="1" applyAlignment="1">
      <alignment horizontal="center"/>
    </xf>
    <xf numFmtId="164" fontId="118" fillId="0" borderId="0" xfId="105" applyNumberFormat="1" applyFont="1" applyBorder="1" applyAlignment="1">
      <alignment vertical="center"/>
    </xf>
    <xf numFmtId="164" fontId="118" fillId="0" borderId="0" xfId="105" applyNumberFormat="1" applyFont="1" applyBorder="1" applyAlignment="1"/>
    <xf numFmtId="49" fontId="120" fillId="0" borderId="0" xfId="0" applyNumberFormat="1" applyFont="1" applyBorder="1" applyAlignment="1"/>
    <xf numFmtId="0" fontId="120" fillId="0" borderId="0" xfId="0" applyFont="1" applyBorder="1" applyAlignment="1"/>
    <xf numFmtId="164" fontId="120" fillId="0" borderId="0" xfId="105" applyNumberFormat="1" applyFont="1" applyBorder="1" applyAlignment="1"/>
    <xf numFmtId="164" fontId="119" fillId="0" borderId="0" xfId="105" applyNumberFormat="1" applyFont="1" applyBorder="1"/>
    <xf numFmtId="49" fontId="119" fillId="0" borderId="0" xfId="0" quotePrefix="1" applyNumberFormat="1" applyFont="1" applyBorder="1" applyAlignment="1"/>
    <xf numFmtId="0" fontId="119" fillId="0" borderId="0" xfId="0" quotePrefix="1" applyFont="1" applyBorder="1" applyAlignment="1"/>
    <xf numFmtId="0" fontId="124" fillId="0" borderId="0" xfId="0" applyFont="1" applyBorder="1" applyAlignment="1">
      <alignment horizontal="center"/>
    </xf>
    <xf numFmtId="49" fontId="119" fillId="0" borderId="0" xfId="0" applyNumberFormat="1" applyFont="1" applyBorder="1" applyAlignment="1"/>
    <xf numFmtId="0" fontId="120" fillId="37" borderId="9" xfId="0" applyFont="1" applyFill="1" applyBorder="1" applyAlignment="1"/>
    <xf numFmtId="0" fontId="120" fillId="37" borderId="9" xfId="0" applyFont="1" applyFill="1" applyBorder="1" applyAlignment="1">
      <alignment horizontal="center"/>
    </xf>
    <xf numFmtId="0" fontId="121" fillId="0" borderId="31" xfId="0" applyFont="1" applyBorder="1" applyAlignment="1"/>
    <xf numFmtId="0" fontId="121" fillId="0" borderId="31" xfId="0" applyFont="1" applyBorder="1" applyAlignment="1">
      <alignment horizontal="center"/>
    </xf>
    <xf numFmtId="0" fontId="121" fillId="0" borderId="0" xfId="0" applyFont="1" applyBorder="1" applyAlignment="1"/>
    <xf numFmtId="0" fontId="120" fillId="0" borderId="31" xfId="0" applyFont="1" applyBorder="1" applyAlignment="1">
      <alignment horizontal="center"/>
    </xf>
    <xf numFmtId="0" fontId="121" fillId="0" borderId="0" xfId="0" applyFont="1" applyBorder="1" applyAlignment="1">
      <alignment horizontal="center"/>
    </xf>
    <xf numFmtId="164" fontId="121" fillId="0" borderId="0" xfId="105" applyNumberFormat="1" applyFont="1" applyBorder="1" applyAlignment="1"/>
    <xf numFmtId="164" fontId="121" fillId="0" borderId="31" xfId="105" applyNumberFormat="1" applyFont="1" applyBorder="1" applyAlignment="1"/>
    <xf numFmtId="164" fontId="121" fillId="0" borderId="32" xfId="105" applyNumberFormat="1" applyFont="1" applyBorder="1" applyAlignment="1"/>
    <xf numFmtId="0" fontId="121" fillId="0" borderId="3" xfId="0" applyFont="1" applyBorder="1" applyAlignment="1"/>
    <xf numFmtId="0" fontId="121" fillId="0" borderId="3" xfId="0" applyFont="1" applyBorder="1" applyAlignment="1">
      <alignment horizontal="center"/>
    </xf>
    <xf numFmtId="164" fontId="120" fillId="0" borderId="0" xfId="105" applyNumberFormat="1" applyFont="1" applyBorder="1" applyAlignment="1">
      <alignment horizontal="center"/>
    </xf>
    <xf numFmtId="164" fontId="120" fillId="0" borderId="0" xfId="0" applyNumberFormat="1" applyFont="1" applyBorder="1" applyAlignment="1">
      <alignment horizontal="center"/>
    </xf>
    <xf numFmtId="0" fontId="120" fillId="0" borderId="0" xfId="0" applyFont="1" applyBorder="1"/>
    <xf numFmtId="164" fontId="28" fillId="28" borderId="0" xfId="105" applyNumberFormat="1" applyFont="1" applyFill="1" applyBorder="1" applyAlignment="1">
      <alignment horizontal="center" vertical="center"/>
    </xf>
    <xf numFmtId="164" fontId="30" fillId="28" borderId="0" xfId="105" applyNumberFormat="1" applyFont="1" applyFill="1" applyBorder="1" applyAlignment="1">
      <alignment horizontal="center" vertical="center"/>
    </xf>
    <xf numFmtId="43" fontId="30" fillId="28" borderId="3" xfId="105" applyFont="1" applyFill="1" applyBorder="1" applyAlignment="1">
      <alignment horizontal="left" vertical="center"/>
    </xf>
    <xf numFmtId="49" fontId="52" fillId="28" borderId="0" xfId="0" applyNumberFormat="1" applyFont="1" applyFill="1" applyBorder="1" applyAlignment="1">
      <alignment horizontal="left" vertical="center"/>
    </xf>
    <xf numFmtId="0" fontId="39" fillId="28" borderId="0" xfId="0" applyFont="1" applyFill="1" applyBorder="1" applyAlignment="1">
      <alignment horizontal="center" vertical="center"/>
    </xf>
    <xf numFmtId="0" fontId="53" fillId="28" borderId="0" xfId="0" applyFont="1" applyFill="1" applyBorder="1" applyAlignment="1">
      <alignment horizontal="center" vertical="center"/>
    </xf>
    <xf numFmtId="164" fontId="30" fillId="28" borderId="0" xfId="105" applyNumberFormat="1" applyFont="1" applyFill="1" applyBorder="1" applyAlignment="1">
      <alignment horizontal="right" vertical="center" wrapText="1"/>
    </xf>
    <xf numFmtId="0" fontId="52" fillId="28" borderId="0" xfId="0" applyFont="1" applyFill="1" applyBorder="1" applyAlignment="1">
      <alignment horizontal="center"/>
    </xf>
    <xf numFmtId="43" fontId="28" fillId="28" borderId="0" xfId="105" applyFont="1" applyFill="1" applyAlignment="1">
      <alignment horizontal="left" vertical="center"/>
    </xf>
    <xf numFmtId="43" fontId="30" fillId="28" borderId="0" xfId="105" applyFont="1" applyFill="1" applyAlignment="1">
      <alignment horizontal="left" vertical="center"/>
    </xf>
    <xf numFmtId="0" fontId="30" fillId="28" borderId="0" xfId="0" applyFont="1" applyFill="1"/>
    <xf numFmtId="43" fontId="30" fillId="28" borderId="0" xfId="105" applyFont="1" applyFill="1"/>
    <xf numFmtId="164" fontId="30" fillId="28" borderId="0" xfId="105" applyNumberFormat="1" applyFont="1" applyFill="1"/>
    <xf numFmtId="164" fontId="39" fillId="28" borderId="0" xfId="105" applyNumberFormat="1" applyFont="1" applyFill="1" applyBorder="1"/>
    <xf numFmtId="0" fontId="39" fillId="28" borderId="0" xfId="0" applyFont="1" applyFill="1" applyBorder="1"/>
    <xf numFmtId="164" fontId="28" fillId="28" borderId="0" xfId="105" applyNumberFormat="1" applyFont="1" applyFill="1" applyBorder="1"/>
    <xf numFmtId="43" fontId="28" fillId="28" borderId="0" xfId="105" applyFont="1" applyFill="1"/>
    <xf numFmtId="43" fontId="28" fillId="28" borderId="2" xfId="105" applyFont="1" applyFill="1" applyBorder="1" applyAlignment="1">
      <alignment horizontal="center" vertical="center"/>
    </xf>
    <xf numFmtId="164" fontId="28" fillId="28" borderId="2" xfId="105" applyNumberFormat="1" applyFont="1" applyFill="1" applyBorder="1" applyAlignment="1">
      <alignment horizontal="center" vertical="center" wrapText="1"/>
    </xf>
    <xf numFmtId="164" fontId="39" fillId="28" borderId="0" xfId="105" applyNumberFormat="1" applyFont="1" applyFill="1" applyBorder="1" applyAlignment="1">
      <alignment horizontal="center" vertical="center"/>
    </xf>
    <xf numFmtId="0" fontId="28" fillId="28" borderId="0" xfId="0" applyFont="1" applyFill="1"/>
    <xf numFmtId="43" fontId="28" fillId="28" borderId="33" xfId="105" applyFont="1" applyFill="1" applyBorder="1" applyAlignment="1"/>
    <xf numFmtId="43" fontId="28" fillId="28" borderId="31" xfId="105" applyFont="1" applyFill="1" applyBorder="1" applyAlignment="1"/>
    <xf numFmtId="43" fontId="28" fillId="28" borderId="32" xfId="105" applyFont="1" applyFill="1" applyBorder="1" applyAlignment="1"/>
    <xf numFmtId="43" fontId="28" fillId="28" borderId="27" xfId="105" applyFont="1" applyFill="1" applyBorder="1"/>
    <xf numFmtId="164" fontId="28" fillId="28" borderId="27" xfId="105" applyNumberFormat="1" applyFont="1" applyFill="1" applyBorder="1"/>
    <xf numFmtId="43" fontId="30" fillId="28" borderId="27" xfId="105" applyFont="1" applyFill="1" applyBorder="1"/>
    <xf numFmtId="164" fontId="30" fillId="28" borderId="27" xfId="105" applyNumberFormat="1" applyFont="1" applyFill="1" applyBorder="1"/>
    <xf numFmtId="164" fontId="29" fillId="28" borderId="0" xfId="105" applyNumberFormat="1" applyFont="1" applyFill="1" applyBorder="1"/>
    <xf numFmtId="0" fontId="29" fillId="28" borderId="0" xfId="0" applyFont="1" applyFill="1" applyBorder="1"/>
    <xf numFmtId="164" fontId="30" fillId="28" borderId="0" xfId="105" applyNumberFormat="1" applyFont="1" applyFill="1" applyBorder="1"/>
    <xf numFmtId="43" fontId="28" fillId="28" borderId="34" xfId="105" applyFont="1" applyFill="1" applyBorder="1" applyAlignment="1"/>
    <xf numFmtId="43" fontId="28" fillId="28" borderId="35" xfId="105" applyFont="1" applyFill="1" applyBorder="1" applyAlignment="1"/>
    <xf numFmtId="43" fontId="28" fillId="28" borderId="36" xfId="105" applyFont="1" applyFill="1" applyBorder="1" applyAlignment="1"/>
    <xf numFmtId="43" fontId="30" fillId="28" borderId="30" xfId="105" applyFont="1" applyFill="1" applyBorder="1"/>
    <xf numFmtId="164" fontId="30" fillId="28" borderId="30" xfId="105" applyNumberFormat="1" applyFont="1" applyFill="1" applyBorder="1"/>
    <xf numFmtId="164" fontId="28" fillId="28" borderId="30" xfId="105" applyNumberFormat="1" applyFont="1" applyFill="1" applyBorder="1"/>
    <xf numFmtId="0" fontId="30" fillId="28" borderId="0" xfId="0" applyFont="1" applyFill="1" applyBorder="1"/>
    <xf numFmtId="0" fontId="28" fillId="28" borderId="0" xfId="373" applyFont="1" applyFill="1" applyBorder="1" applyAlignment="1">
      <alignment horizontal="center" vertical="center"/>
    </xf>
    <xf numFmtId="0" fontId="29" fillId="28" borderId="0" xfId="0" applyFont="1" applyFill="1" applyBorder="1" applyAlignment="1">
      <alignment horizontal="center" vertical="center"/>
    </xf>
    <xf numFmtId="164" fontId="28" fillId="28" borderId="0" xfId="105" applyNumberFormat="1" applyFont="1" applyFill="1" applyBorder="1" applyAlignment="1">
      <alignment horizontal="center" vertical="center" wrapText="1"/>
    </xf>
    <xf numFmtId="0" fontId="28" fillId="28" borderId="29" xfId="373" applyFont="1" applyFill="1" applyBorder="1" applyAlignment="1">
      <alignment horizontal="center" vertical="center"/>
    </xf>
    <xf numFmtId="164" fontId="30" fillId="28" borderId="0" xfId="105" applyNumberFormat="1" applyFont="1" applyFill="1" applyBorder="1" applyAlignment="1">
      <alignment horizontal="left" vertical="center"/>
    </xf>
    <xf numFmtId="0" fontId="30" fillId="28" borderId="0" xfId="373" applyFont="1" applyFill="1" applyBorder="1" applyAlignment="1">
      <alignment horizontal="right" vertical="center"/>
    </xf>
    <xf numFmtId="164" fontId="28" fillId="28" borderId="0" xfId="105" applyNumberFormat="1" applyFont="1" applyFill="1" applyBorder="1" applyAlignment="1">
      <alignment horizontal="left" vertical="center"/>
    </xf>
    <xf numFmtId="0" fontId="28" fillId="28" borderId="0" xfId="373" applyFont="1" applyFill="1" applyBorder="1" applyAlignment="1">
      <alignment horizontal="right" vertical="center"/>
    </xf>
    <xf numFmtId="41" fontId="28" fillId="28" borderId="0" xfId="0" applyNumberFormat="1" applyFont="1" applyFill="1" applyBorder="1" applyAlignment="1">
      <alignment horizontal="center" vertical="center"/>
    </xf>
    <xf numFmtId="49" fontId="30" fillId="28" borderId="0" xfId="0" applyNumberFormat="1" applyFont="1" applyFill="1" applyBorder="1" applyAlignment="1">
      <alignment horizontal="left" vertical="center"/>
    </xf>
    <xf numFmtId="49" fontId="28" fillId="28" borderId="0" xfId="0" applyNumberFormat="1" applyFont="1" applyFill="1" applyBorder="1" applyAlignment="1">
      <alignment horizontal="left" vertical="center"/>
    </xf>
    <xf numFmtId="164" fontId="30" fillId="28" borderId="0" xfId="105" applyNumberFormat="1" applyFont="1" applyFill="1" applyBorder="1" applyAlignment="1">
      <alignment horizontal="center" vertical="center" wrapText="1"/>
    </xf>
    <xf numFmtId="43" fontId="28" fillId="28" borderId="0" xfId="105" applyFont="1" applyFill="1" applyBorder="1" applyAlignment="1">
      <alignment horizontal="left" vertical="center"/>
    </xf>
    <xf numFmtId="43" fontId="30" fillId="28" borderId="0" xfId="105" applyFont="1" applyFill="1" applyBorder="1" applyAlignment="1">
      <alignment horizontal="left" vertical="center"/>
    </xf>
    <xf numFmtId="164" fontId="3" fillId="28" borderId="0" xfId="105" applyNumberFormat="1" applyFont="1" applyFill="1" applyBorder="1" applyAlignment="1">
      <alignment horizontal="right" vertical="top" wrapText="1"/>
    </xf>
    <xf numFmtId="49" fontId="28" fillId="28" borderId="29" xfId="105" applyNumberFormat="1" applyFont="1" applyFill="1" applyBorder="1" applyAlignment="1">
      <alignment horizontal="center" vertical="center" wrapText="1"/>
    </xf>
    <xf numFmtId="49" fontId="28" fillId="28" borderId="0" xfId="0" applyNumberFormat="1" applyFont="1" applyFill="1" applyBorder="1" applyAlignment="1">
      <alignment horizontal="left" vertical="center" wrapText="1"/>
    </xf>
    <xf numFmtId="0" fontId="28" fillId="28" borderId="0" xfId="0" applyFont="1" applyFill="1" applyBorder="1" applyAlignment="1">
      <alignment horizontal="left" vertical="center"/>
    </xf>
    <xf numFmtId="0" fontId="28" fillId="28" borderId="0" xfId="0" applyFont="1" applyFill="1" applyBorder="1" applyAlignment="1">
      <alignment horizontal="right" vertical="center"/>
    </xf>
    <xf numFmtId="0" fontId="30" fillId="28" borderId="0" xfId="0" applyFont="1" applyFill="1" applyBorder="1" applyAlignment="1">
      <alignment horizontal="left" vertical="center"/>
    </xf>
    <xf numFmtId="0" fontId="128" fillId="28" borderId="0" xfId="0" applyFont="1" applyFill="1" applyBorder="1" applyAlignment="1">
      <alignment horizontal="left" vertical="center"/>
    </xf>
    <xf numFmtId="0" fontId="128" fillId="28" borderId="0" xfId="0" applyFont="1" applyFill="1" applyBorder="1" applyAlignment="1">
      <alignment horizontal="center" vertical="center"/>
    </xf>
    <xf numFmtId="0" fontId="129" fillId="28" borderId="0" xfId="0" applyFont="1" applyFill="1" applyBorder="1" applyAlignment="1">
      <alignment horizontal="left" vertical="center"/>
    </xf>
    <xf numFmtId="0" fontId="129" fillId="28" borderId="0" xfId="0" applyFont="1" applyFill="1" applyBorder="1" applyAlignment="1">
      <alignment horizontal="center" vertical="center"/>
    </xf>
    <xf numFmtId="49" fontId="30" fillId="28" borderId="0" xfId="373" applyNumberFormat="1" applyFont="1" applyFill="1" applyBorder="1" applyAlignment="1">
      <alignment horizontal="left" vertical="center"/>
    </xf>
    <xf numFmtId="164" fontId="28" fillId="28" borderId="37" xfId="105" applyNumberFormat="1" applyFont="1" applyFill="1" applyBorder="1" applyAlignment="1">
      <alignment horizontal="right" vertical="center" wrapText="1"/>
    </xf>
    <xf numFmtId="49" fontId="30" fillId="28" borderId="0" xfId="0" applyNumberFormat="1" applyFont="1" applyFill="1" applyBorder="1" applyAlignment="1">
      <alignment horizontal="left" vertical="center" wrapText="1"/>
    </xf>
    <xf numFmtId="0" fontId="30" fillId="28" borderId="0" xfId="0" applyFont="1" applyFill="1" applyBorder="1" applyAlignment="1">
      <alignment horizontal="left" vertical="center" wrapText="1"/>
    </xf>
    <xf numFmtId="164" fontId="30" fillId="28" borderId="0" xfId="105" applyNumberFormat="1" applyFont="1" applyFill="1" applyBorder="1" applyAlignment="1">
      <alignment horizontal="left" vertical="center" wrapText="1"/>
    </xf>
    <xf numFmtId="0" fontId="118" fillId="0" borderId="0" xfId="0" applyFont="1" applyFill="1" applyAlignment="1">
      <alignment horizontal="center"/>
    </xf>
    <xf numFmtId="0" fontId="120" fillId="28" borderId="0" xfId="0" applyFont="1" applyFill="1" applyAlignment="1">
      <alignment horizontal="center" vertical="center"/>
    </xf>
    <xf numFmtId="164" fontId="120" fillId="28" borderId="0" xfId="105" applyNumberFormat="1" applyFont="1" applyFill="1" applyAlignment="1">
      <alignment horizontal="right" vertical="center"/>
    </xf>
    <xf numFmtId="164" fontId="120" fillId="28" borderId="0" xfId="105" applyNumberFormat="1" applyFont="1" applyFill="1" applyBorder="1" applyAlignment="1">
      <alignment horizontal="center" vertical="center"/>
    </xf>
    <xf numFmtId="0" fontId="120" fillId="28" borderId="0" xfId="0" applyFont="1" applyFill="1" applyBorder="1" applyAlignment="1">
      <alignment horizontal="center" vertical="center"/>
    </xf>
    <xf numFmtId="0" fontId="121" fillId="28" borderId="0" xfId="0" applyFont="1" applyFill="1" applyAlignment="1">
      <alignment horizontal="center" vertical="center"/>
    </xf>
    <xf numFmtId="164" fontId="121" fillId="28" borderId="0" xfId="105" applyNumberFormat="1" applyFont="1" applyFill="1" applyAlignment="1">
      <alignment horizontal="right" vertical="center"/>
    </xf>
    <xf numFmtId="164" fontId="121" fillId="28" borderId="0" xfId="105" applyNumberFormat="1" applyFont="1" applyFill="1" applyBorder="1" applyAlignment="1">
      <alignment horizontal="center" vertical="center"/>
    </xf>
    <xf numFmtId="0" fontId="121" fillId="28" borderId="0" xfId="0" applyFont="1" applyFill="1" applyBorder="1" applyAlignment="1">
      <alignment horizontal="center" vertical="center"/>
    </xf>
    <xf numFmtId="0" fontId="121" fillId="28" borderId="3" xfId="0" applyFont="1" applyFill="1" applyBorder="1" applyAlignment="1">
      <alignment horizontal="center" vertical="center"/>
    </xf>
    <xf numFmtId="164" fontId="121" fillId="28" borderId="3" xfId="105" applyNumberFormat="1" applyFont="1" applyFill="1" applyBorder="1" applyAlignment="1">
      <alignment horizontal="right" vertical="center"/>
    </xf>
    <xf numFmtId="49" fontId="120" fillId="28" borderId="0" xfId="0" applyNumberFormat="1" applyFont="1" applyFill="1" applyAlignment="1">
      <alignment horizontal="left" vertical="center"/>
    </xf>
    <xf numFmtId="0" fontId="131" fillId="28" borderId="0" xfId="0" applyFont="1" applyFill="1" applyAlignment="1">
      <alignment horizontal="justify" vertical="top"/>
    </xf>
    <xf numFmtId="49" fontId="121" fillId="28" borderId="0" xfId="0" applyNumberFormat="1" applyFont="1" applyFill="1" applyAlignment="1">
      <alignment horizontal="left" vertical="center"/>
    </xf>
    <xf numFmtId="49" fontId="120" fillId="28" borderId="0" xfId="0" applyNumberFormat="1" applyFont="1" applyFill="1" applyAlignment="1">
      <alignment horizontal="center" vertical="center" wrapText="1"/>
    </xf>
    <xf numFmtId="49" fontId="120" fillId="28" borderId="0" xfId="0" applyNumberFormat="1" applyFont="1" applyFill="1" applyAlignment="1">
      <alignment horizontal="left" vertical="center" wrapText="1"/>
    </xf>
    <xf numFmtId="0" fontId="120" fillId="28" borderId="0" xfId="0" applyFont="1" applyFill="1" applyAlignment="1">
      <alignment horizontal="center" vertical="center" wrapText="1"/>
    </xf>
    <xf numFmtId="164" fontId="120" fillId="28" borderId="3" xfId="105" applyNumberFormat="1" applyFont="1" applyFill="1" applyBorder="1" applyAlignment="1">
      <alignment horizontal="right" vertical="center" wrapText="1"/>
    </xf>
    <xf numFmtId="164" fontId="120" fillId="28" borderId="0" xfId="105" applyNumberFormat="1" applyFont="1" applyFill="1" applyAlignment="1">
      <alignment horizontal="right" vertical="center" wrapText="1"/>
    </xf>
    <xf numFmtId="164" fontId="120" fillId="28" borderId="0" xfId="105" applyNumberFormat="1" applyFont="1" applyFill="1" applyBorder="1" applyAlignment="1">
      <alignment horizontal="right" vertical="center" wrapText="1"/>
    </xf>
    <xf numFmtId="0" fontId="120" fillId="28" borderId="0" xfId="373" applyFont="1" applyFill="1" applyAlignment="1">
      <alignment horizontal="center" vertical="center"/>
    </xf>
    <xf numFmtId="0" fontId="120" fillId="28" borderId="0" xfId="373" applyFont="1" applyFill="1" applyAlignment="1">
      <alignment horizontal="center" vertical="center" wrapText="1"/>
    </xf>
    <xf numFmtId="164" fontId="120" fillId="28" borderId="0" xfId="105" applyNumberFormat="1" applyFont="1" applyFill="1" applyBorder="1" applyAlignment="1">
      <alignment horizontal="right" vertical="center"/>
    </xf>
    <xf numFmtId="0" fontId="121" fillId="28" borderId="0" xfId="373" applyFont="1" applyFill="1" applyAlignment="1">
      <alignment horizontal="center" vertical="center"/>
    </xf>
    <xf numFmtId="49" fontId="121" fillId="28" borderId="0" xfId="373" applyNumberFormat="1" applyFont="1" applyFill="1" applyAlignment="1">
      <alignment horizontal="left" vertical="center"/>
    </xf>
    <xf numFmtId="0" fontId="121" fillId="28" borderId="0" xfId="373" applyFont="1" applyFill="1" applyAlignment="1">
      <alignment horizontal="center" vertical="center" wrapText="1"/>
    </xf>
    <xf numFmtId="164" fontId="121" fillId="28" borderId="0" xfId="105" applyNumberFormat="1" applyFont="1" applyFill="1" applyBorder="1" applyAlignment="1">
      <alignment horizontal="right" vertical="center"/>
    </xf>
    <xf numFmtId="49" fontId="120" fillId="28" borderId="0" xfId="373" applyNumberFormat="1" applyFont="1" applyFill="1" applyAlignment="1">
      <alignment horizontal="left" vertical="center"/>
    </xf>
    <xf numFmtId="0" fontId="123" fillId="28" borderId="0" xfId="373" applyFont="1" applyFill="1" applyAlignment="1">
      <alignment horizontal="center" vertical="center"/>
    </xf>
    <xf numFmtId="164" fontId="123" fillId="28" borderId="0" xfId="105" applyNumberFormat="1" applyFont="1" applyFill="1" applyBorder="1" applyAlignment="1">
      <alignment horizontal="right" vertical="center"/>
    </xf>
    <xf numFmtId="164" fontId="123" fillId="28" borderId="0" xfId="105" applyNumberFormat="1" applyFont="1" applyFill="1" applyBorder="1" applyAlignment="1">
      <alignment horizontal="center" vertical="center"/>
    </xf>
    <xf numFmtId="49" fontId="120" fillId="28" borderId="29" xfId="373" applyNumberFormat="1" applyFont="1" applyFill="1" applyBorder="1" applyAlignment="1">
      <alignment horizontal="center" vertical="center" wrapText="1"/>
    </xf>
    <xf numFmtId="0" fontId="120" fillId="28" borderId="29" xfId="373" applyFont="1" applyFill="1" applyBorder="1" applyAlignment="1">
      <alignment horizontal="center" vertical="center" wrapText="1"/>
    </xf>
    <xf numFmtId="164" fontId="120" fillId="28" borderId="29" xfId="105" applyNumberFormat="1" applyFont="1" applyFill="1" applyBorder="1" applyAlignment="1">
      <alignment horizontal="right" vertical="center"/>
    </xf>
    <xf numFmtId="49" fontId="121" fillId="28" borderId="0" xfId="0" applyNumberFormat="1" applyFont="1" applyFill="1" applyAlignment="1">
      <alignment horizontal="left" vertical="center" wrapText="1"/>
    </xf>
    <xf numFmtId="0" fontId="123" fillId="28" borderId="0" xfId="0" applyFont="1" applyFill="1" applyAlignment="1">
      <alignment horizontal="center" vertical="center"/>
    </xf>
    <xf numFmtId="0" fontId="123" fillId="28" borderId="0" xfId="0" applyFont="1" applyFill="1" applyBorder="1" applyAlignment="1">
      <alignment horizontal="center" vertical="center"/>
    </xf>
    <xf numFmtId="49" fontId="120" fillId="28" borderId="29" xfId="373" applyNumberFormat="1" applyFont="1" applyFill="1" applyBorder="1" applyAlignment="1">
      <alignment horizontal="center" vertical="center"/>
    </xf>
    <xf numFmtId="0" fontId="131" fillId="28" borderId="0" xfId="0" applyFont="1" applyFill="1" applyAlignment="1">
      <alignment horizontal="center" vertical="center"/>
    </xf>
    <xf numFmtId="164" fontId="131" fillId="28" borderId="0" xfId="105" applyNumberFormat="1" applyFont="1" applyFill="1" applyAlignment="1">
      <alignment horizontal="right" vertical="center"/>
    </xf>
    <xf numFmtId="0" fontId="125" fillId="28" borderId="0" xfId="0" applyFont="1" applyFill="1" applyBorder="1" applyAlignment="1">
      <alignment horizontal="center" vertical="center"/>
    </xf>
    <xf numFmtId="49" fontId="123" fillId="28" borderId="0" xfId="0" applyNumberFormat="1" applyFont="1" applyFill="1" applyAlignment="1">
      <alignment horizontal="left" vertical="center"/>
    </xf>
    <xf numFmtId="0" fontId="122" fillId="28" borderId="0" xfId="373" applyFont="1" applyFill="1" applyAlignment="1">
      <alignment horizontal="center" vertical="center"/>
    </xf>
    <xf numFmtId="164" fontId="122" fillId="28" borderId="0" xfId="105" applyNumberFormat="1" applyFont="1" applyFill="1" applyBorder="1" applyAlignment="1">
      <alignment horizontal="center" vertical="center"/>
    </xf>
    <xf numFmtId="49" fontId="120" fillId="28" borderId="29" xfId="373" applyNumberFormat="1" applyFont="1" applyFill="1" applyBorder="1" applyAlignment="1">
      <alignment horizontal="left" vertical="center"/>
    </xf>
    <xf numFmtId="0" fontId="120" fillId="28" borderId="29" xfId="0" applyFont="1" applyFill="1" applyBorder="1" applyAlignment="1">
      <alignment horizontal="center" vertical="center"/>
    </xf>
    <xf numFmtId="0" fontId="122" fillId="28" borderId="0" xfId="0" applyFont="1" applyFill="1" applyBorder="1" applyAlignment="1">
      <alignment horizontal="center" vertical="center"/>
    </xf>
    <xf numFmtId="164" fontId="122" fillId="28" borderId="0" xfId="105" applyNumberFormat="1" applyFont="1" applyFill="1" applyBorder="1" applyAlignment="1">
      <alignment horizontal="right" vertical="center"/>
    </xf>
    <xf numFmtId="0" fontId="131" fillId="28" borderId="0" xfId="0" applyFont="1" applyFill="1" applyAlignment="1">
      <alignment horizontal="center"/>
    </xf>
    <xf numFmtId="49" fontId="131" fillId="28" borderId="0" xfId="0" applyNumberFormat="1" applyFont="1" applyFill="1" applyAlignment="1">
      <alignment horizontal="left" vertical="center"/>
    </xf>
    <xf numFmtId="49" fontId="120" fillId="28" borderId="18" xfId="0" applyNumberFormat="1" applyFont="1" applyFill="1" applyBorder="1" applyAlignment="1">
      <alignment horizontal="center" vertical="center"/>
    </xf>
    <xf numFmtId="0" fontId="120" fillId="28" borderId="9" xfId="0" applyFont="1" applyFill="1" applyBorder="1" applyAlignment="1">
      <alignment horizontal="center" vertical="center"/>
    </xf>
    <xf numFmtId="0" fontId="120" fillId="28" borderId="38" xfId="0" applyFont="1" applyFill="1" applyBorder="1" applyAlignment="1">
      <alignment horizontal="center" vertical="center"/>
    </xf>
    <xf numFmtId="0" fontId="120" fillId="28" borderId="18" xfId="0" applyFont="1" applyFill="1" applyBorder="1" applyAlignment="1">
      <alignment horizontal="center" vertical="center"/>
    </xf>
    <xf numFmtId="0" fontId="120" fillId="28" borderId="38" xfId="0" applyFont="1" applyFill="1" applyBorder="1" applyAlignment="1">
      <alignment horizontal="center" vertical="center" wrapText="1"/>
    </xf>
    <xf numFmtId="49" fontId="120" fillId="28" borderId="39" xfId="0" applyNumberFormat="1" applyFont="1" applyFill="1" applyBorder="1" applyAlignment="1">
      <alignment horizontal="left" vertical="center"/>
    </xf>
    <xf numFmtId="0" fontId="120" fillId="28" borderId="40" xfId="0" applyFont="1" applyFill="1" applyBorder="1" applyAlignment="1">
      <alignment horizontal="center" vertical="center"/>
    </xf>
    <xf numFmtId="184" fontId="120" fillId="28" borderId="41" xfId="105" applyNumberFormat="1" applyFont="1" applyFill="1" applyBorder="1" applyAlignment="1">
      <alignment horizontal="center" vertical="center"/>
    </xf>
    <xf numFmtId="49" fontId="123" fillId="28" borderId="34" xfId="0" applyNumberFormat="1" applyFont="1" applyFill="1" applyBorder="1" applyAlignment="1">
      <alignment horizontal="left" vertical="center"/>
    </xf>
    <xf numFmtId="0" fontId="123" fillId="28" borderId="35" xfId="0" applyFont="1" applyFill="1" applyBorder="1" applyAlignment="1">
      <alignment horizontal="center" vertical="center"/>
    </xf>
    <xf numFmtId="164" fontId="123" fillId="28" borderId="36" xfId="105" applyNumberFormat="1" applyFont="1" applyFill="1" applyBorder="1" applyAlignment="1">
      <alignment horizontal="center" vertical="center"/>
    </xf>
    <xf numFmtId="49" fontId="121" fillId="28" borderId="34" xfId="0" applyNumberFormat="1" applyFont="1" applyFill="1" applyBorder="1" applyAlignment="1">
      <alignment horizontal="left" vertical="center"/>
    </xf>
    <xf numFmtId="0" fontId="121" fillId="28" borderId="35" xfId="0" applyFont="1" applyFill="1" applyBorder="1" applyAlignment="1">
      <alignment horizontal="center" vertical="center"/>
    </xf>
    <xf numFmtId="184" fontId="121" fillId="28" borderId="36" xfId="105" applyNumberFormat="1" applyFont="1" applyFill="1" applyBorder="1" applyAlignment="1">
      <alignment horizontal="center" vertical="center"/>
    </xf>
    <xf numFmtId="184" fontId="121" fillId="28" borderId="34" xfId="105" applyNumberFormat="1" applyFont="1" applyFill="1" applyBorder="1" applyAlignment="1">
      <alignment horizontal="center" vertical="center"/>
    </xf>
    <xf numFmtId="164" fontId="121" fillId="28" borderId="35" xfId="105" applyNumberFormat="1" applyFont="1" applyFill="1" applyBorder="1" applyAlignment="1">
      <alignment horizontal="center" vertical="center"/>
    </xf>
    <xf numFmtId="164" fontId="121" fillId="28" borderId="36" xfId="105" applyNumberFormat="1" applyFont="1" applyFill="1" applyBorder="1" applyAlignment="1">
      <alignment horizontal="center" vertical="center"/>
    </xf>
    <xf numFmtId="49" fontId="120" fillId="28" borderId="34" xfId="0" applyNumberFormat="1" applyFont="1" applyFill="1" applyBorder="1" applyAlignment="1">
      <alignment horizontal="left" vertical="center"/>
    </xf>
    <xf numFmtId="0" fontId="120" fillId="28" borderId="35" xfId="0" applyFont="1" applyFill="1" applyBorder="1" applyAlignment="1">
      <alignment horizontal="center" vertical="center"/>
    </xf>
    <xf numFmtId="164" fontId="120" fillId="28" borderId="36" xfId="105" applyNumberFormat="1" applyFont="1" applyFill="1" applyBorder="1" applyAlignment="1">
      <alignment horizontal="center" vertical="center"/>
    </xf>
    <xf numFmtId="49" fontId="123" fillId="28" borderId="42" xfId="0" applyNumberFormat="1" applyFont="1" applyFill="1" applyBorder="1" applyAlignment="1">
      <alignment horizontal="left" vertical="center"/>
    </xf>
    <xf numFmtId="0" fontId="123" fillId="28" borderId="43" xfId="0" applyFont="1" applyFill="1" applyBorder="1" applyAlignment="1">
      <alignment horizontal="center" vertical="center"/>
    </xf>
    <xf numFmtId="164" fontId="123" fillId="28" borderId="44" xfId="105" applyNumberFormat="1" applyFont="1" applyFill="1" applyBorder="1" applyAlignment="1">
      <alignment horizontal="center" vertical="center"/>
    </xf>
    <xf numFmtId="49" fontId="123" fillId="28" borderId="0" xfId="0" applyNumberFormat="1" applyFont="1" applyFill="1" applyBorder="1" applyAlignment="1">
      <alignment horizontal="left" vertical="center"/>
    </xf>
    <xf numFmtId="184" fontId="123" fillId="28" borderId="0" xfId="105" applyNumberFormat="1" applyFont="1" applyFill="1" applyBorder="1" applyAlignment="1">
      <alignment horizontal="center" vertical="center"/>
    </xf>
    <xf numFmtId="49" fontId="121" fillId="28" borderId="27" xfId="0" applyNumberFormat="1" applyFont="1" applyFill="1" applyBorder="1" applyAlignment="1">
      <alignment horizontal="left" vertical="center" wrapText="1"/>
    </xf>
    <xf numFmtId="164" fontId="121" fillId="28" borderId="34" xfId="105" applyNumberFormat="1" applyFont="1" applyFill="1" applyBorder="1" applyAlignment="1">
      <alignment vertical="center"/>
    </xf>
    <xf numFmtId="164" fontId="121" fillId="28" borderId="35" xfId="105" applyNumberFormat="1" applyFont="1" applyFill="1" applyBorder="1" applyAlignment="1">
      <alignment vertical="center"/>
    </xf>
    <xf numFmtId="164" fontId="121" fillId="28" borderId="36" xfId="105" applyNumberFormat="1" applyFont="1" applyFill="1" applyBorder="1" applyAlignment="1">
      <alignment vertical="center"/>
    </xf>
    <xf numFmtId="49" fontId="121" fillId="28" borderId="30" xfId="0" applyNumberFormat="1" applyFont="1" applyFill="1" applyBorder="1" applyAlignment="1">
      <alignment horizontal="left" vertical="center" wrapText="1"/>
    </xf>
    <xf numFmtId="164" fontId="121" fillId="28" borderId="42" xfId="105" applyNumberFormat="1" applyFont="1" applyFill="1" applyBorder="1" applyAlignment="1">
      <alignment vertical="center"/>
    </xf>
    <xf numFmtId="164" fontId="121" fillId="28" borderId="43" xfId="105" applyNumberFormat="1" applyFont="1" applyFill="1" applyBorder="1" applyAlignment="1">
      <alignment vertical="center"/>
    </xf>
    <xf numFmtId="164" fontId="121" fillId="28" borderId="44" xfId="105" applyNumberFormat="1" applyFont="1" applyFill="1" applyBorder="1" applyAlignment="1">
      <alignment vertical="center"/>
    </xf>
    <xf numFmtId="49" fontId="120" fillId="28" borderId="0" xfId="373" applyNumberFormat="1" applyFont="1" applyFill="1" applyBorder="1" applyAlignment="1">
      <alignment horizontal="left" vertical="center"/>
    </xf>
    <xf numFmtId="0" fontId="122" fillId="28" borderId="0" xfId="0" applyFont="1" applyFill="1" applyAlignment="1">
      <alignment horizontal="center" vertical="center"/>
    </xf>
    <xf numFmtId="49" fontId="120" fillId="28" borderId="29" xfId="105" applyNumberFormat="1" applyFont="1" applyFill="1" applyBorder="1" applyAlignment="1">
      <alignment horizontal="center" vertical="center"/>
    </xf>
    <xf numFmtId="0" fontId="120" fillId="28" borderId="29" xfId="373" applyFont="1" applyFill="1" applyBorder="1" applyAlignment="1">
      <alignment horizontal="center" vertical="center"/>
    </xf>
    <xf numFmtId="49" fontId="121" fillId="28" borderId="0" xfId="0" quotePrefix="1" applyNumberFormat="1" applyFont="1" applyFill="1" applyAlignment="1">
      <alignment horizontal="left" vertical="center"/>
    </xf>
    <xf numFmtId="49" fontId="120" fillId="28" borderId="0" xfId="0" applyNumberFormat="1" applyFont="1" applyFill="1" applyBorder="1" applyAlignment="1">
      <alignment horizontal="left" vertical="center"/>
    </xf>
    <xf numFmtId="49" fontId="121" fillId="28" borderId="0" xfId="0" applyNumberFormat="1" applyFont="1" applyFill="1" applyBorder="1" applyAlignment="1">
      <alignment horizontal="left" vertical="center"/>
    </xf>
    <xf numFmtId="0" fontId="121" fillId="28" borderId="29" xfId="0" applyFont="1" applyFill="1" applyBorder="1" applyAlignment="1">
      <alignment horizontal="center" vertical="center"/>
    </xf>
    <xf numFmtId="49" fontId="120" fillId="28" borderId="0" xfId="105" applyNumberFormat="1" applyFont="1" applyFill="1" applyBorder="1" applyAlignment="1">
      <alignment horizontal="left" vertical="center"/>
    </xf>
    <xf numFmtId="49" fontId="125" fillId="28" borderId="0" xfId="105" applyNumberFormat="1" applyFont="1" applyFill="1" applyBorder="1" applyAlignment="1">
      <alignment horizontal="left" vertical="center" wrapText="1"/>
    </xf>
    <xf numFmtId="164" fontId="125" fillId="28" borderId="0" xfId="105" applyNumberFormat="1" applyFont="1" applyFill="1" applyBorder="1" applyAlignment="1">
      <alignment horizontal="right" vertical="center"/>
    </xf>
    <xf numFmtId="49" fontId="125" fillId="28" borderId="0" xfId="0" applyNumberFormat="1" applyFont="1" applyFill="1" applyAlignment="1">
      <alignment horizontal="left" vertical="center"/>
    </xf>
    <xf numFmtId="0" fontId="125" fillId="28" borderId="0" xfId="0" applyFont="1" applyFill="1" applyAlignment="1">
      <alignment horizontal="center" vertical="center"/>
    </xf>
    <xf numFmtId="0" fontId="131" fillId="28" borderId="0" xfId="0" applyFont="1" applyFill="1" applyAlignment="1">
      <alignment horizontal="center" wrapText="1"/>
    </xf>
    <xf numFmtId="0" fontId="131" fillId="28" borderId="0" xfId="0" applyFont="1" applyFill="1" applyAlignment="1">
      <alignment horizontal="center" vertical="center" wrapText="1"/>
    </xf>
    <xf numFmtId="0" fontId="125" fillId="28" borderId="0" xfId="0" applyFont="1" applyFill="1" applyAlignment="1">
      <alignment horizontal="center"/>
    </xf>
    <xf numFmtId="164" fontId="125" fillId="28" borderId="0" xfId="105" applyNumberFormat="1" applyFont="1" applyFill="1" applyAlignment="1">
      <alignment horizontal="right" vertical="center"/>
    </xf>
    <xf numFmtId="49" fontId="120" fillId="37" borderId="27" xfId="0" applyNumberFormat="1" applyFont="1" applyFill="1" applyBorder="1" applyAlignment="1">
      <alignment horizontal="left" vertical="center" wrapText="1"/>
    </xf>
    <xf numFmtId="164" fontId="120" fillId="37" borderId="34" xfId="105" applyNumberFormat="1" applyFont="1" applyFill="1" applyBorder="1" applyAlignment="1">
      <alignment vertical="center"/>
    </xf>
    <xf numFmtId="164" fontId="120" fillId="37" borderId="35" xfId="105" applyNumberFormat="1" applyFont="1" applyFill="1" applyBorder="1" applyAlignment="1">
      <alignment vertical="center"/>
    </xf>
    <xf numFmtId="164" fontId="120" fillId="37" borderId="36" xfId="105" applyNumberFormat="1" applyFont="1" applyFill="1" applyBorder="1" applyAlignment="1">
      <alignment vertical="center"/>
    </xf>
    <xf numFmtId="49" fontId="120" fillId="37" borderId="15" xfId="0" applyNumberFormat="1" applyFont="1" applyFill="1" applyBorder="1" applyAlignment="1">
      <alignment horizontal="left" vertical="center"/>
    </xf>
    <xf numFmtId="0" fontId="34" fillId="0" borderId="0" xfId="0" applyFont="1"/>
    <xf numFmtId="0" fontId="4" fillId="0" borderId="0" xfId="0" applyFont="1"/>
    <xf numFmtId="0" fontId="144" fillId="0" borderId="0" xfId="0" applyFont="1"/>
    <xf numFmtId="0" fontId="34" fillId="0" borderId="3" xfId="0" applyFont="1" applyBorder="1"/>
    <xf numFmtId="0" fontId="34" fillId="0" borderId="0" xfId="0" applyFont="1" applyAlignment="1"/>
    <xf numFmtId="0" fontId="34" fillId="0" borderId="0" xfId="0" applyFont="1" applyAlignment="1">
      <alignment vertical="center"/>
    </xf>
    <xf numFmtId="0" fontId="28" fillId="28" borderId="0" xfId="0" applyFont="1" applyFill="1" applyBorder="1" applyAlignment="1"/>
    <xf numFmtId="43" fontId="145" fillId="28" borderId="0" xfId="105" applyFont="1" applyFill="1" applyBorder="1" applyAlignment="1"/>
    <xf numFmtId="0" fontId="145" fillId="28" borderId="0" xfId="0" applyFont="1" applyFill="1" applyBorder="1" applyAlignment="1"/>
    <xf numFmtId="188" fontId="3" fillId="28" borderId="0" xfId="105" applyNumberFormat="1" applyFont="1" applyFill="1" applyBorder="1" applyAlignment="1"/>
    <xf numFmtId="166" fontId="3" fillId="28" borderId="0" xfId="197" applyNumberFormat="1" applyFont="1" applyFill="1" applyBorder="1" applyAlignment="1"/>
    <xf numFmtId="0" fontId="3" fillId="28" borderId="0" xfId="0" applyFont="1" applyFill="1" applyBorder="1" applyAlignment="1"/>
    <xf numFmtId="37" fontId="3" fillId="28" borderId="0" xfId="105" applyNumberFormat="1" applyFont="1" applyFill="1" applyBorder="1" applyAlignment="1"/>
    <xf numFmtId="37" fontId="3" fillId="28" borderId="0" xfId="105" applyNumberFormat="1" applyFont="1" applyFill="1" applyBorder="1" applyAlignment="1">
      <alignment horizontal="right"/>
    </xf>
    <xf numFmtId="188" fontId="29" fillId="28" borderId="0" xfId="105" applyNumberFormat="1" applyFont="1" applyFill="1" applyBorder="1" applyAlignment="1">
      <alignment horizontal="right"/>
    </xf>
    <xf numFmtId="164" fontId="2" fillId="28" borderId="0" xfId="197" applyNumberFormat="1" applyFont="1" applyFill="1" applyBorder="1" applyAlignment="1"/>
    <xf numFmtId="164" fontId="3" fillId="28" borderId="0" xfId="197" applyNumberFormat="1" applyFont="1" applyFill="1" applyBorder="1" applyAlignment="1"/>
    <xf numFmtId="0" fontId="2" fillId="28" borderId="0" xfId="0" applyFont="1" applyFill="1" applyBorder="1" applyAlignment="1"/>
    <xf numFmtId="164" fontId="28" fillId="28" borderId="0" xfId="105" applyNumberFormat="1" applyFont="1" applyFill="1" applyBorder="1" applyAlignment="1">
      <alignment vertical="top"/>
    </xf>
    <xf numFmtId="164" fontId="28" fillId="28" borderId="0" xfId="105" applyNumberFormat="1" applyFont="1" applyFill="1" applyBorder="1" applyAlignment="1"/>
    <xf numFmtId="0" fontId="30" fillId="28" borderId="0" xfId="0" applyFont="1" applyFill="1" applyBorder="1" applyAlignment="1"/>
    <xf numFmtId="0" fontId="30" fillId="28" borderId="0" xfId="0" applyFont="1" applyFill="1" applyBorder="1" applyAlignment="1">
      <alignment vertical="top"/>
    </xf>
    <xf numFmtId="37" fontId="30" fillId="28" borderId="0" xfId="105" applyNumberFormat="1" applyFont="1" applyFill="1" applyBorder="1" applyAlignment="1">
      <alignment vertical="top"/>
    </xf>
    <xf numFmtId="188" fontId="30" fillId="28" borderId="0" xfId="105" applyNumberFormat="1" applyFont="1" applyFill="1" applyBorder="1" applyAlignment="1">
      <alignment vertical="top"/>
    </xf>
    <xf numFmtId="188" fontId="30" fillId="28" borderId="0" xfId="105" applyNumberFormat="1" applyFont="1" applyFill="1" applyBorder="1" applyAlignment="1"/>
    <xf numFmtId="0" fontId="28" fillId="28" borderId="0" xfId="0" applyFont="1" applyFill="1" applyBorder="1" applyAlignment="1">
      <alignment vertical="top"/>
    </xf>
    <xf numFmtId="37" fontId="28" fillId="28" borderId="0" xfId="105" applyNumberFormat="1" applyFont="1" applyFill="1" applyBorder="1" applyAlignment="1">
      <alignment horizontal="right"/>
    </xf>
    <xf numFmtId="188" fontId="28" fillId="28" borderId="0" xfId="105" applyNumberFormat="1" applyFont="1" applyFill="1" applyBorder="1" applyAlignment="1"/>
    <xf numFmtId="37" fontId="30" fillId="28" borderId="0" xfId="105" applyNumberFormat="1" applyFont="1" applyFill="1" applyBorder="1" applyAlignment="1"/>
    <xf numFmtId="37" fontId="28" fillId="28" borderId="0" xfId="105" applyNumberFormat="1" applyFont="1" applyFill="1" applyBorder="1" applyAlignment="1"/>
    <xf numFmtId="49" fontId="30" fillId="28" borderId="0" xfId="0" applyNumberFormat="1" applyFont="1" applyFill="1" applyBorder="1" applyAlignment="1">
      <alignment horizontal="left" vertical="top" indent="1"/>
    </xf>
    <xf numFmtId="0" fontId="28" fillId="28" borderId="0" xfId="0" applyFont="1" applyFill="1" applyBorder="1" applyAlignment="1">
      <alignment horizontal="left" vertical="top"/>
    </xf>
    <xf numFmtId="37" fontId="28" fillId="28" borderId="0" xfId="105" applyNumberFormat="1" applyFont="1" applyFill="1" applyBorder="1" applyAlignment="1">
      <alignment vertical="top"/>
    </xf>
    <xf numFmtId="0" fontId="30" fillId="28" borderId="0" xfId="0" applyFont="1" applyFill="1" applyBorder="1" applyAlignment="1">
      <alignment horizontal="justify"/>
    </xf>
    <xf numFmtId="0" fontId="30" fillId="28" borderId="0" xfId="0" applyFont="1" applyFill="1" applyBorder="1" applyAlignment="1">
      <alignment horizontal="left" indent="1"/>
    </xf>
    <xf numFmtId="0" fontId="30" fillId="28" borderId="0" xfId="0" quotePrefix="1" applyFont="1" applyFill="1" applyBorder="1" applyAlignment="1"/>
    <xf numFmtId="0" fontId="30" fillId="28" borderId="0" xfId="0" applyFont="1" applyFill="1" applyBorder="1" applyAlignment="1">
      <alignment horizontal="left"/>
    </xf>
    <xf numFmtId="0" fontId="28" fillId="28" borderId="0" xfId="0" applyFont="1" applyFill="1" applyBorder="1" applyAlignment="1">
      <alignment horizontal="left" indent="1"/>
    </xf>
    <xf numFmtId="0" fontId="39" fillId="28" borderId="0" xfId="0" applyFont="1" applyFill="1" applyBorder="1" applyAlignment="1"/>
    <xf numFmtId="37" fontId="39" fillId="28" borderId="0" xfId="105" applyNumberFormat="1" applyFont="1" applyFill="1" applyBorder="1" applyAlignment="1"/>
    <xf numFmtId="188" fontId="39" fillId="28" borderId="0" xfId="105" applyNumberFormat="1" applyFont="1" applyFill="1" applyBorder="1" applyAlignment="1"/>
    <xf numFmtId="49" fontId="122" fillId="28" borderId="0" xfId="0" applyNumberFormat="1" applyFont="1" applyFill="1" applyAlignment="1">
      <alignment horizontal="left" vertical="center"/>
    </xf>
    <xf numFmtId="0" fontId="30" fillId="28" borderId="0" xfId="373" quotePrefix="1" applyFont="1" applyFill="1" applyBorder="1" applyAlignment="1">
      <alignment horizontal="center" vertical="top"/>
    </xf>
    <xf numFmtId="0" fontId="3" fillId="28" borderId="0" xfId="373" quotePrefix="1" applyFont="1" applyFill="1" applyBorder="1" applyAlignment="1">
      <alignment horizontal="center" vertical="top"/>
    </xf>
    <xf numFmtId="0" fontId="3" fillId="28" borderId="0" xfId="373" applyFont="1" applyFill="1" applyBorder="1" applyAlignment="1">
      <alignment horizontal="center" vertical="center"/>
    </xf>
    <xf numFmtId="164" fontId="3" fillId="28" borderId="0" xfId="105" applyNumberFormat="1" applyFont="1" applyFill="1" applyBorder="1" applyAlignment="1">
      <alignment horizontal="right" vertical="center"/>
    </xf>
    <xf numFmtId="0" fontId="3" fillId="28" borderId="0" xfId="373" applyFont="1" applyFill="1" applyBorder="1" applyAlignment="1">
      <alignment horizontal="right" vertical="center"/>
    </xf>
    <xf numFmtId="0" fontId="119" fillId="0" borderId="0" xfId="0" applyFont="1" applyAlignment="1">
      <alignment vertical="center"/>
    </xf>
    <xf numFmtId="164" fontId="118" fillId="0" borderId="0" xfId="0" applyNumberFormat="1" applyFont="1" applyAlignment="1">
      <alignment vertical="center"/>
    </xf>
    <xf numFmtId="0" fontId="119" fillId="0" borderId="0" xfId="0" applyFont="1" applyAlignment="1">
      <alignment horizontal="center" vertical="center"/>
    </xf>
    <xf numFmtId="164" fontId="119" fillId="0" borderId="0" xfId="105" applyNumberFormat="1" applyFont="1" applyAlignment="1">
      <alignment vertical="center"/>
    </xf>
    <xf numFmtId="164" fontId="119" fillId="0" borderId="0" xfId="105" applyNumberFormat="1" applyFont="1" applyAlignment="1">
      <alignment horizontal="right" vertical="center"/>
    </xf>
    <xf numFmtId="164" fontId="118" fillId="0" borderId="0" xfId="105" applyNumberFormat="1" applyFont="1" applyAlignment="1">
      <alignment vertical="center"/>
    </xf>
    <xf numFmtId="164" fontId="4" fillId="0" borderId="0" xfId="0" applyNumberFormat="1" applyFont="1" applyAlignment="1">
      <alignment horizontal="left"/>
    </xf>
    <xf numFmtId="166" fontId="3" fillId="0" borderId="0" xfId="197" applyNumberFormat="1" applyFont="1" applyAlignment="1">
      <alignment horizontal="center"/>
    </xf>
    <xf numFmtId="166" fontId="3" fillId="0" borderId="0" xfId="197" applyNumberFormat="1" applyFont="1"/>
    <xf numFmtId="166" fontId="2" fillId="0" borderId="0" xfId="197" applyNumberFormat="1" applyFont="1" applyAlignment="1">
      <alignment horizontal="right"/>
    </xf>
    <xf numFmtId="164" fontId="3" fillId="0" borderId="0" xfId="0" applyNumberFormat="1" applyFont="1" applyAlignment="1">
      <alignment horizontal="left"/>
    </xf>
    <xf numFmtId="0" fontId="3" fillId="0" borderId="0" xfId="0" applyFont="1"/>
    <xf numFmtId="166" fontId="3" fillId="0" borderId="0" xfId="197" applyNumberFormat="1" applyFont="1" applyAlignment="1">
      <alignment horizontal="right"/>
    </xf>
    <xf numFmtId="164" fontId="3" fillId="0" borderId="3" xfId="0" applyNumberFormat="1" applyFont="1" applyBorder="1" applyAlignment="1">
      <alignment horizontal="left"/>
    </xf>
    <xf numFmtId="0" fontId="3" fillId="0" borderId="3" xfId="0" applyFont="1" applyBorder="1"/>
    <xf numFmtId="166" fontId="3" fillId="0" borderId="3" xfId="197" applyNumberFormat="1" applyFont="1" applyBorder="1" applyAlignment="1">
      <alignment horizontal="center"/>
    </xf>
    <xf numFmtId="166" fontId="3" fillId="0" borderId="3" xfId="197" applyNumberFormat="1" applyFont="1" applyBorder="1"/>
    <xf numFmtId="164" fontId="3" fillId="0" borderId="3" xfId="105" applyNumberFormat="1" applyFont="1" applyBorder="1" applyAlignment="1">
      <alignment horizontal="right"/>
    </xf>
    <xf numFmtId="3" fontId="34" fillId="0" borderId="0" xfId="0" applyNumberFormat="1" applyFont="1"/>
    <xf numFmtId="166" fontId="5" fillId="0" borderId="0" xfId="197" applyNumberFormat="1" applyFont="1" applyAlignment="1">
      <alignment horizontal="right"/>
    </xf>
    <xf numFmtId="166" fontId="2" fillId="0" borderId="9" xfId="197" applyNumberFormat="1" applyFont="1" applyBorder="1" applyAlignment="1">
      <alignment horizontal="center" vertical="center" wrapText="1"/>
    </xf>
    <xf numFmtId="166" fontId="2" fillId="0" borderId="0" xfId="197" applyNumberFormat="1" applyFont="1" applyBorder="1" applyAlignment="1">
      <alignment horizontal="center" vertical="center" wrapText="1"/>
    </xf>
    <xf numFmtId="166" fontId="4" fillId="0" borderId="0" xfId="197" applyNumberFormat="1" applyFont="1" applyAlignment="1">
      <alignment horizontal="center" vertical="center" wrapText="1"/>
    </xf>
    <xf numFmtId="0" fontId="85" fillId="0" borderId="9" xfId="197" quotePrefix="1" applyNumberFormat="1" applyFont="1" applyBorder="1" applyAlignment="1">
      <alignment horizontal="center"/>
    </xf>
    <xf numFmtId="166" fontId="2" fillId="0" borderId="0" xfId="197" applyNumberFormat="1" applyFont="1" applyBorder="1" applyAlignment="1">
      <alignment horizontal="left" vertical="center" wrapText="1"/>
    </xf>
    <xf numFmtId="166" fontId="3" fillId="0" borderId="0" xfId="197" applyNumberFormat="1" applyFont="1" applyBorder="1" applyAlignment="1">
      <alignment horizontal="center"/>
    </xf>
    <xf numFmtId="166" fontId="3" fillId="0" borderId="0" xfId="197" applyNumberFormat="1" applyFont="1" applyBorder="1"/>
    <xf numFmtId="166" fontId="6" fillId="0" borderId="0" xfId="197" applyNumberFormat="1" applyFont="1" applyBorder="1" applyAlignment="1">
      <alignment horizontal="left" vertical="center" wrapText="1"/>
    </xf>
    <xf numFmtId="166" fontId="2" fillId="0" borderId="0" xfId="197" quotePrefix="1" applyNumberFormat="1" applyFont="1" applyBorder="1" applyAlignment="1">
      <alignment horizontal="center"/>
    </xf>
    <xf numFmtId="166" fontId="6" fillId="0" borderId="0" xfId="197" applyNumberFormat="1" applyFont="1" applyBorder="1"/>
    <xf numFmtId="166" fontId="6" fillId="0" borderId="0" xfId="197" applyNumberFormat="1" applyFont="1"/>
    <xf numFmtId="166" fontId="6" fillId="0" borderId="0" xfId="197" quotePrefix="1" applyNumberFormat="1" applyFont="1" applyBorder="1" applyAlignment="1">
      <alignment horizontal="center"/>
    </xf>
    <xf numFmtId="166" fontId="3" fillId="0" borderId="0" xfId="197" quotePrefix="1" applyNumberFormat="1" applyFont="1" applyBorder="1" applyAlignment="1">
      <alignment horizontal="left" vertical="center" wrapText="1"/>
    </xf>
    <xf numFmtId="166" fontId="3" fillId="0" borderId="0" xfId="197" quotePrefix="1" applyNumberFormat="1" applyFont="1" applyBorder="1" applyAlignment="1">
      <alignment horizontal="center"/>
    </xf>
    <xf numFmtId="166" fontId="2" fillId="0" borderId="0" xfId="197" applyNumberFormat="1" applyFont="1"/>
    <xf numFmtId="0" fontId="3" fillId="0" borderId="0" xfId="374" applyFont="1"/>
    <xf numFmtId="0" fontId="3" fillId="0" borderId="0" xfId="374" applyFont="1" applyAlignment="1">
      <alignment horizontal="center"/>
    </xf>
    <xf numFmtId="0" fontId="152" fillId="0" borderId="0" xfId="374" applyFont="1"/>
    <xf numFmtId="166" fontId="2" fillId="0" borderId="0" xfId="197" applyNumberFormat="1" applyFont="1" applyAlignment="1">
      <alignment horizontal="center"/>
    </xf>
    <xf numFmtId="166" fontId="2" fillId="0" borderId="0" xfId="197" applyNumberFormat="1" applyFont="1" applyAlignment="1">
      <alignment horizontal="left"/>
    </xf>
    <xf numFmtId="0" fontId="152" fillId="0" borderId="0" xfId="374" applyFont="1" applyAlignment="1">
      <alignment horizontal="center"/>
    </xf>
    <xf numFmtId="0" fontId="125" fillId="28" borderId="0" xfId="0" applyFont="1" applyFill="1" applyAlignment="1">
      <alignment horizontal="left" vertical="center"/>
    </xf>
    <xf numFmtId="0" fontId="131" fillId="28" borderId="0" xfId="0" applyFont="1" applyFill="1" applyAlignment="1">
      <alignment horizontal="center" vertical="top"/>
    </xf>
    <xf numFmtId="164" fontId="131" fillId="28" borderId="0" xfId="105" applyNumberFormat="1" applyFont="1" applyFill="1" applyBorder="1" applyAlignment="1">
      <alignment horizontal="right" vertical="center"/>
    </xf>
    <xf numFmtId="164" fontId="125" fillId="28" borderId="29" xfId="105" applyNumberFormat="1" applyFont="1" applyFill="1" applyBorder="1" applyAlignment="1">
      <alignment horizontal="right" vertical="center"/>
    </xf>
    <xf numFmtId="49" fontId="131" fillId="28" borderId="0" xfId="0" applyNumberFormat="1" applyFont="1" applyFill="1" applyAlignment="1">
      <alignment horizontal="left" vertical="center" wrapText="1"/>
    </xf>
    <xf numFmtId="164" fontId="153" fillId="28" borderId="0" xfId="105" applyNumberFormat="1" applyFont="1" applyFill="1" applyBorder="1" applyAlignment="1">
      <alignment horizontal="right" vertical="center"/>
    </xf>
    <xf numFmtId="49" fontId="125" fillId="28" borderId="29" xfId="373" applyNumberFormat="1" applyFont="1" applyFill="1" applyBorder="1" applyAlignment="1">
      <alignment horizontal="center" vertical="center"/>
    </xf>
    <xf numFmtId="0" fontId="153" fillId="28" borderId="0" xfId="373" applyFont="1" applyFill="1" applyAlignment="1">
      <alignment horizontal="center" vertical="center"/>
    </xf>
    <xf numFmtId="0" fontId="125" fillId="28" borderId="29" xfId="0" applyFont="1" applyFill="1" applyBorder="1" applyAlignment="1">
      <alignment horizontal="center" vertical="center"/>
    </xf>
    <xf numFmtId="164" fontId="131" fillId="28" borderId="0" xfId="105" applyNumberFormat="1" applyFont="1" applyFill="1" applyBorder="1" applyAlignment="1">
      <alignment horizontal="right" vertical="center" wrapText="1"/>
    </xf>
    <xf numFmtId="164" fontId="121" fillId="28" borderId="0" xfId="105" applyNumberFormat="1" applyFont="1" applyFill="1" applyBorder="1" applyAlignment="1">
      <alignment horizontal="right" vertical="center" wrapText="1"/>
    </xf>
    <xf numFmtId="164" fontId="121" fillId="28" borderId="0" xfId="105" applyNumberFormat="1" applyFont="1" applyFill="1" applyAlignment="1">
      <alignment horizontal="right" vertical="center" wrapText="1"/>
    </xf>
    <xf numFmtId="164" fontId="0" fillId="0" borderId="0" xfId="0" applyNumberFormat="1"/>
    <xf numFmtId="0" fontId="119" fillId="0" borderId="0" xfId="0" applyFont="1" applyFill="1" applyAlignment="1"/>
    <xf numFmtId="0" fontId="121" fillId="0" borderId="0" xfId="0" applyFont="1" applyFill="1" applyAlignment="1"/>
    <xf numFmtId="0" fontId="121" fillId="0" borderId="0" xfId="0" applyFont="1" applyFill="1" applyAlignment="1">
      <alignment vertical="top"/>
    </xf>
    <xf numFmtId="0" fontId="2" fillId="28" borderId="0" xfId="0" applyFont="1" applyFill="1" applyAlignment="1">
      <alignment horizontal="center" vertical="center"/>
    </xf>
    <xf numFmtId="164" fontId="2" fillId="28" borderId="0" xfId="105" applyNumberFormat="1" applyFont="1" applyFill="1" applyAlignment="1">
      <alignment horizontal="right" vertical="center"/>
    </xf>
    <xf numFmtId="0" fontId="120" fillId="28" borderId="0" xfId="0" applyFont="1" applyFill="1" applyAlignment="1">
      <alignment horizontal="left" vertical="center"/>
    </xf>
    <xf numFmtId="0" fontId="120" fillId="28" borderId="0" xfId="0" applyFont="1" applyFill="1" applyAlignment="1">
      <alignment horizontal="center" vertical="top"/>
    </xf>
    <xf numFmtId="0" fontId="121" fillId="28" borderId="0" xfId="0" applyFont="1" applyFill="1" applyAlignment="1">
      <alignment horizontal="justify" vertical="top"/>
    </xf>
    <xf numFmtId="0" fontId="123" fillId="28" borderId="0" xfId="0" applyFont="1" applyFill="1" applyAlignment="1">
      <alignment horizontal="center" vertical="top"/>
    </xf>
    <xf numFmtId="0" fontId="123" fillId="28" borderId="0" xfId="0" applyFont="1" applyFill="1" applyAlignment="1">
      <alignment horizontal="justify" vertical="top"/>
    </xf>
    <xf numFmtId="0" fontId="121" fillId="28" borderId="0" xfId="0" applyFont="1" applyFill="1" applyAlignment="1">
      <alignment horizontal="center"/>
    </xf>
    <xf numFmtId="0" fontId="121" fillId="28" borderId="0" xfId="0" applyFont="1" applyFill="1" applyAlignment="1">
      <alignment horizontal="justify"/>
    </xf>
    <xf numFmtId="0" fontId="121" fillId="28" borderId="0" xfId="0" applyFont="1" applyFill="1" applyAlignment="1">
      <alignment horizontal="center" vertical="top"/>
    </xf>
    <xf numFmtId="0" fontId="121" fillId="28" borderId="0" xfId="0" applyNumberFormat="1" applyFont="1" applyFill="1" applyAlignment="1">
      <alignment horizontal="justify" vertical="top" wrapText="1"/>
    </xf>
    <xf numFmtId="0" fontId="123" fillId="0" borderId="0" xfId="0" applyFont="1" applyAlignment="1">
      <alignment vertical="top"/>
    </xf>
    <xf numFmtId="0" fontId="120" fillId="28" borderId="0" xfId="0" applyFont="1" applyFill="1" applyAlignment="1">
      <alignment horizontal="justify" vertical="top"/>
    </xf>
    <xf numFmtId="0" fontId="121" fillId="28" borderId="0" xfId="0" applyFont="1" applyFill="1" applyAlignment="1">
      <alignment horizontal="center" vertical="top" shrinkToFit="1"/>
    </xf>
    <xf numFmtId="0" fontId="123" fillId="28" borderId="0" xfId="0" applyFont="1" applyFill="1" applyAlignment="1">
      <alignment vertical="top"/>
    </xf>
    <xf numFmtId="0" fontId="121" fillId="28" borderId="0" xfId="0" applyFont="1" applyFill="1" applyAlignment="1">
      <alignment vertical="top"/>
    </xf>
    <xf numFmtId="0" fontId="123" fillId="28" borderId="0" xfId="0" applyFont="1" applyFill="1" applyAlignment="1">
      <alignment horizontal="center" vertical="top" shrinkToFit="1"/>
    </xf>
    <xf numFmtId="0" fontId="121" fillId="28" borderId="0" xfId="0" quotePrefix="1" applyFont="1" applyFill="1" applyAlignment="1">
      <alignment horizontal="center" vertical="top"/>
    </xf>
    <xf numFmtId="0" fontId="121" fillId="28" borderId="0" xfId="0" quotePrefix="1" applyFont="1" applyFill="1" applyAlignment="1">
      <alignment horizontal="center" vertical="top" shrinkToFit="1"/>
    </xf>
    <xf numFmtId="49" fontId="123" fillId="28" borderId="0" xfId="373" applyNumberFormat="1" applyFont="1" applyFill="1" applyAlignment="1">
      <alignment horizontal="left" vertical="center"/>
    </xf>
    <xf numFmtId="49" fontId="28" fillId="28" borderId="3" xfId="105" applyNumberFormat="1" applyFont="1" applyFill="1" applyBorder="1" applyAlignment="1">
      <alignment horizontal="left" vertical="center"/>
    </xf>
    <xf numFmtId="164" fontId="2" fillId="28" borderId="3" xfId="105" applyNumberFormat="1" applyFont="1" applyFill="1" applyBorder="1" applyAlignment="1">
      <alignment horizontal="right" wrapText="1"/>
    </xf>
    <xf numFmtId="164" fontId="3" fillId="28" borderId="0" xfId="105" applyNumberFormat="1" applyFont="1" applyFill="1" applyBorder="1" applyAlignment="1">
      <alignment horizontal="center" wrapText="1"/>
    </xf>
    <xf numFmtId="49" fontId="30" fillId="28" borderId="0" xfId="105" applyNumberFormat="1" applyFont="1" applyFill="1" applyBorder="1" applyAlignment="1">
      <alignment horizontal="left" vertical="center"/>
    </xf>
    <xf numFmtId="164" fontId="39" fillId="28" borderId="0" xfId="105" applyNumberFormat="1" applyFont="1" applyFill="1" applyBorder="1" applyAlignment="1">
      <alignment horizontal="left" vertical="center"/>
    </xf>
    <xf numFmtId="49" fontId="39" fillId="28" borderId="0" xfId="0" applyNumberFormat="1" applyFont="1" applyFill="1" applyBorder="1" applyAlignment="1">
      <alignment horizontal="left" vertical="center"/>
    </xf>
    <xf numFmtId="164" fontId="39" fillId="28" borderId="0" xfId="105" applyNumberFormat="1" applyFont="1" applyFill="1" applyBorder="1" applyAlignment="1">
      <alignment horizontal="right" vertical="center"/>
    </xf>
    <xf numFmtId="49" fontId="29" fillId="28" borderId="0" xfId="0" applyNumberFormat="1" applyFont="1" applyFill="1" applyBorder="1" applyAlignment="1">
      <alignment horizontal="left" vertical="center"/>
    </xf>
    <xf numFmtId="164" fontId="29" fillId="28" borderId="0" xfId="105" applyNumberFormat="1" applyFont="1" applyFill="1" applyBorder="1" applyAlignment="1">
      <alignment horizontal="right" vertical="center"/>
    </xf>
    <xf numFmtId="0" fontId="28" fillId="28" borderId="0" xfId="0" applyFont="1" applyFill="1" applyBorder="1" applyAlignment="1">
      <alignment horizontal="right" vertical="center" wrapText="1"/>
    </xf>
    <xf numFmtId="0" fontId="30" fillId="28" borderId="0" xfId="0" applyFont="1" applyFill="1" applyBorder="1" applyAlignment="1">
      <alignment horizontal="justify" wrapText="1"/>
    </xf>
    <xf numFmtId="0" fontId="30" fillId="28" borderId="0" xfId="0" applyFont="1" applyFill="1" applyBorder="1" applyAlignment="1">
      <alignment horizontal="center"/>
    </xf>
    <xf numFmtId="0" fontId="28" fillId="28" borderId="0" xfId="0" applyFont="1" applyFill="1" applyBorder="1" applyAlignment="1">
      <alignment horizontal="center" vertical="top"/>
    </xf>
    <xf numFmtId="0" fontId="2" fillId="0" borderId="0" xfId="0" applyNumberFormat="1" applyFont="1" applyFill="1" applyBorder="1" applyAlignment="1">
      <alignment vertical="center"/>
    </xf>
    <xf numFmtId="0" fontId="2" fillId="0" borderId="0" xfId="201" applyNumberFormat="1" applyFont="1" applyFill="1" applyAlignment="1">
      <alignment horizontal="center" vertical="center"/>
    </xf>
    <xf numFmtId="0" fontId="28" fillId="0" borderId="0"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xf numFmtId="164" fontId="3" fillId="0" borderId="0" xfId="201" applyNumberFormat="1" applyFont="1" applyFill="1"/>
    <xf numFmtId="0" fontId="30" fillId="0" borderId="0" xfId="0" applyFont="1" applyFill="1" applyBorder="1" applyAlignment="1">
      <alignment horizontal="justify" wrapText="1"/>
    </xf>
    <xf numFmtId="0" fontId="28" fillId="0" borderId="0" xfId="0" applyFont="1" applyFill="1" applyAlignment="1">
      <alignment horizontal="center"/>
    </xf>
    <xf numFmtId="0" fontId="28" fillId="0" borderId="0" xfId="0" applyFont="1" applyFill="1"/>
    <xf numFmtId="164" fontId="28" fillId="0" borderId="0" xfId="201" applyNumberFormat="1" applyFont="1" applyFill="1"/>
    <xf numFmtId="0" fontId="39" fillId="0" borderId="0" xfId="0" applyFont="1" applyFill="1" applyAlignment="1">
      <alignment horizontal="center"/>
    </xf>
    <xf numFmtId="0" fontId="39" fillId="0" borderId="0" xfId="0" applyFont="1" applyFill="1"/>
    <xf numFmtId="9" fontId="39" fillId="0" borderId="0" xfId="388" applyFont="1" applyFill="1" applyAlignment="1">
      <alignment horizontal="right"/>
    </xf>
    <xf numFmtId="9" fontId="30" fillId="0" borderId="0" xfId="388" applyFont="1" applyFill="1" applyBorder="1" applyAlignment="1">
      <alignment horizontal="right" wrapText="1"/>
    </xf>
    <xf numFmtId="0" fontId="30" fillId="0" borderId="0" xfId="0" quotePrefix="1" applyFont="1" applyFill="1" applyAlignment="1">
      <alignment horizontal="center"/>
    </xf>
    <xf numFmtId="0" fontId="30" fillId="0" borderId="0" xfId="0" applyFont="1" applyFill="1"/>
    <xf numFmtId="10" fontId="30" fillId="0" borderId="0" xfId="388" applyNumberFormat="1" applyFont="1" applyFill="1" applyBorder="1" applyAlignment="1">
      <alignment horizontal="right" wrapText="1"/>
    </xf>
    <xf numFmtId="10" fontId="30" fillId="0" borderId="0" xfId="388" applyNumberFormat="1" applyFont="1" applyFill="1" applyAlignment="1">
      <alignment horizontal="right"/>
    </xf>
    <xf numFmtId="10" fontId="39" fillId="0" borderId="0" xfId="201" applyNumberFormat="1" applyFont="1" applyFill="1"/>
    <xf numFmtId="10" fontId="30" fillId="0" borderId="0" xfId="0" applyNumberFormat="1" applyFont="1" applyFill="1" applyBorder="1" applyAlignment="1">
      <alignment horizontal="justify" wrapText="1"/>
    </xf>
    <xf numFmtId="0" fontId="30" fillId="0" borderId="0" xfId="0" applyFont="1" applyFill="1" applyAlignment="1">
      <alignment horizontal="center"/>
    </xf>
    <xf numFmtId="43" fontId="30" fillId="0" borderId="0" xfId="105" applyFont="1" applyFill="1" applyBorder="1" applyAlignment="1">
      <alignment horizontal="justify" wrapText="1"/>
    </xf>
    <xf numFmtId="43" fontId="30" fillId="0" borderId="0" xfId="105" applyFont="1" applyFill="1"/>
    <xf numFmtId="164" fontId="39" fillId="0" borderId="0" xfId="201" applyNumberFormat="1" applyFont="1" applyFill="1"/>
    <xf numFmtId="1" fontId="3" fillId="0" borderId="27" xfId="105" applyNumberFormat="1" applyFont="1" applyFill="1" applyBorder="1" applyAlignment="1">
      <alignment horizontal="center"/>
    </xf>
    <xf numFmtId="0" fontId="30" fillId="0" borderId="30" xfId="0" applyFont="1" applyFill="1" applyBorder="1" applyAlignment="1">
      <alignment horizontal="right"/>
    </xf>
    <xf numFmtId="164" fontId="26" fillId="28" borderId="0" xfId="105" applyNumberFormat="1" applyFont="1" applyFill="1"/>
    <xf numFmtId="164" fontId="28" fillId="40" borderId="0" xfId="105" applyNumberFormat="1" applyFont="1" applyFill="1" applyAlignment="1">
      <alignment horizontal="right"/>
    </xf>
    <xf numFmtId="164" fontId="27" fillId="28" borderId="0" xfId="105" applyNumberFormat="1" applyFont="1" applyFill="1" applyAlignment="1"/>
    <xf numFmtId="164" fontId="28" fillId="28" borderId="0" xfId="105" applyNumberFormat="1" applyFont="1" applyFill="1" applyAlignment="1"/>
    <xf numFmtId="164" fontId="39" fillId="40" borderId="0" xfId="105" applyNumberFormat="1" applyFont="1" applyFill="1" applyAlignment="1">
      <alignment horizontal="right"/>
    </xf>
    <xf numFmtId="164" fontId="62" fillId="37" borderId="20" xfId="105" applyNumberFormat="1" applyFont="1" applyFill="1" applyBorder="1"/>
    <xf numFmtId="164" fontId="62" fillId="40" borderId="27" xfId="105" applyNumberFormat="1" applyFont="1" applyFill="1" applyBorder="1"/>
    <xf numFmtId="164" fontId="62" fillId="37" borderId="20" xfId="105" quotePrefix="1" applyNumberFormat="1" applyFont="1" applyFill="1" applyBorder="1" applyAlignment="1">
      <alignment horizontal="left"/>
    </xf>
    <xf numFmtId="164" fontId="62" fillId="37" borderId="27" xfId="105" applyNumberFormat="1" applyFont="1" applyFill="1" applyBorder="1"/>
    <xf numFmtId="164" fontId="3" fillId="37" borderId="0" xfId="105" applyNumberFormat="1" applyFont="1" applyFill="1"/>
    <xf numFmtId="164" fontId="62" fillId="37" borderId="24" xfId="105" applyNumberFormat="1" applyFont="1" applyFill="1" applyBorder="1"/>
    <xf numFmtId="164" fontId="85" fillId="35" borderId="2" xfId="105" applyNumberFormat="1" applyFont="1" applyFill="1" applyBorder="1"/>
    <xf numFmtId="164" fontId="85" fillId="40" borderId="2" xfId="105" applyNumberFormat="1" applyFont="1" applyFill="1" applyBorder="1"/>
    <xf numFmtId="164" fontId="1" fillId="40" borderId="0" xfId="105" applyNumberFormat="1" applyFill="1"/>
    <xf numFmtId="166" fontId="154" fillId="0" borderId="0" xfId="197" applyNumberFormat="1" applyFont="1" applyBorder="1"/>
    <xf numFmtId="164" fontId="131" fillId="0" borderId="0" xfId="105" applyNumberFormat="1" applyFont="1" applyFill="1" applyBorder="1"/>
    <xf numFmtId="166" fontId="34" fillId="0" borderId="0" xfId="197" applyNumberFormat="1" applyFont="1" applyBorder="1"/>
    <xf numFmtId="166" fontId="150" fillId="0" borderId="0" xfId="197" applyNumberFormat="1" applyFont="1" applyBorder="1" applyAlignment="1">
      <alignment horizontal="left" vertical="center" wrapText="1"/>
    </xf>
    <xf numFmtId="0" fontId="150" fillId="0" borderId="0" xfId="197" quotePrefix="1" applyNumberFormat="1" applyFont="1" applyBorder="1" applyAlignment="1">
      <alignment horizontal="center"/>
    </xf>
    <xf numFmtId="166" fontId="149" fillId="0" borderId="0" xfId="197" applyNumberFormat="1" applyFont="1" applyBorder="1"/>
    <xf numFmtId="166" fontId="150" fillId="0" borderId="0" xfId="197" applyNumberFormat="1" applyFont="1" applyBorder="1"/>
    <xf numFmtId="166" fontId="150" fillId="0" borderId="0" xfId="197" applyNumberFormat="1" applyFont="1"/>
    <xf numFmtId="166" fontId="148" fillId="0" borderId="0" xfId="197" quotePrefix="1" applyNumberFormat="1" applyFont="1" applyBorder="1" applyAlignment="1">
      <alignment horizontal="left" vertical="center" wrapText="1"/>
    </xf>
    <xf numFmtId="0" fontId="148" fillId="0" borderId="0" xfId="197" quotePrefix="1" applyNumberFormat="1" applyFont="1" applyBorder="1" applyAlignment="1">
      <alignment horizontal="center"/>
    </xf>
    <xf numFmtId="166" fontId="148" fillId="0" borderId="0" xfId="197" applyNumberFormat="1" applyFont="1" applyBorder="1"/>
    <xf numFmtId="164" fontId="148" fillId="0" borderId="0" xfId="105" applyNumberFormat="1" applyFont="1" applyBorder="1"/>
    <xf numFmtId="166" fontId="148" fillId="0" borderId="0" xfId="197" applyNumberFormat="1" applyFont="1"/>
    <xf numFmtId="0" fontId="148" fillId="0" borderId="0" xfId="197" applyNumberFormat="1" applyFont="1" applyBorder="1" applyAlignment="1">
      <alignment horizontal="center" vertical="center" wrapText="1"/>
    </xf>
    <xf numFmtId="166" fontId="148" fillId="0" borderId="0" xfId="197" applyNumberFormat="1" applyFont="1" applyBorder="1" applyAlignment="1">
      <alignment horizontal="center" vertical="center" wrapText="1"/>
    </xf>
    <xf numFmtId="164" fontId="148" fillId="0" borderId="0" xfId="105" applyNumberFormat="1" applyFont="1" applyFill="1" applyBorder="1"/>
    <xf numFmtId="166" fontId="148" fillId="0" borderId="0" xfId="197" applyNumberFormat="1" applyFont="1" applyAlignment="1">
      <alignment horizontal="center" vertical="center" wrapText="1"/>
    </xf>
    <xf numFmtId="0" fontId="148" fillId="0" borderId="0" xfId="197" applyNumberFormat="1" applyFont="1" applyBorder="1" applyAlignment="1">
      <alignment horizontal="center"/>
    </xf>
    <xf numFmtId="0" fontId="147" fillId="0" borderId="0" xfId="197" applyNumberFormat="1" applyFont="1" applyBorder="1" applyAlignment="1">
      <alignment horizontal="center"/>
    </xf>
    <xf numFmtId="164" fontId="150" fillId="0" borderId="0" xfId="105" applyNumberFormat="1" applyFont="1" applyBorder="1"/>
    <xf numFmtId="166" fontId="147" fillId="0" borderId="0" xfId="197" applyNumberFormat="1" applyFont="1" applyBorder="1" applyAlignment="1">
      <alignment horizontal="left" vertical="center" wrapText="1"/>
    </xf>
    <xf numFmtId="166" fontId="148" fillId="0" borderId="0" xfId="197" applyNumberFormat="1" applyFont="1" applyBorder="1" applyAlignment="1">
      <alignment horizontal="left" vertical="center" wrapText="1"/>
    </xf>
    <xf numFmtId="164" fontId="155" fillId="0" borderId="0" xfId="105" applyNumberFormat="1" applyFont="1" applyFill="1" applyBorder="1"/>
    <xf numFmtId="0" fontId="149" fillId="0" borderId="0" xfId="197" applyNumberFormat="1" applyFont="1" applyBorder="1" applyAlignment="1">
      <alignment horizontal="center"/>
    </xf>
    <xf numFmtId="0" fontId="150" fillId="0" borderId="0" xfId="197" applyNumberFormat="1" applyFont="1" applyBorder="1" applyAlignment="1">
      <alignment horizontal="center"/>
    </xf>
    <xf numFmtId="41" fontId="150" fillId="0" borderId="0" xfId="115" applyFont="1" applyBorder="1"/>
    <xf numFmtId="166" fontId="147" fillId="0" borderId="0" xfId="197" applyNumberFormat="1" applyFont="1" applyBorder="1"/>
    <xf numFmtId="166" fontId="147" fillId="0" borderId="0" xfId="197" applyNumberFormat="1" applyFont="1"/>
    <xf numFmtId="166" fontId="148" fillId="0" borderId="0" xfId="197" applyNumberFormat="1" applyFont="1" applyBorder="1" applyAlignment="1">
      <alignment horizontal="center"/>
    </xf>
    <xf numFmtId="166" fontId="149" fillId="0" borderId="0" xfId="197" applyNumberFormat="1" applyFont="1" applyBorder="1" applyAlignment="1">
      <alignment horizontal="center"/>
    </xf>
    <xf numFmtId="166" fontId="147" fillId="0" borderId="0" xfId="197" applyNumberFormat="1" applyFont="1" applyBorder="1" applyAlignment="1">
      <alignment horizontal="center"/>
    </xf>
    <xf numFmtId="166" fontId="156" fillId="0" borderId="0" xfId="197" applyNumberFormat="1" applyFont="1" applyBorder="1" applyAlignment="1">
      <alignment horizontal="center"/>
    </xf>
    <xf numFmtId="164" fontId="150" fillId="0" borderId="0" xfId="105" applyNumberFormat="1" applyFont="1" applyFill="1" applyBorder="1"/>
    <xf numFmtId="41" fontId="147" fillId="0" borderId="0" xfId="115" applyFont="1" applyBorder="1"/>
    <xf numFmtId="164" fontId="148" fillId="28" borderId="0" xfId="105" applyNumberFormat="1" applyFont="1" applyFill="1" applyBorder="1" applyAlignment="1">
      <alignment horizontal="center" vertical="center"/>
    </xf>
    <xf numFmtId="0" fontId="51" fillId="0" borderId="0" xfId="0" applyFont="1"/>
    <xf numFmtId="0" fontId="157" fillId="0" borderId="0" xfId="0" applyFont="1"/>
    <xf numFmtId="0" fontId="38" fillId="0" borderId="0" xfId="0" applyFont="1" applyAlignment="1"/>
    <xf numFmtId="0" fontId="145" fillId="0" borderId="0" xfId="0" applyFont="1" applyAlignment="1">
      <alignment vertical="center"/>
    </xf>
    <xf numFmtId="0" fontId="157" fillId="0" borderId="0" xfId="0" applyFont="1" applyAlignment="1">
      <alignment vertical="center"/>
    </xf>
    <xf numFmtId="0" fontId="157" fillId="0" borderId="0" xfId="0" applyFont="1" applyAlignment="1">
      <alignment horizontal="right" vertical="center"/>
    </xf>
    <xf numFmtId="0" fontId="145" fillId="0" borderId="0" xfId="0" applyFont="1" applyAlignment="1">
      <alignment horizontal="right" vertical="center"/>
    </xf>
    <xf numFmtId="0" fontId="30" fillId="0" borderId="0" xfId="0" applyFont="1" applyBorder="1" applyAlignment="1">
      <alignment vertical="top"/>
    </xf>
    <xf numFmtId="0" fontId="38" fillId="0" borderId="0" xfId="0" applyFont="1" applyBorder="1" applyAlignment="1"/>
    <xf numFmtId="0" fontId="30" fillId="0" borderId="3" xfId="0" applyFont="1" applyBorder="1" applyAlignment="1">
      <alignment vertical="top"/>
    </xf>
    <xf numFmtId="0" fontId="38" fillId="0" borderId="3" xfId="0" applyFont="1" applyBorder="1" applyAlignment="1">
      <alignment vertical="top"/>
    </xf>
    <xf numFmtId="0" fontId="38" fillId="0" borderId="3" xfId="0" applyFont="1" applyBorder="1" applyAlignment="1"/>
    <xf numFmtId="0" fontId="157" fillId="0" borderId="0" xfId="0" applyFont="1" applyAlignment="1"/>
    <xf numFmtId="0" fontId="28" fillId="0" borderId="0" xfId="0" applyFont="1" applyAlignment="1"/>
    <xf numFmtId="0" fontId="38" fillId="0" borderId="0" xfId="0" applyFont="1" applyFill="1" applyAlignment="1"/>
    <xf numFmtId="0" fontId="30" fillId="0" borderId="0" xfId="0" applyFont="1" applyFill="1" applyAlignment="1"/>
    <xf numFmtId="0" fontId="28" fillId="0" borderId="0" xfId="0" applyFont="1" applyFill="1" applyAlignment="1"/>
    <xf numFmtId="0" fontId="30" fillId="0" borderId="0" xfId="0" applyFont="1" applyFill="1" applyAlignment="1">
      <alignment vertical="top"/>
    </xf>
    <xf numFmtId="0" fontId="160" fillId="0" borderId="0" xfId="0" applyFont="1" applyAlignment="1"/>
    <xf numFmtId="0" fontId="30" fillId="0" borderId="0" xfId="0" applyFont="1" applyAlignment="1"/>
    <xf numFmtId="0" fontId="161" fillId="0" borderId="0" xfId="0" applyFont="1" applyAlignment="1">
      <alignment vertical="top"/>
    </xf>
    <xf numFmtId="0" fontId="28" fillId="0" borderId="0" xfId="0" applyFont="1" applyBorder="1" applyAlignment="1"/>
    <xf numFmtId="0" fontId="28" fillId="0" borderId="3" xfId="0" applyFont="1" applyBorder="1" applyAlignment="1"/>
    <xf numFmtId="0" fontId="29" fillId="0" borderId="0" xfId="0" applyFont="1" applyAlignment="1"/>
    <xf numFmtId="0" fontId="52" fillId="0" borderId="0" xfId="0" applyFont="1" applyAlignment="1">
      <alignment horizontal="left"/>
    </xf>
    <xf numFmtId="0" fontId="160" fillId="0" borderId="0" xfId="0" applyFont="1" applyAlignment="1">
      <alignment horizontal="left"/>
    </xf>
    <xf numFmtId="0" fontId="160" fillId="0" borderId="0" xfId="0" applyFont="1"/>
    <xf numFmtId="0" fontId="30" fillId="0" borderId="0" xfId="0" applyFont="1" applyAlignment="1">
      <alignment horizontal="left"/>
    </xf>
    <xf numFmtId="0" fontId="38" fillId="0" borderId="0" xfId="0" applyFont="1" applyAlignment="1">
      <alignment horizontal="left"/>
    </xf>
    <xf numFmtId="0" fontId="30" fillId="0" borderId="0" xfId="0" applyFont="1" applyAlignment="1">
      <alignment horizontal="left" vertical="top"/>
    </xf>
    <xf numFmtId="0" fontId="29" fillId="0" borderId="0" xfId="0" applyFont="1" applyAlignment="1">
      <alignment horizontal="left" vertical="top"/>
    </xf>
    <xf numFmtId="0" fontId="162" fillId="0" borderId="0" xfId="0" applyFont="1" applyAlignment="1">
      <alignment horizontal="left"/>
    </xf>
    <xf numFmtId="0" fontId="163" fillId="0" borderId="0" xfId="0" applyFont="1" applyAlignment="1">
      <alignment horizontal="left"/>
    </xf>
    <xf numFmtId="0" fontId="163" fillId="0" borderId="0" xfId="0" applyFont="1"/>
    <xf numFmtId="0" fontId="158" fillId="0" borderId="0" xfId="0" applyFont="1" applyAlignment="1">
      <alignment horizontal="left"/>
    </xf>
    <xf numFmtId="0" fontId="159" fillId="0" borderId="0" xfId="0" applyFont="1" applyAlignment="1">
      <alignment horizontal="left"/>
    </xf>
    <xf numFmtId="0" fontId="26" fillId="0" borderId="0" xfId="0" applyFont="1" applyAlignment="1">
      <alignment horizontal="left"/>
    </xf>
    <xf numFmtId="0" fontId="165" fillId="0" borderId="0" xfId="0" applyFont="1" applyAlignment="1">
      <alignment horizontal="left"/>
    </xf>
    <xf numFmtId="0" fontId="31" fillId="0" borderId="6" xfId="0" applyFont="1" applyFill="1" applyBorder="1" applyAlignment="1">
      <alignment horizontal="center" vertical="center"/>
    </xf>
    <xf numFmtId="43" fontId="28" fillId="28" borderId="45" xfId="105" applyFont="1" applyFill="1" applyBorder="1" applyAlignment="1"/>
    <xf numFmtId="43" fontId="28" fillId="28" borderId="27" xfId="105" applyFont="1" applyFill="1" applyBorder="1" applyAlignment="1"/>
    <xf numFmtId="0" fontId="30" fillId="39" borderId="0" xfId="0" applyFont="1" applyFill="1"/>
    <xf numFmtId="43" fontId="30" fillId="39" borderId="27" xfId="105" applyFont="1" applyFill="1" applyBorder="1"/>
    <xf numFmtId="164" fontId="30" fillId="39" borderId="27" xfId="105" applyNumberFormat="1" applyFont="1" applyFill="1" applyBorder="1"/>
    <xf numFmtId="164" fontId="28" fillId="39" borderId="27" xfId="105" applyNumberFormat="1" applyFont="1" applyFill="1" applyBorder="1"/>
    <xf numFmtId="164" fontId="29" fillId="39" borderId="0" xfId="105" applyNumberFormat="1" applyFont="1" applyFill="1" applyBorder="1"/>
    <xf numFmtId="0" fontId="29" fillId="39" borderId="0" xfId="0" applyFont="1" applyFill="1" applyBorder="1"/>
    <xf numFmtId="164" fontId="30" fillId="39" borderId="0" xfId="105" applyNumberFormat="1" applyFont="1" applyFill="1" applyBorder="1"/>
    <xf numFmtId="164" fontId="30" fillId="41" borderId="27" xfId="105" applyNumberFormat="1" applyFont="1" applyFill="1" applyBorder="1"/>
    <xf numFmtId="164" fontId="30" fillId="0" borderId="27" xfId="105" applyNumberFormat="1" applyFont="1" applyFill="1" applyBorder="1"/>
    <xf numFmtId="164" fontId="30" fillId="37" borderId="27" xfId="105" applyNumberFormat="1" applyFont="1" applyFill="1" applyBorder="1"/>
    <xf numFmtId="164" fontId="121" fillId="0" borderId="0" xfId="105" applyNumberFormat="1" applyFont="1" applyFill="1" applyAlignment="1">
      <alignment horizontal="right" vertical="center" wrapText="1"/>
    </xf>
    <xf numFmtId="43" fontId="30" fillId="37" borderId="27" xfId="105" applyFont="1" applyFill="1" applyBorder="1"/>
    <xf numFmtId="164" fontId="28" fillId="37" borderId="27" xfId="105" applyNumberFormat="1" applyFont="1" applyFill="1" applyBorder="1"/>
    <xf numFmtId="164" fontId="29" fillId="37" borderId="0" xfId="105" applyNumberFormat="1" applyFont="1" applyFill="1" applyBorder="1"/>
    <xf numFmtId="0" fontId="29" fillId="37" borderId="0" xfId="0" applyFont="1" applyFill="1" applyBorder="1"/>
    <xf numFmtId="164" fontId="30" fillId="37" borderId="0" xfId="105" applyNumberFormat="1" applyFont="1" applyFill="1" applyBorder="1"/>
    <xf numFmtId="0" fontId="30" fillId="37" borderId="0" xfId="0" applyFont="1" applyFill="1"/>
    <xf numFmtId="164" fontId="121" fillId="0" borderId="0" xfId="105" applyNumberFormat="1" applyFont="1" applyFill="1" applyAlignment="1">
      <alignment horizontal="right" vertical="center"/>
    </xf>
    <xf numFmtId="164" fontId="121" fillId="0" borderId="0" xfId="105" applyNumberFormat="1" applyFont="1" applyFill="1" applyBorder="1" applyAlignment="1">
      <alignment horizontal="right" vertical="center"/>
    </xf>
    <xf numFmtId="164" fontId="52" fillId="41" borderId="27" xfId="105" applyNumberFormat="1" applyFont="1" applyFill="1" applyBorder="1"/>
    <xf numFmtId="164" fontId="120" fillId="0" borderId="0" xfId="105" applyNumberFormat="1" applyFont="1" applyFill="1" applyAlignment="1">
      <alignment horizontal="right" vertical="center"/>
    </xf>
    <xf numFmtId="164" fontId="121" fillId="0" borderId="3" xfId="105" applyNumberFormat="1" applyFont="1" applyFill="1" applyBorder="1" applyAlignment="1">
      <alignment horizontal="right" vertical="center"/>
    </xf>
    <xf numFmtId="164" fontId="120" fillId="0" borderId="18" xfId="105" applyNumberFormat="1" applyFont="1" applyFill="1" applyBorder="1" applyAlignment="1">
      <alignment horizontal="center" vertical="center" wrapText="1"/>
    </xf>
    <xf numFmtId="164" fontId="120" fillId="0" borderId="38" xfId="105" applyNumberFormat="1" applyFont="1" applyFill="1" applyBorder="1" applyAlignment="1">
      <alignment horizontal="center" vertical="center"/>
    </xf>
    <xf numFmtId="164" fontId="120" fillId="0" borderId="2" xfId="105" applyNumberFormat="1" applyFont="1" applyFill="1" applyBorder="1" applyAlignment="1">
      <alignment horizontal="center" vertical="center"/>
    </xf>
    <xf numFmtId="184" fontId="120" fillId="0" borderId="39" xfId="105" applyNumberFormat="1" applyFont="1" applyFill="1" applyBorder="1" applyAlignment="1">
      <alignment horizontal="right" vertical="center"/>
    </xf>
    <xf numFmtId="184" fontId="120" fillId="0" borderId="41" xfId="105" applyNumberFormat="1" applyFont="1" applyFill="1" applyBorder="1" applyAlignment="1">
      <alignment horizontal="right" vertical="center"/>
    </xf>
    <xf numFmtId="184" fontId="120" fillId="0" borderId="20" xfId="105" applyNumberFormat="1" applyFont="1" applyFill="1" applyBorder="1" applyAlignment="1">
      <alignment horizontal="right" vertical="center"/>
    </xf>
    <xf numFmtId="164" fontId="123" fillId="0" borderId="34" xfId="105" applyNumberFormat="1" applyFont="1" applyFill="1" applyBorder="1" applyAlignment="1">
      <alignment horizontal="right" vertical="center"/>
    </xf>
    <xf numFmtId="164" fontId="123" fillId="0" borderId="36" xfId="105" applyNumberFormat="1" applyFont="1" applyFill="1" applyBorder="1" applyAlignment="1">
      <alignment horizontal="right" vertical="center"/>
    </xf>
    <xf numFmtId="164" fontId="123" fillId="0" borderId="27" xfId="105" applyNumberFormat="1" applyFont="1" applyFill="1" applyBorder="1" applyAlignment="1">
      <alignment horizontal="right" vertical="center"/>
    </xf>
    <xf numFmtId="164" fontId="123" fillId="0" borderId="34" xfId="105" applyNumberFormat="1" applyFont="1" applyFill="1" applyBorder="1" applyAlignment="1">
      <alignment horizontal="center" vertical="center"/>
    </xf>
    <xf numFmtId="164" fontId="121" fillId="0" borderId="34" xfId="105" applyNumberFormat="1" applyFont="1" applyFill="1" applyBorder="1" applyAlignment="1">
      <alignment horizontal="right" vertical="center"/>
    </xf>
    <xf numFmtId="164" fontId="121" fillId="0" borderId="36" xfId="105" applyNumberFormat="1" applyFont="1" applyFill="1" applyBorder="1" applyAlignment="1">
      <alignment horizontal="right" vertical="center"/>
    </xf>
    <xf numFmtId="164" fontId="121" fillId="0" borderId="27" xfId="105" applyNumberFormat="1" applyFont="1" applyFill="1" applyBorder="1" applyAlignment="1">
      <alignment horizontal="right" vertical="center"/>
    </xf>
    <xf numFmtId="164" fontId="121" fillId="0" borderId="34" xfId="105" applyNumberFormat="1" applyFont="1" applyFill="1" applyBorder="1" applyAlignment="1">
      <alignment horizontal="center" vertical="center"/>
    </xf>
    <xf numFmtId="164" fontId="120" fillId="0" borderId="34" xfId="105" applyNumberFormat="1" applyFont="1" applyFill="1" applyBorder="1" applyAlignment="1">
      <alignment horizontal="right" vertical="center"/>
    </xf>
    <xf numFmtId="164" fontId="120" fillId="0" borderId="36" xfId="105" applyNumberFormat="1" applyFont="1" applyFill="1" applyBorder="1" applyAlignment="1">
      <alignment horizontal="right" vertical="center"/>
    </xf>
    <xf numFmtId="164" fontId="120" fillId="0" borderId="27" xfId="105" applyNumberFormat="1" applyFont="1" applyFill="1" applyBorder="1" applyAlignment="1">
      <alignment horizontal="right" vertical="center"/>
    </xf>
    <xf numFmtId="164" fontId="123" fillId="0" borderId="42" xfId="105" applyNumberFormat="1" applyFont="1" applyFill="1" applyBorder="1" applyAlignment="1">
      <alignment horizontal="right" vertical="center"/>
    </xf>
    <xf numFmtId="164" fontId="123" fillId="0" borderId="44" xfId="105" applyNumberFormat="1" applyFont="1" applyFill="1" applyBorder="1" applyAlignment="1">
      <alignment horizontal="right" vertical="center"/>
    </xf>
    <xf numFmtId="164" fontId="123" fillId="0" borderId="30" xfId="105" applyNumberFormat="1" applyFont="1" applyFill="1" applyBorder="1" applyAlignment="1">
      <alignment horizontal="right" vertical="center"/>
    </xf>
    <xf numFmtId="164" fontId="123" fillId="0" borderId="0" xfId="105" applyNumberFormat="1" applyFont="1" applyFill="1" applyBorder="1" applyAlignment="1">
      <alignment horizontal="right" vertical="center"/>
    </xf>
    <xf numFmtId="164" fontId="120" fillId="0" borderId="3" xfId="105" applyNumberFormat="1" applyFont="1" applyFill="1" applyBorder="1" applyAlignment="1">
      <alignment horizontal="right" vertical="center" wrapText="1"/>
    </xf>
    <xf numFmtId="164" fontId="120" fillId="0" borderId="0" xfId="105" applyNumberFormat="1" applyFont="1" applyFill="1" applyBorder="1" applyAlignment="1">
      <alignment horizontal="right" vertical="center" wrapText="1"/>
    </xf>
    <xf numFmtId="164" fontId="123" fillId="0" borderId="0" xfId="105" applyNumberFormat="1" applyFont="1" applyFill="1" applyAlignment="1">
      <alignment horizontal="right" vertical="center"/>
    </xf>
    <xf numFmtId="164" fontId="120" fillId="0" borderId="29" xfId="105" applyNumberFormat="1" applyFont="1" applyFill="1" applyBorder="1" applyAlignment="1">
      <alignment horizontal="right" vertical="center"/>
    </xf>
    <xf numFmtId="164" fontId="120" fillId="0" borderId="15" xfId="105" applyNumberFormat="1" applyFont="1" applyFill="1" applyBorder="1" applyAlignment="1">
      <alignment horizontal="center" vertical="center" wrapText="1"/>
    </xf>
    <xf numFmtId="164" fontId="120" fillId="0" borderId="35" xfId="105" applyNumberFormat="1" applyFont="1" applyFill="1" applyBorder="1" applyAlignment="1">
      <alignment vertical="center"/>
    </xf>
    <xf numFmtId="164" fontId="120" fillId="0" borderId="36" xfId="105" applyNumberFormat="1" applyFont="1" applyFill="1" applyBorder="1" applyAlignment="1">
      <alignment vertical="center"/>
    </xf>
    <xf numFmtId="164" fontId="120" fillId="0" borderId="27" xfId="105" applyNumberFormat="1" applyFont="1" applyFill="1" applyBorder="1" applyAlignment="1">
      <alignment vertical="center"/>
    </xf>
    <xf numFmtId="164" fontId="121" fillId="0" borderId="34" xfId="105" applyNumberFormat="1" applyFont="1" applyFill="1" applyBorder="1" applyAlignment="1">
      <alignment vertical="center"/>
    </xf>
    <xf numFmtId="164" fontId="121" fillId="0" borderId="36" xfId="105" applyNumberFormat="1" applyFont="1" applyFill="1" applyBorder="1" applyAlignment="1">
      <alignment vertical="center"/>
    </xf>
    <xf numFmtId="164" fontId="121" fillId="0" borderId="42" xfId="105" applyNumberFormat="1" applyFont="1" applyFill="1" applyBorder="1" applyAlignment="1">
      <alignment vertical="center"/>
    </xf>
    <xf numFmtId="164" fontId="121" fillId="0" borderId="44" xfId="105" applyNumberFormat="1" applyFont="1" applyFill="1" applyBorder="1" applyAlignment="1">
      <alignment vertical="center"/>
    </xf>
    <xf numFmtId="164" fontId="121" fillId="0" borderId="30" xfId="105" applyNumberFormat="1" applyFont="1" applyFill="1" applyBorder="1" applyAlignment="1">
      <alignment horizontal="right" vertical="center"/>
    </xf>
    <xf numFmtId="164" fontId="120" fillId="0" borderId="0" xfId="105" applyNumberFormat="1" applyFont="1" applyFill="1" applyAlignment="1">
      <alignment horizontal="right" vertical="center" wrapText="1"/>
    </xf>
    <xf numFmtId="164" fontId="122" fillId="0" borderId="0" xfId="105" applyNumberFormat="1" applyFont="1" applyFill="1" applyAlignment="1">
      <alignment horizontal="right" vertical="center"/>
    </xf>
    <xf numFmtId="164" fontId="120" fillId="0" borderId="0" xfId="105" applyNumberFormat="1" applyFont="1" applyFill="1" applyBorder="1" applyAlignment="1">
      <alignment horizontal="right" vertical="center"/>
    </xf>
    <xf numFmtId="164" fontId="121" fillId="0" borderId="0" xfId="105" applyNumberFormat="1" applyFont="1" applyFill="1" applyBorder="1" applyAlignment="1">
      <alignment horizontal="center" vertical="center" wrapText="1"/>
    </xf>
    <xf numFmtId="0" fontId="121" fillId="0" borderId="0" xfId="373" applyFont="1" applyFill="1" applyAlignment="1">
      <alignment horizontal="center" vertical="center"/>
    </xf>
    <xf numFmtId="164" fontId="30" fillId="0" borderId="0" xfId="105" applyNumberFormat="1" applyFont="1" applyFill="1" applyBorder="1" applyAlignment="1">
      <alignment horizontal="right" vertical="center"/>
    </xf>
    <xf numFmtId="0" fontId="39" fillId="28" borderId="0" xfId="373" applyFont="1" applyFill="1" applyBorder="1" applyAlignment="1">
      <alignment horizontal="center" vertical="center"/>
    </xf>
    <xf numFmtId="164" fontId="5" fillId="0" borderId="0" xfId="105" applyNumberFormat="1" applyFont="1" applyAlignment="1">
      <alignment horizontal="right"/>
    </xf>
    <xf numFmtId="0" fontId="62" fillId="0" borderId="0" xfId="0" applyFont="1" applyFill="1"/>
    <xf numFmtId="164" fontId="1" fillId="0" borderId="28" xfId="200" applyNumberFormat="1" applyFill="1" applyBorder="1"/>
    <xf numFmtId="41" fontId="1" fillId="0" borderId="0" xfId="0" applyNumberFormat="1" applyFont="1" applyAlignment="1"/>
    <xf numFmtId="164" fontId="1" fillId="0" borderId="0" xfId="105" applyNumberFormat="1" applyFont="1" applyAlignment="1">
      <alignment horizontal="right"/>
    </xf>
    <xf numFmtId="41" fontId="1" fillId="0" borderId="0" xfId="197" applyNumberFormat="1" applyFont="1" applyAlignment="1"/>
    <xf numFmtId="41" fontId="1" fillId="0" borderId="0" xfId="197" applyNumberFormat="1" applyFont="1"/>
    <xf numFmtId="41" fontId="1" fillId="35" borderId="0" xfId="197" applyNumberFormat="1" applyFont="1" applyFill="1"/>
    <xf numFmtId="41" fontId="1" fillId="38" borderId="0" xfId="197" applyNumberFormat="1" applyFont="1" applyFill="1"/>
    <xf numFmtId="164" fontId="85" fillId="0" borderId="0" xfId="105" applyNumberFormat="1" applyFont="1" applyBorder="1" applyAlignment="1">
      <alignment vertical="center" wrapText="1"/>
    </xf>
    <xf numFmtId="164" fontId="85" fillId="0" borderId="3" xfId="105" applyNumberFormat="1" applyFont="1" applyBorder="1" applyAlignment="1">
      <alignment horizontal="center" vertical="center" wrapText="1"/>
    </xf>
    <xf numFmtId="0" fontId="2" fillId="0" borderId="0" xfId="0" applyFont="1" applyBorder="1"/>
    <xf numFmtId="0" fontId="34" fillId="0" borderId="0" xfId="0" applyFont="1" applyBorder="1"/>
    <xf numFmtId="0" fontId="167" fillId="0" borderId="0" xfId="0" applyFont="1" applyAlignment="1">
      <alignment horizontal="left" vertical="top"/>
    </xf>
    <xf numFmtId="41" fontId="34" fillId="0" borderId="0" xfId="197" applyNumberFormat="1" applyFont="1" applyFill="1" applyAlignment="1"/>
    <xf numFmtId="41" fontId="1" fillId="0" borderId="0" xfId="0" applyNumberFormat="1" applyFont="1" applyFill="1" applyAlignment="1"/>
    <xf numFmtId="41" fontId="30" fillId="0" borderId="0" xfId="0" applyNumberFormat="1" applyFont="1" applyFill="1" applyAlignment="1"/>
    <xf numFmtId="0" fontId="62" fillId="0" borderId="3" xfId="0" applyFont="1" applyFill="1" applyBorder="1"/>
    <xf numFmtId="166" fontId="62" fillId="0" borderId="0" xfId="197" applyNumberFormat="1" applyFont="1" applyFill="1"/>
    <xf numFmtId="49" fontId="123" fillId="28" borderId="0" xfId="0" applyNumberFormat="1" applyFont="1" applyFill="1" applyAlignment="1">
      <alignment horizontal="center" vertical="top"/>
    </xf>
    <xf numFmtId="0" fontId="123" fillId="28" borderId="0" xfId="0" quotePrefix="1" applyFont="1" applyFill="1" applyAlignment="1">
      <alignment horizontal="center" vertical="top" shrinkToFit="1"/>
    </xf>
    <xf numFmtId="0" fontId="123" fillId="28" borderId="0" xfId="0" quotePrefix="1" applyFont="1" applyFill="1" applyAlignment="1">
      <alignment horizontal="center" vertical="top"/>
    </xf>
    <xf numFmtId="49" fontId="120" fillId="28" borderId="3" xfId="105" applyNumberFormat="1" applyFont="1" applyFill="1" applyBorder="1" applyAlignment="1">
      <alignment horizontal="right" vertical="center" wrapText="1"/>
    </xf>
    <xf numFmtId="49" fontId="145" fillId="28" borderId="0" xfId="0" applyNumberFormat="1" applyFont="1" applyFill="1" applyBorder="1" applyAlignment="1">
      <alignment horizontal="left" vertical="center"/>
    </xf>
    <xf numFmtId="0" fontId="28" fillId="28" borderId="0" xfId="0" quotePrefix="1" applyFont="1" applyFill="1" applyBorder="1" applyAlignment="1">
      <alignment horizontal="center" vertical="center"/>
    </xf>
    <xf numFmtId="37" fontId="28" fillId="28" borderId="27" xfId="105" applyNumberFormat="1" applyFont="1" applyFill="1" applyBorder="1" applyAlignment="1"/>
    <xf numFmtId="3" fontId="30" fillId="28" borderId="0" xfId="0" applyNumberFormat="1" applyFont="1" applyFill="1" applyBorder="1" applyAlignment="1">
      <alignment horizontal="right" vertical="center" wrapText="1"/>
    </xf>
    <xf numFmtId="3" fontId="0" fillId="0" borderId="0" xfId="0" applyNumberFormat="1"/>
    <xf numFmtId="41" fontId="5" fillId="0" borderId="0" xfId="197" applyNumberFormat="1" applyFont="1"/>
    <xf numFmtId="0" fontId="121" fillId="0" borderId="46" xfId="0" applyFont="1" applyBorder="1" applyAlignment="1"/>
    <xf numFmtId="164" fontId="121" fillId="0" borderId="47" xfId="105" applyNumberFormat="1" applyFont="1" applyBorder="1" applyAlignment="1"/>
    <xf numFmtId="0" fontId="121" fillId="0" borderId="48" xfId="0" applyFont="1" applyBorder="1" applyAlignment="1"/>
    <xf numFmtId="0" fontId="121" fillId="0" borderId="48" xfId="0" applyFont="1" applyBorder="1" applyAlignment="1">
      <alignment horizontal="center"/>
    </xf>
    <xf numFmtId="164" fontId="121" fillId="0" borderId="48" xfId="105" applyNumberFormat="1" applyFont="1" applyBorder="1" applyAlignment="1"/>
    <xf numFmtId="43" fontId="121" fillId="0" borderId="0" xfId="105" applyFont="1" applyBorder="1" applyAlignment="1"/>
    <xf numFmtId="0" fontId="54" fillId="0" borderId="3" xfId="0" applyFont="1" applyBorder="1" applyAlignment="1"/>
    <xf numFmtId="0" fontId="30" fillId="0" borderId="0" xfId="0" applyFont="1" applyAlignment="1">
      <alignment wrapText="1"/>
    </xf>
    <xf numFmtId="0" fontId="28" fillId="28" borderId="3" xfId="0" applyFont="1" applyFill="1" applyBorder="1" applyAlignment="1">
      <alignment horizontal="center" vertical="center" wrapText="1"/>
    </xf>
    <xf numFmtId="0" fontId="121" fillId="28" borderId="45" xfId="0" applyNumberFormat="1" applyFont="1" applyFill="1" applyBorder="1" applyAlignment="1">
      <alignment horizontal="justify" vertical="top" wrapText="1"/>
    </xf>
    <xf numFmtId="0" fontId="121" fillId="28" borderId="45" xfId="0" applyFont="1" applyFill="1" applyBorder="1" applyAlignment="1">
      <alignment horizontal="justify" vertical="top"/>
    </xf>
    <xf numFmtId="164" fontId="121" fillId="28" borderId="45" xfId="105" applyNumberFormat="1" applyFont="1" applyFill="1" applyBorder="1" applyAlignment="1">
      <alignment horizontal="right" vertical="top" wrapText="1"/>
    </xf>
    <xf numFmtId="0" fontId="121" fillId="39" borderId="0" xfId="0" applyFont="1" applyFill="1" applyAlignment="1">
      <alignment horizontal="justify" vertical="top"/>
    </xf>
    <xf numFmtId="0" fontId="3" fillId="0" borderId="0" xfId="0" applyFont="1" applyBorder="1" applyAlignment="1">
      <alignment vertical="top"/>
    </xf>
    <xf numFmtId="166" fontId="62" fillId="0" borderId="3" xfId="197" applyNumberFormat="1" applyFont="1" applyFill="1" applyBorder="1" applyAlignment="1"/>
    <xf numFmtId="166" fontId="62" fillId="0" borderId="0" xfId="197" applyNumberFormat="1" applyFont="1" applyFill="1" applyBorder="1" applyAlignment="1"/>
    <xf numFmtId="164" fontId="28" fillId="0" borderId="0" xfId="105" applyNumberFormat="1" applyFont="1" applyBorder="1" applyAlignment="1">
      <alignment horizontal="right"/>
    </xf>
    <xf numFmtId="0" fontId="32" fillId="0" borderId="0" xfId="0" applyFont="1"/>
    <xf numFmtId="0" fontId="31" fillId="0" borderId="0" xfId="0" applyFont="1" applyAlignment="1">
      <alignment horizontal="right"/>
    </xf>
    <xf numFmtId="0" fontId="32" fillId="0" borderId="0" xfId="0" applyFont="1" applyAlignment="1"/>
    <xf numFmtId="0" fontId="32" fillId="0" borderId="0" xfId="0" applyFont="1" applyAlignment="1">
      <alignment vertical="top"/>
    </xf>
    <xf numFmtId="0" fontId="146" fillId="0" borderId="0" xfId="0" applyFont="1"/>
    <xf numFmtId="0" fontId="146" fillId="0" borderId="0" xfId="0" applyFont="1" applyAlignment="1"/>
    <xf numFmtId="164" fontId="122" fillId="0" borderId="0" xfId="105" applyNumberFormat="1" applyFont="1" applyFill="1" applyBorder="1"/>
    <xf numFmtId="0" fontId="159" fillId="28" borderId="0" xfId="0" applyFont="1" applyFill="1" applyAlignment="1"/>
    <xf numFmtId="0" fontId="30" fillId="28" borderId="0" xfId="0" applyFont="1" applyFill="1" applyAlignment="1"/>
    <xf numFmtId="0" fontId="30" fillId="28" borderId="0" xfId="0" applyFont="1" applyFill="1" applyAlignment="1">
      <alignment horizontal="left" vertical="top"/>
    </xf>
    <xf numFmtId="0" fontId="30" fillId="28" borderId="0" xfId="0" applyFont="1" applyFill="1" applyAlignment="1">
      <alignment vertical="top"/>
    </xf>
    <xf numFmtId="0" fontId="39" fillId="28" borderId="0" xfId="0" applyFont="1" applyFill="1" applyAlignment="1"/>
    <xf numFmtId="164" fontId="120" fillId="0" borderId="0" xfId="105" applyNumberFormat="1" applyFont="1" applyFill="1" applyBorder="1"/>
    <xf numFmtId="41" fontId="5" fillId="35" borderId="0" xfId="197" applyNumberFormat="1" applyFont="1" applyFill="1"/>
    <xf numFmtId="41" fontId="5" fillId="38" borderId="0" xfId="197" applyNumberFormat="1" applyFont="1" applyFill="1"/>
    <xf numFmtId="41" fontId="3" fillId="0" borderId="0" xfId="197" quotePrefix="1" applyNumberFormat="1" applyFont="1" applyBorder="1" applyAlignment="1">
      <alignment horizontal="left" vertical="center"/>
    </xf>
    <xf numFmtId="41" fontId="3" fillId="0" borderId="0" xfId="197" applyNumberFormat="1" applyFont="1" applyBorder="1" applyAlignment="1">
      <alignment vertical="center" wrapText="1"/>
    </xf>
    <xf numFmtId="41" fontId="3" fillId="0" borderId="0" xfId="197" applyNumberFormat="1" applyFont="1" applyBorder="1" applyAlignment="1"/>
    <xf numFmtId="41" fontId="3" fillId="0" borderId="0" xfId="197" applyNumberFormat="1" applyFont="1" applyBorder="1" applyAlignment="1">
      <alignment horizontal="center" vertical="center"/>
    </xf>
    <xf numFmtId="41" fontId="3" fillId="0" borderId="0" xfId="197" applyNumberFormat="1" applyFont="1" applyBorder="1" applyAlignment="1">
      <alignment vertical="center"/>
    </xf>
    <xf numFmtId="0" fontId="3" fillId="0" borderId="0" xfId="0" applyFont="1" applyAlignment="1">
      <alignment horizontal="center" vertical="center"/>
    </xf>
    <xf numFmtId="41" fontId="3" fillId="0" borderId="0" xfId="197" applyNumberFormat="1" applyFont="1" applyBorder="1" applyAlignment="1">
      <alignment horizontal="center"/>
    </xf>
    <xf numFmtId="41" fontId="3" fillId="0" borderId="0" xfId="105" applyNumberFormat="1" applyFont="1" applyBorder="1" applyAlignment="1">
      <alignment horizontal="center"/>
    </xf>
    <xf numFmtId="164" fontId="3" fillId="0" borderId="0" xfId="198" applyNumberFormat="1" applyFont="1" applyBorder="1" applyAlignment="1">
      <alignment vertical="center"/>
    </xf>
    <xf numFmtId="41" fontId="3" fillId="0" borderId="0" xfId="197" applyNumberFormat="1" applyFont="1" applyBorder="1" applyAlignment="1">
      <alignment horizontal="left" vertical="center"/>
    </xf>
    <xf numFmtId="41" fontId="3" fillId="0" borderId="0" xfId="105" applyNumberFormat="1" applyFont="1" applyBorder="1" applyAlignment="1">
      <alignment horizontal="right" vertical="center"/>
    </xf>
    <xf numFmtId="41" fontId="5" fillId="0" borderId="0" xfId="197" quotePrefix="1" applyNumberFormat="1" applyFont="1" applyBorder="1" applyAlignment="1">
      <alignment horizontal="left" vertical="center"/>
    </xf>
    <xf numFmtId="41" fontId="5" fillId="0" borderId="0" xfId="197" quotePrefix="1" applyNumberFormat="1" applyFont="1" applyBorder="1" applyAlignment="1">
      <alignment vertical="center" wrapText="1"/>
    </xf>
    <xf numFmtId="41" fontId="5" fillId="0" borderId="0" xfId="197" quotePrefix="1" applyNumberFormat="1" applyFont="1" applyBorder="1" applyAlignment="1"/>
    <xf numFmtId="41" fontId="5" fillId="0" borderId="0" xfId="197" applyNumberFormat="1" applyFont="1" applyBorder="1" applyAlignment="1">
      <alignment horizontal="center" vertical="center"/>
    </xf>
    <xf numFmtId="41" fontId="5" fillId="0" borderId="0" xfId="197" quotePrefix="1" applyNumberFormat="1" applyFont="1" applyBorder="1" applyAlignment="1">
      <alignment vertical="center"/>
    </xf>
    <xf numFmtId="41" fontId="5" fillId="0" borderId="0" xfId="197" applyNumberFormat="1" applyFont="1" applyBorder="1" applyAlignment="1">
      <alignment horizontal="center"/>
    </xf>
    <xf numFmtId="41" fontId="5" fillId="0" borderId="0" xfId="105" applyNumberFormat="1" applyFont="1" applyBorder="1" applyAlignment="1">
      <alignment horizontal="center"/>
    </xf>
    <xf numFmtId="164" fontId="5" fillId="0" borderId="0" xfId="198" applyNumberFormat="1" applyFont="1" applyBorder="1" applyAlignment="1">
      <alignment vertical="center"/>
    </xf>
    <xf numFmtId="0" fontId="3" fillId="0" borderId="0" xfId="197" applyNumberFormat="1" applyFont="1" applyBorder="1" applyAlignment="1">
      <alignment horizontal="center" vertical="center"/>
    </xf>
    <xf numFmtId="41" fontId="3" fillId="0" borderId="0" xfId="197" applyNumberFormat="1" applyFont="1" applyBorder="1" applyAlignment="1">
      <alignment horizontal="left" vertical="center" wrapText="1"/>
    </xf>
    <xf numFmtId="41" fontId="3" fillId="0" borderId="0" xfId="197" applyNumberFormat="1" applyFont="1" applyAlignment="1">
      <alignment horizontal="center" vertical="center"/>
    </xf>
    <xf numFmtId="41" fontId="3" fillId="0" borderId="0" xfId="105" applyNumberFormat="1" applyFont="1"/>
    <xf numFmtId="43" fontId="3" fillId="0" borderId="0" xfId="198" applyNumberFormat="1" applyFont="1" applyBorder="1" applyAlignment="1">
      <alignment vertical="center"/>
    </xf>
    <xf numFmtId="41" fontId="3" fillId="0" borderId="0" xfId="105" applyNumberFormat="1" applyFont="1" applyBorder="1" applyAlignment="1">
      <alignment horizontal="center" vertical="center"/>
    </xf>
    <xf numFmtId="0" fontId="119" fillId="28" borderId="0" xfId="0" applyFont="1" applyFill="1" applyAlignment="1"/>
    <xf numFmtId="49" fontId="119" fillId="28" borderId="0" xfId="373" applyNumberFormat="1" applyFont="1" applyFill="1" applyAlignment="1">
      <alignment horizontal="left" vertical="center"/>
    </xf>
    <xf numFmtId="49" fontId="119" fillId="28" borderId="0" xfId="373" applyNumberFormat="1" applyFont="1" applyFill="1" applyAlignment="1">
      <alignment horizontal="left" vertical="center" wrapText="1"/>
    </xf>
    <xf numFmtId="0" fontId="119" fillId="28" borderId="0" xfId="373" applyFont="1" applyFill="1" applyAlignment="1">
      <alignment horizontal="center" vertical="center"/>
    </xf>
    <xf numFmtId="0" fontId="119" fillId="28" borderId="0" xfId="373" applyFont="1" applyFill="1" applyAlignment="1">
      <alignment horizontal="center" vertical="center" wrapText="1"/>
    </xf>
    <xf numFmtId="164" fontId="119" fillId="28" borderId="0" xfId="105" applyNumberFormat="1" applyFont="1" applyFill="1" applyBorder="1" applyAlignment="1">
      <alignment horizontal="right" vertical="center"/>
    </xf>
    <xf numFmtId="164" fontId="119" fillId="28" borderId="0" xfId="105" applyNumberFormat="1" applyFont="1" applyFill="1" applyBorder="1" applyAlignment="1">
      <alignment horizontal="center" vertical="center"/>
    </xf>
    <xf numFmtId="49" fontId="120" fillId="28" borderId="49" xfId="0" applyNumberFormat="1" applyFont="1" applyFill="1" applyBorder="1" applyAlignment="1">
      <alignment horizontal="left" vertical="center"/>
    </xf>
    <xf numFmtId="164" fontId="121" fillId="28" borderId="50" xfId="105" applyNumberFormat="1" applyFont="1" applyFill="1" applyBorder="1" applyAlignment="1">
      <alignment horizontal="right" vertical="center"/>
    </xf>
    <xf numFmtId="49" fontId="119" fillId="28" borderId="49" xfId="0" applyNumberFormat="1" applyFont="1" applyFill="1" applyBorder="1" applyAlignment="1">
      <alignment horizontal="left" vertical="center"/>
    </xf>
    <xf numFmtId="164" fontId="120" fillId="28" borderId="50" xfId="105" applyNumberFormat="1" applyFont="1" applyFill="1" applyBorder="1" applyAlignment="1">
      <alignment horizontal="right" vertical="center"/>
    </xf>
    <xf numFmtId="164" fontId="121" fillId="28" borderId="50" xfId="105" applyNumberFormat="1" applyFont="1" applyFill="1" applyBorder="1" applyAlignment="1">
      <alignment horizontal="center" vertical="center"/>
    </xf>
    <xf numFmtId="49" fontId="119" fillId="28" borderId="46" xfId="0" quotePrefix="1" applyNumberFormat="1" applyFont="1" applyFill="1" applyBorder="1" applyAlignment="1">
      <alignment horizontal="left" vertical="center"/>
    </xf>
    <xf numFmtId="164" fontId="121" fillId="28" borderId="47" xfId="105" applyNumberFormat="1" applyFont="1" applyFill="1" applyBorder="1" applyAlignment="1">
      <alignment horizontal="right" vertical="center"/>
    </xf>
    <xf numFmtId="0" fontId="121" fillId="28" borderId="49" xfId="0" applyFont="1" applyFill="1" applyBorder="1" applyAlignment="1">
      <alignment horizontal="center" vertical="center"/>
    </xf>
    <xf numFmtId="0" fontId="121" fillId="28" borderId="46" xfId="0" applyFont="1" applyFill="1" applyBorder="1" applyAlignment="1">
      <alignment horizontal="center" vertical="center"/>
    </xf>
    <xf numFmtId="0" fontId="121" fillId="28" borderId="25" xfId="0" applyFont="1" applyFill="1" applyBorder="1" applyAlignment="1">
      <alignment horizontal="center" vertical="center"/>
    </xf>
    <xf numFmtId="0" fontId="120" fillId="28" borderId="46" xfId="0" applyFont="1" applyFill="1" applyBorder="1" applyAlignment="1">
      <alignment horizontal="center" vertical="center"/>
    </xf>
    <xf numFmtId="0" fontId="120" fillId="28" borderId="3" xfId="0" applyFont="1" applyFill="1" applyBorder="1" applyAlignment="1">
      <alignment horizontal="center" vertical="center"/>
    </xf>
    <xf numFmtId="0" fontId="120" fillId="28" borderId="47" xfId="0" applyFont="1" applyFill="1" applyBorder="1" applyAlignment="1">
      <alignment horizontal="center" vertical="center"/>
    </xf>
    <xf numFmtId="0" fontId="121" fillId="28" borderId="18" xfId="0" applyFont="1" applyFill="1" applyBorder="1" applyAlignment="1">
      <alignment horizontal="center" vertical="center"/>
    </xf>
    <xf numFmtId="164" fontId="120" fillId="28" borderId="18" xfId="105" applyNumberFormat="1" applyFont="1" applyFill="1" applyBorder="1" applyAlignment="1">
      <alignment horizontal="right" vertical="center"/>
    </xf>
    <xf numFmtId="164" fontId="121" fillId="28" borderId="49" xfId="105" applyNumberFormat="1" applyFont="1" applyFill="1" applyBorder="1" applyAlignment="1">
      <alignment horizontal="right" vertical="center"/>
    </xf>
    <xf numFmtId="164" fontId="120" fillId="28" borderId="49" xfId="0" applyNumberFormat="1" applyFont="1" applyFill="1" applyBorder="1" applyAlignment="1">
      <alignment horizontal="center" vertical="center"/>
    </xf>
    <xf numFmtId="164" fontId="120" fillId="28" borderId="49" xfId="105" applyNumberFormat="1" applyFont="1" applyFill="1" applyBorder="1" applyAlignment="1">
      <alignment horizontal="center" vertical="center"/>
    </xf>
    <xf numFmtId="164" fontId="121" fillId="28" borderId="25" xfId="105" applyNumberFormat="1" applyFont="1" applyFill="1" applyBorder="1" applyAlignment="1">
      <alignment horizontal="right" vertical="center"/>
    </xf>
    <xf numFmtId="164" fontId="121" fillId="28" borderId="6" xfId="105" applyNumberFormat="1" applyFont="1" applyFill="1" applyBorder="1" applyAlignment="1">
      <alignment horizontal="center" vertical="center"/>
    </xf>
    <xf numFmtId="164" fontId="121" fillId="28" borderId="46" xfId="105" applyNumberFormat="1" applyFont="1" applyFill="1" applyBorder="1" applyAlignment="1">
      <alignment horizontal="right" vertical="center"/>
    </xf>
    <xf numFmtId="0" fontId="3" fillId="0" borderId="3" xfId="0" applyFont="1" applyBorder="1" applyAlignment="1">
      <alignment vertical="top"/>
    </xf>
    <xf numFmtId="164" fontId="120" fillId="28" borderId="25" xfId="0" applyNumberFormat="1" applyFont="1" applyFill="1" applyBorder="1" applyAlignment="1">
      <alignment horizontal="center" vertical="center"/>
    </xf>
    <xf numFmtId="164" fontId="120" fillId="28" borderId="45" xfId="105" applyNumberFormat="1" applyFont="1" applyFill="1" applyBorder="1" applyAlignment="1">
      <alignment horizontal="right" vertical="center"/>
    </xf>
    <xf numFmtId="164" fontId="120" fillId="28" borderId="26" xfId="105" applyNumberFormat="1" applyFont="1" applyFill="1" applyBorder="1" applyAlignment="1">
      <alignment horizontal="right" vertical="center"/>
    </xf>
    <xf numFmtId="164" fontId="119" fillId="28" borderId="0" xfId="105" applyNumberFormat="1" applyFont="1" applyFill="1" applyAlignment="1">
      <alignment horizontal="right" vertical="center"/>
    </xf>
    <xf numFmtId="0" fontId="121" fillId="28" borderId="26" xfId="0" applyFont="1" applyFill="1" applyBorder="1" applyAlignment="1">
      <alignment horizontal="center" vertical="center"/>
    </xf>
    <xf numFmtId="164" fontId="119" fillId="0" borderId="0" xfId="105" applyNumberFormat="1" applyFont="1" applyFill="1" applyAlignment="1">
      <alignment horizontal="right" vertical="center"/>
    </xf>
    <xf numFmtId="0" fontId="2" fillId="0" borderId="0" xfId="0" applyFont="1" applyBorder="1" applyAlignment="1">
      <alignment vertical="top"/>
    </xf>
    <xf numFmtId="0" fontId="28" fillId="0" borderId="0" xfId="0" applyFont="1" applyBorder="1" applyAlignment="1">
      <alignment vertical="center"/>
    </xf>
    <xf numFmtId="49" fontId="28" fillId="28" borderId="0" xfId="105" applyNumberFormat="1" applyFont="1" applyFill="1" applyBorder="1" applyAlignment="1">
      <alignment horizontal="left" vertical="center"/>
    </xf>
    <xf numFmtId="49" fontId="30" fillId="28" borderId="0" xfId="105" applyNumberFormat="1" applyFont="1" applyFill="1" applyBorder="1" applyAlignment="1">
      <alignment horizontal="left" vertical="center" wrapText="1"/>
    </xf>
    <xf numFmtId="164" fontId="30" fillId="39" borderId="0" xfId="105" applyNumberFormat="1" applyFont="1" applyFill="1" applyBorder="1" applyAlignment="1">
      <alignment horizontal="right" vertical="center"/>
    </xf>
    <xf numFmtId="49" fontId="28" fillId="28" borderId="3" xfId="0" applyNumberFormat="1" applyFont="1" applyFill="1" applyBorder="1" applyAlignment="1">
      <alignment horizontal="center" vertical="center" wrapText="1"/>
    </xf>
    <xf numFmtId="49" fontId="30" fillId="28" borderId="0" xfId="0" applyNumberFormat="1" applyFont="1" applyFill="1" applyBorder="1" applyAlignment="1">
      <alignment horizontal="justify" vertical="center" wrapText="1"/>
    </xf>
    <xf numFmtId="37" fontId="30" fillId="28" borderId="0" xfId="105" applyNumberFormat="1" applyFont="1" applyFill="1" applyBorder="1" applyAlignment="1">
      <alignment horizontal="right" vertical="center"/>
    </xf>
    <xf numFmtId="0" fontId="28" fillId="28" borderId="0" xfId="0" applyFont="1" applyFill="1" applyBorder="1" applyAlignment="1">
      <alignment horizontal="center" vertical="center" wrapText="1"/>
    </xf>
    <xf numFmtId="49" fontId="30" fillId="28" borderId="0" xfId="0" applyNumberFormat="1" applyFont="1" applyFill="1" applyBorder="1" applyAlignment="1">
      <alignment horizontal="center" vertical="center" wrapText="1"/>
    </xf>
    <xf numFmtId="0" fontId="28" fillId="39" borderId="0" xfId="0" applyFont="1" applyFill="1" applyBorder="1" applyAlignment="1">
      <alignment horizontal="center" vertical="center"/>
    </xf>
    <xf numFmtId="49" fontId="28" fillId="39" borderId="0" xfId="0" applyNumberFormat="1" applyFont="1" applyFill="1" applyBorder="1" applyAlignment="1">
      <alignment horizontal="left" vertical="center"/>
    </xf>
    <xf numFmtId="49" fontId="53" fillId="28" borderId="0" xfId="0" applyNumberFormat="1" applyFont="1" applyFill="1" applyBorder="1" applyAlignment="1">
      <alignment horizontal="left" vertical="center"/>
    </xf>
    <xf numFmtId="164" fontId="52" fillId="28" borderId="0" xfId="105" applyNumberFormat="1" applyFont="1" applyFill="1" applyBorder="1" applyAlignment="1">
      <alignment horizontal="left" vertical="center"/>
    </xf>
    <xf numFmtId="49" fontId="122" fillId="28" borderId="0" xfId="0" applyNumberFormat="1" applyFont="1" applyFill="1" applyBorder="1" applyAlignment="1">
      <alignment horizontal="left" vertical="center"/>
    </xf>
    <xf numFmtId="49" fontId="29" fillId="28" borderId="0" xfId="0" applyNumberFormat="1" applyFont="1" applyFill="1" applyBorder="1" applyAlignment="1">
      <alignment horizontal="left" vertical="center" wrapText="1"/>
    </xf>
    <xf numFmtId="0" fontId="29" fillId="28" borderId="0" xfId="373" applyFont="1" applyFill="1" applyBorder="1" applyAlignment="1">
      <alignment horizontal="center" vertical="center"/>
    </xf>
    <xf numFmtId="0" fontId="30" fillId="39" borderId="0" xfId="0" applyFont="1" applyFill="1" applyAlignment="1">
      <alignment vertical="top" wrapText="1"/>
    </xf>
    <xf numFmtId="0" fontId="29" fillId="0" borderId="0" xfId="0" applyFont="1" applyFill="1" applyAlignment="1"/>
    <xf numFmtId="41" fontId="5" fillId="28" borderId="0" xfId="105" applyNumberFormat="1" applyFont="1" applyFill="1" applyBorder="1" applyAlignment="1">
      <alignment horizontal="center"/>
    </xf>
    <xf numFmtId="164" fontId="5" fillId="28" borderId="0" xfId="198" applyNumberFormat="1" applyFont="1" applyFill="1" applyBorder="1" applyAlignment="1">
      <alignment vertical="center"/>
    </xf>
    <xf numFmtId="49" fontId="119" fillId="28" borderId="0" xfId="373" quotePrefix="1" applyNumberFormat="1" applyFont="1" applyFill="1" applyAlignment="1">
      <alignment horizontal="left" vertical="center" wrapText="1"/>
    </xf>
    <xf numFmtId="49" fontId="122" fillId="28" borderId="0" xfId="373" quotePrefix="1" applyNumberFormat="1" applyFont="1" applyFill="1" applyAlignment="1">
      <alignment horizontal="left" vertical="center" wrapText="1"/>
    </xf>
    <xf numFmtId="0" fontId="122" fillId="28" borderId="0" xfId="373" applyFont="1" applyFill="1" applyAlignment="1">
      <alignment horizontal="center" vertical="center" wrapText="1"/>
    </xf>
    <xf numFmtId="164" fontId="122" fillId="28" borderId="0" xfId="105" applyNumberFormat="1" applyFont="1" applyFill="1" applyAlignment="1">
      <alignment horizontal="right" vertical="center"/>
    </xf>
    <xf numFmtId="164" fontId="119" fillId="28" borderId="0" xfId="105" quotePrefix="1" applyNumberFormat="1" applyFont="1" applyFill="1" applyAlignment="1">
      <alignment horizontal="left" vertical="center"/>
    </xf>
    <xf numFmtId="164" fontId="119" fillId="28" borderId="0" xfId="105" applyNumberFormat="1" applyFont="1" applyFill="1" applyBorder="1" applyAlignment="1">
      <alignment horizontal="right" vertical="center" wrapText="1"/>
    </xf>
    <xf numFmtId="164" fontId="121" fillId="28" borderId="24" xfId="105" applyNumberFormat="1" applyFont="1" applyFill="1" applyBorder="1" applyAlignment="1">
      <alignment horizontal="center" vertical="center"/>
    </xf>
    <xf numFmtId="164" fontId="120" fillId="28" borderId="50" xfId="0" applyNumberFormat="1" applyFont="1" applyFill="1" applyBorder="1" applyAlignment="1">
      <alignment horizontal="center" vertical="center"/>
    </xf>
    <xf numFmtId="164" fontId="121" fillId="28" borderId="49" xfId="105" applyNumberFormat="1" applyFont="1" applyFill="1" applyBorder="1" applyAlignment="1">
      <alignment horizontal="center" vertical="center"/>
    </xf>
    <xf numFmtId="164" fontId="119" fillId="28" borderId="49" xfId="105" applyNumberFormat="1" applyFont="1" applyFill="1" applyBorder="1" applyAlignment="1">
      <alignment horizontal="center" vertical="center"/>
    </xf>
    <xf numFmtId="164" fontId="119" fillId="28" borderId="50" xfId="105" applyNumberFormat="1" applyFont="1" applyFill="1" applyBorder="1" applyAlignment="1">
      <alignment horizontal="right" vertical="center"/>
    </xf>
    <xf numFmtId="164" fontId="0" fillId="28" borderId="0" xfId="0" applyNumberFormat="1" applyFill="1"/>
    <xf numFmtId="49" fontId="119" fillId="28" borderId="0" xfId="105" applyNumberFormat="1" applyFont="1" applyFill="1" applyBorder="1" applyAlignment="1">
      <alignment horizontal="left" vertical="center"/>
    </xf>
    <xf numFmtId="0" fontId="30" fillId="39" borderId="0" xfId="373" quotePrefix="1" applyFont="1" applyFill="1" applyBorder="1" applyAlignment="1">
      <alignment horizontal="center" vertical="top"/>
    </xf>
    <xf numFmtId="0" fontId="30" fillId="39" borderId="0" xfId="373" applyFont="1" applyFill="1" applyBorder="1" applyAlignment="1">
      <alignment horizontal="center" vertical="center"/>
    </xf>
    <xf numFmtId="164" fontId="30" fillId="39" borderId="0" xfId="0" applyNumberFormat="1" applyFont="1" applyFill="1" applyBorder="1" applyAlignment="1">
      <alignment horizontal="center" vertical="center" wrapText="1"/>
    </xf>
    <xf numFmtId="0" fontId="30" fillId="39" borderId="0" xfId="373" applyFont="1" applyFill="1" applyBorder="1" applyAlignment="1">
      <alignment horizontal="right" vertical="center"/>
    </xf>
    <xf numFmtId="0" fontId="29" fillId="39" borderId="0" xfId="373" quotePrefix="1" applyFont="1" applyFill="1" applyBorder="1" applyAlignment="1">
      <alignment horizontal="center" vertical="top"/>
    </xf>
    <xf numFmtId="0" fontId="29" fillId="39" borderId="0" xfId="373" applyFont="1" applyFill="1" applyBorder="1" applyAlignment="1">
      <alignment horizontal="center" vertical="center"/>
    </xf>
    <xf numFmtId="164" fontId="29" fillId="39" borderId="0" xfId="105" applyNumberFormat="1" applyFont="1" applyFill="1" applyBorder="1" applyAlignment="1">
      <alignment horizontal="right" vertical="center"/>
    </xf>
    <xf numFmtId="0" fontId="29" fillId="39" borderId="0" xfId="373" applyFont="1" applyFill="1" applyBorder="1" applyAlignment="1">
      <alignment horizontal="right" vertical="center"/>
    </xf>
    <xf numFmtId="166" fontId="30" fillId="39" borderId="0" xfId="105" applyNumberFormat="1" applyFont="1" applyFill="1" applyBorder="1" applyAlignment="1">
      <alignment vertical="center"/>
    </xf>
    <xf numFmtId="37" fontId="25" fillId="39" borderId="0" xfId="105" applyNumberFormat="1" applyFont="1" applyFill="1"/>
    <xf numFmtId="0" fontId="30" fillId="39" borderId="0" xfId="0" applyFont="1" applyFill="1" applyAlignment="1">
      <alignment vertical="justify" wrapText="1"/>
    </xf>
    <xf numFmtId="164" fontId="30" fillId="39" borderId="0" xfId="105" applyNumberFormat="1" applyFont="1" applyFill="1" applyAlignment="1">
      <alignment vertical="top" wrapText="1"/>
    </xf>
    <xf numFmtId="49" fontId="30" fillId="28" borderId="0" xfId="0" applyNumberFormat="1" applyFont="1" applyFill="1" applyBorder="1" applyAlignment="1">
      <alignment horizontal="center" vertical="center"/>
    </xf>
    <xf numFmtId="49" fontId="30" fillId="28" borderId="0" xfId="0" applyNumberFormat="1" applyFont="1" applyFill="1" applyBorder="1" applyAlignment="1">
      <alignment vertical="center" wrapText="1"/>
    </xf>
    <xf numFmtId="49" fontId="29" fillId="28" borderId="0" xfId="0" applyNumberFormat="1" applyFont="1" applyFill="1" applyBorder="1" applyAlignment="1">
      <alignment horizontal="center" vertical="center" wrapText="1"/>
    </xf>
    <xf numFmtId="164" fontId="29" fillId="28" borderId="0" xfId="105" applyNumberFormat="1" applyFont="1" applyFill="1" applyBorder="1" applyAlignment="1">
      <alignment horizontal="left" vertical="center"/>
    </xf>
    <xf numFmtId="1" fontId="54" fillId="0" borderId="27" xfId="0" applyNumberFormat="1" applyFont="1" applyFill="1" applyBorder="1" applyAlignment="1">
      <alignment horizontal="center"/>
    </xf>
    <xf numFmtId="0" fontId="54" fillId="0" borderId="27" xfId="0" applyFont="1" applyFill="1" applyBorder="1" applyAlignment="1">
      <alignment wrapText="1"/>
    </xf>
    <xf numFmtId="49" fontId="2" fillId="28" borderId="49" xfId="0" applyNumberFormat="1" applyFont="1" applyFill="1" applyBorder="1" applyAlignment="1">
      <alignment horizontal="left" vertical="center"/>
    </xf>
    <xf numFmtId="164" fontId="120" fillId="28" borderId="24" xfId="105" applyNumberFormat="1" applyFont="1" applyFill="1" applyBorder="1" applyAlignment="1">
      <alignment horizontal="center" vertical="center"/>
    </xf>
    <xf numFmtId="49" fontId="119" fillId="28" borderId="49" xfId="0" quotePrefix="1" applyNumberFormat="1" applyFont="1" applyFill="1" applyBorder="1" applyAlignment="1">
      <alignment horizontal="left" vertical="center"/>
    </xf>
    <xf numFmtId="164" fontId="119" fillId="28" borderId="24" xfId="105" applyNumberFormat="1" applyFont="1" applyFill="1" applyBorder="1" applyAlignment="1">
      <alignment horizontal="center" vertical="center"/>
    </xf>
    <xf numFmtId="164" fontId="121" fillId="28" borderId="46" xfId="105" applyNumberFormat="1" applyFont="1" applyFill="1" applyBorder="1" applyAlignment="1">
      <alignment horizontal="center" vertical="center"/>
    </xf>
    <xf numFmtId="164" fontId="121" fillId="28" borderId="3" xfId="105" applyNumberFormat="1" applyFont="1" applyFill="1" applyBorder="1" applyAlignment="1">
      <alignment horizontal="center" vertical="center"/>
    </xf>
    <xf numFmtId="0" fontId="119" fillId="28" borderId="0" xfId="0" applyNumberFormat="1" applyFont="1" applyFill="1" applyAlignment="1">
      <alignment horizontal="justify" vertical="center" wrapText="1"/>
    </xf>
    <xf numFmtId="0" fontId="2" fillId="0" borderId="0" xfId="0" applyFont="1"/>
    <xf numFmtId="0" fontId="170" fillId="28" borderId="0" xfId="0" applyFont="1" applyFill="1" applyBorder="1" applyAlignment="1"/>
    <xf numFmtId="0" fontId="170" fillId="0" borderId="0" xfId="0" applyFont="1"/>
    <xf numFmtId="49" fontId="2" fillId="28" borderId="0"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0" fontId="2" fillId="0" borderId="9" xfId="197" applyNumberFormat="1" applyFont="1" applyBorder="1" applyAlignment="1">
      <alignment horizontal="center"/>
    </xf>
    <xf numFmtId="0" fontId="2" fillId="0" borderId="0" xfId="0" applyFont="1" applyFill="1" applyBorder="1" applyAlignment="1"/>
    <xf numFmtId="0" fontId="5" fillId="0" borderId="0" xfId="0" applyFont="1"/>
    <xf numFmtId="49" fontId="5" fillId="28" borderId="0" xfId="0" applyNumberFormat="1" applyFont="1" applyFill="1" applyBorder="1" applyAlignment="1">
      <alignment horizontal="left" vertical="center"/>
    </xf>
    <xf numFmtId="49" fontId="5" fillId="28" borderId="34" xfId="0" applyNumberFormat="1" applyFont="1" applyFill="1" applyBorder="1" applyAlignment="1">
      <alignment horizontal="left" vertical="center"/>
    </xf>
    <xf numFmtId="166" fontId="5" fillId="0" borderId="0" xfId="197" applyNumberFormat="1" applyFont="1" applyBorder="1" applyAlignment="1">
      <alignment horizontal="left" vertical="center" wrapText="1"/>
    </xf>
    <xf numFmtId="41" fontId="5" fillId="0" borderId="0" xfId="197" applyNumberFormat="1" applyFont="1" applyBorder="1" applyAlignment="1">
      <alignment vertical="center" wrapText="1"/>
    </xf>
    <xf numFmtId="0" fontId="5" fillId="0" borderId="0" xfId="0" applyFont="1" applyFill="1" applyBorder="1" applyAlignment="1"/>
    <xf numFmtId="49" fontId="119" fillId="28" borderId="49" xfId="0" applyNumberFormat="1" applyFont="1" applyFill="1" applyBorder="1" applyAlignment="1">
      <alignment horizontal="justify" vertical="center" wrapText="1"/>
    </xf>
    <xf numFmtId="0" fontId="0" fillId="0" borderId="0" xfId="0" applyBorder="1" applyAlignment="1">
      <alignment horizontal="justify" vertical="center" wrapText="1"/>
    </xf>
    <xf numFmtId="0" fontId="39" fillId="0" borderId="0" xfId="0" applyFont="1" applyFill="1" applyAlignment="1"/>
    <xf numFmtId="0" fontId="25" fillId="0" borderId="0" xfId="0" applyFont="1" applyFill="1" applyAlignment="1"/>
    <xf numFmtId="0" fontId="13" fillId="0" borderId="0" xfId="0" applyFont="1" applyFill="1" applyAlignment="1"/>
    <xf numFmtId="0" fontId="119" fillId="28" borderId="0" xfId="0" applyFont="1" applyFill="1" applyAlignment="1">
      <alignment horizontal="center" vertical="top" shrinkToFit="1"/>
    </xf>
    <xf numFmtId="41" fontId="5" fillId="0" borderId="0" xfId="197" applyNumberFormat="1" applyFont="1" applyBorder="1" applyAlignment="1">
      <alignment horizontal="left" vertical="center"/>
    </xf>
    <xf numFmtId="41" fontId="5" fillId="0" borderId="0" xfId="197" applyNumberFormat="1" applyFont="1" applyBorder="1" applyAlignment="1"/>
    <xf numFmtId="41" fontId="5" fillId="0" borderId="0" xfId="197" applyNumberFormat="1" applyFont="1" applyBorder="1" applyAlignment="1">
      <alignment vertical="center"/>
    </xf>
    <xf numFmtId="0" fontId="121" fillId="28" borderId="0" xfId="0" quotePrefix="1" applyFont="1" applyFill="1" applyAlignment="1">
      <alignment horizontal="left" vertical="top"/>
    </xf>
    <xf numFmtId="0" fontId="121" fillId="28" borderId="0" xfId="0" applyFont="1" applyFill="1" applyAlignment="1"/>
    <xf numFmtId="0" fontId="0" fillId="0" borderId="24" xfId="0" applyBorder="1" applyAlignment="1">
      <alignment horizontal="justify" vertical="center" wrapText="1"/>
    </xf>
    <xf numFmtId="164" fontId="122" fillId="28" borderId="0" xfId="105" applyNumberFormat="1" applyFont="1" applyFill="1" applyBorder="1" applyAlignment="1">
      <alignment horizontal="right" vertical="center" wrapText="1"/>
    </xf>
    <xf numFmtId="164" fontId="123" fillId="28" borderId="0" xfId="105" applyNumberFormat="1" applyFont="1" applyFill="1" applyAlignment="1">
      <alignment horizontal="right" vertical="center" wrapText="1"/>
    </xf>
    <xf numFmtId="164" fontId="123" fillId="28" borderId="0" xfId="105" applyNumberFormat="1" applyFont="1" applyFill="1" applyAlignment="1">
      <alignment horizontal="right" vertical="center"/>
    </xf>
    <xf numFmtId="49" fontId="119" fillId="28" borderId="0" xfId="373" quotePrefix="1" applyNumberFormat="1" applyFont="1" applyFill="1" applyAlignment="1">
      <alignment horizontal="left" vertical="center"/>
    </xf>
    <xf numFmtId="0" fontId="30" fillId="0" borderId="0" xfId="0" quotePrefix="1" applyFont="1" applyFill="1" applyBorder="1" applyAlignment="1">
      <alignment horizontal="left"/>
    </xf>
    <xf numFmtId="164" fontId="119" fillId="28" borderId="49" xfId="0" applyNumberFormat="1" applyFont="1" applyFill="1" applyBorder="1" applyAlignment="1">
      <alignment horizontal="center" vertical="center"/>
    </xf>
    <xf numFmtId="0" fontId="119" fillId="28" borderId="0" xfId="0" applyFont="1" applyFill="1" applyBorder="1" applyAlignment="1">
      <alignment horizontal="center" vertical="center"/>
    </xf>
    <xf numFmtId="164" fontId="119" fillId="28" borderId="0" xfId="0" applyNumberFormat="1" applyFont="1" applyFill="1" applyBorder="1" applyAlignment="1">
      <alignment horizontal="center" vertical="center"/>
    </xf>
    <xf numFmtId="164" fontId="119" fillId="28" borderId="50" xfId="0" applyNumberFormat="1" applyFont="1" applyFill="1" applyBorder="1" applyAlignment="1">
      <alignment horizontal="center" vertical="center"/>
    </xf>
    <xf numFmtId="164" fontId="119" fillId="28" borderId="49" xfId="105" applyNumberFormat="1" applyFont="1" applyFill="1" applyBorder="1" applyAlignment="1">
      <alignment horizontal="right" vertical="center"/>
    </xf>
    <xf numFmtId="164" fontId="119" fillId="28" borderId="50" xfId="105" applyNumberFormat="1" applyFont="1" applyFill="1" applyBorder="1" applyAlignment="1">
      <alignment horizontal="center" vertical="center"/>
    </xf>
    <xf numFmtId="49" fontId="119" fillId="28" borderId="0" xfId="0" quotePrefix="1" applyNumberFormat="1" applyFont="1" applyFill="1" applyBorder="1" applyAlignment="1">
      <alignment horizontal="left" vertical="center"/>
    </xf>
    <xf numFmtId="49" fontId="122" fillId="28" borderId="0" xfId="0" quotePrefix="1" applyNumberFormat="1" applyFont="1" applyFill="1" applyBorder="1" applyAlignment="1">
      <alignment horizontal="left" vertical="center"/>
    </xf>
    <xf numFmtId="49" fontId="120" fillId="28" borderId="0" xfId="105" applyNumberFormat="1" applyFont="1" applyFill="1" applyBorder="1" applyAlignment="1">
      <alignment horizontal="right" vertical="center" wrapText="1"/>
    </xf>
    <xf numFmtId="49" fontId="119" fillId="28" borderId="0" xfId="373" quotePrefix="1" applyNumberFormat="1" applyFont="1" applyFill="1" applyAlignment="1">
      <alignment vertical="center" wrapText="1"/>
    </xf>
    <xf numFmtId="49" fontId="122" fillId="28" borderId="0" xfId="373" applyNumberFormat="1" applyFont="1" applyFill="1" applyAlignment="1">
      <alignment horizontal="left" vertical="center"/>
    </xf>
    <xf numFmtId="49" fontId="122" fillId="28" borderId="0" xfId="373" quotePrefix="1" applyNumberFormat="1" applyFont="1" applyFill="1" applyAlignment="1">
      <alignment horizontal="left" vertical="center"/>
    </xf>
    <xf numFmtId="164" fontId="122" fillId="0" borderId="0" xfId="105" applyNumberFormat="1" applyFont="1" applyFill="1" applyBorder="1" applyAlignment="1">
      <alignment horizontal="right" vertical="center"/>
    </xf>
    <xf numFmtId="164" fontId="119" fillId="0" borderId="0" xfId="105" applyNumberFormat="1" applyFont="1" applyFill="1" applyBorder="1" applyAlignment="1">
      <alignment horizontal="right" vertical="center"/>
    </xf>
    <xf numFmtId="49" fontId="119" fillId="0" borderId="0" xfId="0" applyNumberFormat="1" applyFont="1" applyFill="1" applyBorder="1" applyAlignment="1">
      <alignment horizontal="left" vertical="center"/>
    </xf>
    <xf numFmtId="164" fontId="30" fillId="0" borderId="0" xfId="105" applyNumberFormat="1" applyFont="1" applyFill="1" applyAlignment="1">
      <alignment vertical="center"/>
    </xf>
    <xf numFmtId="0" fontId="0" fillId="0" borderId="0" xfId="0" applyAlignment="1">
      <alignment horizontal="justify" vertical="center" wrapText="1"/>
    </xf>
    <xf numFmtId="0" fontId="30" fillId="28" borderId="0" xfId="0" applyFont="1" applyFill="1" applyBorder="1" applyAlignment="1">
      <alignment horizontal="justify" vertical="center" wrapText="1"/>
    </xf>
    <xf numFmtId="0" fontId="29" fillId="0" borderId="0" xfId="0" applyFont="1" applyAlignment="1">
      <alignment horizontal="justify" vertical="center" wrapText="1"/>
    </xf>
    <xf numFmtId="0" fontId="28" fillId="0" borderId="0" xfId="0" applyFont="1" applyAlignment="1">
      <alignment horizontal="justify" vertical="center" wrapText="1"/>
    </xf>
    <xf numFmtId="43" fontId="28" fillId="28" borderId="0" xfId="105" applyFont="1" applyFill="1" applyAlignment="1">
      <alignment horizontal="left"/>
    </xf>
    <xf numFmtId="49" fontId="121" fillId="28" borderId="0" xfId="105" applyNumberFormat="1" applyFont="1" applyFill="1" applyBorder="1" applyAlignment="1">
      <alignment horizontal="left" vertical="center"/>
    </xf>
    <xf numFmtId="49" fontId="30" fillId="28" borderId="0" xfId="0" quotePrefix="1" applyNumberFormat="1" applyFont="1" applyFill="1" applyBorder="1" applyAlignment="1">
      <alignment horizontal="left" vertical="center"/>
    </xf>
    <xf numFmtId="49" fontId="28" fillId="28" borderId="0" xfId="0" quotePrefix="1" applyNumberFormat="1" applyFont="1" applyFill="1" applyBorder="1" applyAlignment="1">
      <alignment horizontal="left" vertical="center"/>
    </xf>
    <xf numFmtId="49" fontId="30" fillId="28" borderId="49" xfId="0" quotePrefix="1" applyNumberFormat="1" applyFont="1" applyFill="1" applyBorder="1" applyAlignment="1">
      <alignment horizontal="left" vertical="center"/>
    </xf>
    <xf numFmtId="164" fontId="30" fillId="28" borderId="50" xfId="105" applyNumberFormat="1" applyFont="1" applyFill="1" applyBorder="1" applyAlignment="1">
      <alignment horizontal="right" vertical="center"/>
    </xf>
    <xf numFmtId="49" fontId="30" fillId="28" borderId="46" xfId="0" quotePrefix="1" applyNumberFormat="1" applyFont="1" applyFill="1" applyBorder="1" applyAlignment="1">
      <alignment horizontal="left" vertical="center"/>
    </xf>
    <xf numFmtId="49" fontId="30" fillId="28" borderId="3" xfId="0" applyNumberFormat="1" applyFont="1" applyFill="1" applyBorder="1" applyAlignment="1">
      <alignment horizontal="left" vertical="center"/>
    </xf>
    <xf numFmtId="164" fontId="30" fillId="28" borderId="47" xfId="105" applyNumberFormat="1" applyFont="1" applyFill="1" applyBorder="1" applyAlignment="1">
      <alignment horizontal="right" vertical="center"/>
    </xf>
    <xf numFmtId="49" fontId="30" fillId="28" borderId="9" xfId="0" applyNumberFormat="1" applyFont="1" applyFill="1" applyBorder="1" applyAlignment="1">
      <alignment horizontal="right" vertical="center"/>
    </xf>
    <xf numFmtId="164" fontId="28" fillId="28" borderId="38" xfId="105" applyNumberFormat="1" applyFont="1" applyFill="1" applyBorder="1" applyAlignment="1">
      <alignment horizontal="right" vertical="center"/>
    </xf>
    <xf numFmtId="164" fontId="30" fillId="28" borderId="9" xfId="105" applyNumberFormat="1" applyFont="1" applyFill="1" applyBorder="1" applyAlignment="1">
      <alignment horizontal="right" vertical="center"/>
    </xf>
    <xf numFmtId="0" fontId="28" fillId="28" borderId="0" xfId="0" quotePrefix="1" applyFont="1" applyFill="1" applyBorder="1" applyAlignment="1">
      <alignment horizontal="left" vertical="center"/>
    </xf>
    <xf numFmtId="0" fontId="25" fillId="28" borderId="0" xfId="0" applyFont="1" applyFill="1" applyBorder="1" applyAlignment="1">
      <alignment horizontal="center" vertical="center"/>
    </xf>
    <xf numFmtId="49" fontId="28" fillId="28" borderId="3" xfId="0" applyNumberFormat="1" applyFont="1" applyFill="1" applyBorder="1" applyAlignment="1">
      <alignment horizontal="left" vertical="center"/>
    </xf>
    <xf numFmtId="49" fontId="28" fillId="28" borderId="3" xfId="0" applyNumberFormat="1" applyFont="1" applyFill="1" applyBorder="1" applyAlignment="1">
      <alignment horizontal="center" vertical="center"/>
    </xf>
    <xf numFmtId="0" fontId="121" fillId="28" borderId="31" xfId="0" applyNumberFormat="1" applyFont="1" applyFill="1" applyBorder="1" applyAlignment="1">
      <alignment horizontal="justify" vertical="top" wrapText="1"/>
    </xf>
    <xf numFmtId="0" fontId="121" fillId="28" borderId="31" xfId="0" applyFont="1" applyFill="1" applyBorder="1" applyAlignment="1">
      <alignment horizontal="justify" vertical="top"/>
    </xf>
    <xf numFmtId="0" fontId="120" fillId="28" borderId="32" xfId="0" applyNumberFormat="1" applyFont="1" applyFill="1" applyBorder="1" applyAlignment="1">
      <alignment horizontal="justify" vertical="top" wrapText="1"/>
    </xf>
    <xf numFmtId="164" fontId="120" fillId="28" borderId="15" xfId="105" applyNumberFormat="1" applyFont="1" applyFill="1" applyBorder="1" applyAlignment="1">
      <alignment horizontal="right" vertical="top"/>
    </xf>
    <xf numFmtId="0" fontId="121" fillId="28" borderId="35" xfId="0" applyNumberFormat="1" applyFont="1" applyFill="1" applyBorder="1" applyAlignment="1">
      <alignment horizontal="justify" vertical="top" wrapText="1"/>
    </xf>
    <xf numFmtId="0" fontId="121" fillId="28" borderId="35" xfId="0" applyFont="1" applyFill="1" applyBorder="1" applyAlignment="1">
      <alignment horizontal="justify" vertical="top"/>
    </xf>
    <xf numFmtId="0" fontId="121" fillId="28" borderId="36" xfId="0" applyNumberFormat="1" applyFont="1" applyFill="1" applyBorder="1" applyAlignment="1">
      <alignment horizontal="justify" vertical="top" wrapText="1"/>
    </xf>
    <xf numFmtId="164" fontId="119" fillId="28" borderId="27" xfId="105" applyNumberFormat="1" applyFont="1" applyFill="1" applyBorder="1" applyAlignment="1">
      <alignment horizontal="right" vertical="top" wrapText="1"/>
    </xf>
    <xf numFmtId="49" fontId="123" fillId="28" borderId="0" xfId="373" quotePrefix="1" applyNumberFormat="1" applyFont="1" applyFill="1" applyAlignment="1">
      <alignment horizontal="left" vertical="center" wrapText="1"/>
    </xf>
    <xf numFmtId="49" fontId="120" fillId="28" borderId="0" xfId="373" quotePrefix="1" applyNumberFormat="1" applyFont="1" applyFill="1" applyAlignment="1">
      <alignment horizontal="left" vertical="center" wrapText="1"/>
    </xf>
    <xf numFmtId="49" fontId="122" fillId="28" borderId="0" xfId="373" quotePrefix="1" applyNumberFormat="1" applyFont="1" applyFill="1" applyAlignment="1">
      <alignment vertical="center" wrapText="1"/>
    </xf>
    <xf numFmtId="0" fontId="171" fillId="0" borderId="0" xfId="0" applyFont="1" applyAlignment="1">
      <alignment vertical="center"/>
    </xf>
    <xf numFmtId="164" fontId="123" fillId="0" borderId="0" xfId="105" applyNumberFormat="1" applyFont="1" applyFill="1" applyBorder="1" applyAlignment="1">
      <alignment horizontal="center" vertical="center" wrapText="1"/>
    </xf>
    <xf numFmtId="49" fontId="30" fillId="28" borderId="0" xfId="105" quotePrefix="1" applyNumberFormat="1" applyFont="1" applyFill="1" applyBorder="1" applyAlignment="1">
      <alignment horizontal="left" vertical="center"/>
    </xf>
    <xf numFmtId="0" fontId="29" fillId="28" borderId="0" xfId="0" applyFont="1" applyFill="1" applyAlignment="1"/>
    <xf numFmtId="0" fontId="119" fillId="28" borderId="0" xfId="0" applyFont="1" applyFill="1" applyAlignment="1">
      <alignment horizontal="center" vertical="center" shrinkToFit="1"/>
    </xf>
    <xf numFmtId="164" fontId="151" fillId="0" borderId="0" xfId="105" applyNumberFormat="1" applyFont="1" applyFill="1" applyBorder="1" applyAlignment="1"/>
    <xf numFmtId="164" fontId="30" fillId="28" borderId="0" xfId="105" quotePrefix="1" applyNumberFormat="1" applyFont="1" applyFill="1" applyBorder="1" applyAlignment="1">
      <alignment horizontal="center" vertical="center"/>
    </xf>
    <xf numFmtId="3" fontId="49" fillId="0" borderId="0" xfId="0" applyNumberFormat="1" applyFont="1" applyFill="1" applyBorder="1"/>
    <xf numFmtId="0" fontId="119" fillId="0" borderId="0" xfId="0" applyFont="1" applyFill="1" applyAlignment="1">
      <alignment horizontal="center"/>
    </xf>
    <xf numFmtId="49" fontId="54" fillId="28" borderId="0" xfId="373" applyNumberFormat="1" applyFont="1" applyFill="1" applyAlignment="1">
      <alignment horizontal="left" vertical="center" wrapText="1"/>
    </xf>
    <xf numFmtId="0" fontId="114" fillId="28" borderId="0" xfId="0" applyFont="1" applyFill="1" applyAlignment="1">
      <alignment horizontal="center" vertical="center"/>
    </xf>
    <xf numFmtId="49" fontId="54" fillId="28" borderId="0" xfId="373" applyNumberFormat="1" applyFont="1" applyFill="1" applyAlignment="1">
      <alignment horizontal="left" vertical="center"/>
    </xf>
    <xf numFmtId="0" fontId="54" fillId="28" borderId="0" xfId="0" applyFont="1" applyFill="1" applyAlignment="1">
      <alignment horizontal="center" vertical="center"/>
    </xf>
    <xf numFmtId="0" fontId="54" fillId="28" borderId="0" xfId="373" applyFont="1" applyFill="1" applyAlignment="1">
      <alignment horizontal="center" vertical="center" wrapText="1"/>
    </xf>
    <xf numFmtId="0" fontId="119" fillId="0" borderId="0" xfId="373" applyFont="1" applyFill="1" applyAlignment="1">
      <alignment horizontal="center" vertical="center"/>
    </xf>
    <xf numFmtId="49" fontId="3" fillId="28" borderId="0" xfId="373" applyNumberFormat="1" applyFont="1" applyFill="1" applyAlignment="1">
      <alignment horizontal="left" vertical="center" wrapText="1"/>
    </xf>
    <xf numFmtId="49" fontId="3" fillId="28" borderId="0" xfId="373" applyNumberFormat="1" applyFont="1" applyFill="1" applyAlignment="1">
      <alignment horizontal="left" vertical="center"/>
    </xf>
    <xf numFmtId="49" fontId="120" fillId="28" borderId="49" xfId="0" applyNumberFormat="1" applyFont="1" applyFill="1" applyBorder="1" applyAlignment="1">
      <alignment horizontal="left" vertical="center" wrapText="1"/>
    </xf>
    <xf numFmtId="49" fontId="119" fillId="28" borderId="49" xfId="0" applyNumberFormat="1" applyFont="1" applyFill="1" applyBorder="1" applyAlignment="1">
      <alignment horizontal="left" vertical="center" wrapText="1"/>
    </xf>
    <xf numFmtId="49" fontId="28" fillId="28" borderId="0" xfId="0" applyNumberFormat="1" applyFont="1" applyFill="1" applyBorder="1" applyAlignment="1">
      <alignment horizontal="right" vertical="center"/>
    </xf>
    <xf numFmtId="49" fontId="123" fillId="28" borderId="0" xfId="373" quotePrefix="1" applyNumberFormat="1" applyFont="1" applyFill="1" applyAlignment="1">
      <alignment horizontal="left" vertical="center"/>
    </xf>
    <xf numFmtId="0" fontId="28" fillId="0" borderId="0" xfId="0" applyFont="1" applyAlignment="1">
      <alignment horizontal="left" vertical="center"/>
    </xf>
    <xf numFmtId="43" fontId="30" fillId="28" borderId="0" xfId="105" quotePrefix="1" applyFont="1" applyFill="1" applyBorder="1" applyAlignment="1">
      <alignment horizontal="left" vertical="center"/>
    </xf>
    <xf numFmtId="43" fontId="29" fillId="28" borderId="0" xfId="105" applyFont="1" applyFill="1" applyBorder="1" applyAlignment="1">
      <alignment horizontal="left" vertical="center"/>
    </xf>
    <xf numFmtId="0" fontId="119" fillId="28" borderId="0" xfId="0" applyFont="1" applyFill="1" applyAlignment="1">
      <alignment horizontal="center" vertical="center"/>
    </xf>
    <xf numFmtId="164" fontId="130" fillId="28" borderId="0" xfId="105" applyNumberFormat="1" applyFont="1" applyFill="1" applyAlignment="1">
      <alignment horizontal="right" vertical="center"/>
    </xf>
    <xf numFmtId="49" fontId="28" fillId="28" borderId="0" xfId="105" applyNumberFormat="1" applyFont="1" applyFill="1" applyBorder="1" applyAlignment="1">
      <alignment horizontal="center" vertical="center" wrapText="1"/>
    </xf>
    <xf numFmtId="0" fontId="28" fillId="28" borderId="0" xfId="373" applyFont="1" applyFill="1" applyBorder="1" applyAlignment="1">
      <alignment horizontal="left" vertical="center"/>
    </xf>
    <xf numFmtId="49" fontId="28" fillId="28" borderId="0" xfId="105" applyNumberFormat="1" applyFont="1" applyFill="1" applyBorder="1" applyAlignment="1">
      <alignment horizontal="left" vertical="center" wrapText="1"/>
    </xf>
    <xf numFmtId="164" fontId="28" fillId="28" borderId="35" xfId="105" applyNumberFormat="1" applyFont="1" applyFill="1" applyBorder="1" applyAlignment="1"/>
    <xf numFmtId="0" fontId="6" fillId="0" borderId="3" xfId="0" applyFont="1" applyBorder="1" applyAlignment="1">
      <alignment horizontal="right" vertical="top"/>
    </xf>
    <xf numFmtId="164" fontId="123" fillId="0" borderId="0" xfId="105" applyNumberFormat="1" applyFont="1" applyAlignment="1">
      <alignment horizontal="right" vertical="center"/>
    </xf>
    <xf numFmtId="164" fontId="123" fillId="0" borderId="3" xfId="105" applyNumberFormat="1" applyFont="1" applyBorder="1" applyAlignment="1">
      <alignment horizontal="right"/>
    </xf>
    <xf numFmtId="43" fontId="39" fillId="0" borderId="0" xfId="105" applyFont="1" applyAlignment="1">
      <alignment horizontal="right"/>
    </xf>
    <xf numFmtId="164" fontId="6" fillId="0" borderId="0" xfId="105" applyNumberFormat="1" applyFont="1" applyBorder="1" applyAlignment="1">
      <alignment horizontal="right"/>
    </xf>
    <xf numFmtId="164" fontId="6" fillId="28" borderId="0" xfId="105" applyNumberFormat="1" applyFont="1" applyFill="1" applyAlignment="1">
      <alignment horizontal="right" vertical="center"/>
    </xf>
    <xf numFmtId="164" fontId="6" fillId="28" borderId="3" xfId="105" applyNumberFormat="1" applyFont="1" applyFill="1" applyBorder="1" applyAlignment="1">
      <alignment horizontal="right" vertical="center"/>
    </xf>
    <xf numFmtId="164" fontId="39" fillId="28" borderId="0" xfId="105" applyNumberFormat="1" applyFont="1" applyFill="1" applyAlignment="1">
      <alignment horizontal="right" vertical="center"/>
    </xf>
    <xf numFmtId="164" fontId="39" fillId="28" borderId="3" xfId="105" applyNumberFormat="1" applyFont="1" applyFill="1" applyBorder="1" applyAlignment="1">
      <alignment horizontal="right" vertical="center"/>
    </xf>
    <xf numFmtId="164" fontId="123" fillId="0" borderId="3" xfId="105" applyNumberFormat="1" applyFont="1" applyFill="1" applyBorder="1" applyAlignment="1">
      <alignment horizontal="right" vertical="center"/>
    </xf>
    <xf numFmtId="164" fontId="120" fillId="28" borderId="6" xfId="105" applyNumberFormat="1" applyFont="1" applyFill="1" applyBorder="1" applyAlignment="1">
      <alignment horizontal="center" vertical="center"/>
    </xf>
    <xf numFmtId="0" fontId="28" fillId="0" borderId="0" xfId="0" applyFont="1" applyAlignment="1">
      <alignment vertical="center"/>
    </xf>
    <xf numFmtId="0" fontId="31" fillId="0" borderId="0" xfId="0" applyFont="1"/>
    <xf numFmtId="166" fontId="85" fillId="0" borderId="0" xfId="197" applyNumberFormat="1" applyFont="1" applyAlignment="1">
      <alignment horizontal="left"/>
    </xf>
    <xf numFmtId="166" fontId="54" fillId="0" borderId="0" xfId="197" applyNumberFormat="1" applyFont="1"/>
    <xf numFmtId="49" fontId="120" fillId="0" borderId="0" xfId="0" applyNumberFormat="1" applyFont="1" applyBorder="1" applyAlignment="1">
      <alignment horizontal="left"/>
    </xf>
    <xf numFmtId="41" fontId="28" fillId="28" borderId="0" xfId="0" applyNumberFormat="1" applyFont="1" applyFill="1" applyBorder="1" applyAlignment="1">
      <alignment vertical="center"/>
    </xf>
    <xf numFmtId="49" fontId="28" fillId="28" borderId="0" xfId="0" applyNumberFormat="1" applyFont="1" applyFill="1" applyBorder="1" applyAlignment="1">
      <alignment vertical="center"/>
    </xf>
    <xf numFmtId="0" fontId="25" fillId="0" borderId="0" xfId="0" applyFont="1" applyAlignment="1">
      <alignment vertical="top"/>
    </xf>
    <xf numFmtId="0" fontId="119" fillId="28" borderId="0" xfId="0" applyFont="1" applyFill="1" applyAlignment="1">
      <alignment vertical="top"/>
    </xf>
    <xf numFmtId="0" fontId="119" fillId="28" borderId="0" xfId="0" applyFont="1" applyFill="1" applyAlignment="1">
      <alignment horizontal="justify" vertical="top"/>
    </xf>
    <xf numFmtId="49" fontId="119" fillId="28" borderId="0" xfId="0" applyNumberFormat="1" applyFont="1" applyFill="1" applyAlignment="1">
      <alignment horizontal="left" vertical="center"/>
    </xf>
    <xf numFmtId="49" fontId="122" fillId="28" borderId="0" xfId="105" quotePrefix="1" applyNumberFormat="1" applyFont="1" applyFill="1" applyBorder="1" applyAlignment="1">
      <alignment horizontal="left" vertical="center"/>
    </xf>
    <xf numFmtId="0" fontId="118" fillId="0" borderId="0" xfId="0" applyFont="1" applyAlignment="1">
      <alignment vertical="center" wrapText="1"/>
    </xf>
    <xf numFmtId="0" fontId="119" fillId="0" borderId="0" xfId="0" applyFont="1" applyAlignment="1">
      <alignment horizontal="left" vertical="top"/>
    </xf>
    <xf numFmtId="164" fontId="3" fillId="0" borderId="0" xfId="198" applyNumberFormat="1" applyFont="1" applyBorder="1" applyAlignment="1" applyProtection="1">
      <alignment vertical="center"/>
    </xf>
    <xf numFmtId="0" fontId="0" fillId="28" borderId="0" xfId="0" applyFill="1" applyBorder="1" applyAlignment="1">
      <alignment vertical="center" wrapText="1"/>
    </xf>
    <xf numFmtId="0" fontId="0" fillId="28" borderId="50" xfId="0" applyFill="1" applyBorder="1" applyAlignment="1">
      <alignment vertical="center" wrapText="1"/>
    </xf>
    <xf numFmtId="0" fontId="1" fillId="28" borderId="0" xfId="0" applyFont="1" applyFill="1" applyAlignment="1">
      <alignment vertical="center" wrapText="1"/>
    </xf>
    <xf numFmtId="49" fontId="29" fillId="28" borderId="0" xfId="0" quotePrefix="1" applyNumberFormat="1" applyFont="1" applyFill="1" applyBorder="1" applyAlignment="1">
      <alignment vertical="center"/>
    </xf>
    <xf numFmtId="49" fontId="30" fillId="28" borderId="0" xfId="0" quotePrefix="1" applyNumberFormat="1" applyFont="1" applyFill="1" applyBorder="1" applyAlignment="1">
      <alignment vertical="center"/>
    </xf>
    <xf numFmtId="164" fontId="1" fillId="28" borderId="0" xfId="0" applyNumberFormat="1" applyFont="1" applyFill="1" applyAlignment="1">
      <alignment vertical="center" wrapText="1"/>
    </xf>
    <xf numFmtId="41" fontId="34" fillId="0" borderId="0" xfId="105" applyNumberFormat="1" applyFont="1" applyFill="1" applyAlignment="1">
      <alignment horizontal="center"/>
    </xf>
    <xf numFmtId="41" fontId="34" fillId="0" borderId="0" xfId="197" applyNumberFormat="1" applyFont="1" applyFill="1"/>
    <xf numFmtId="41" fontId="28" fillId="0" borderId="0" xfId="105" applyNumberFormat="1" applyFont="1" applyFill="1" applyAlignment="1">
      <alignment horizontal="center"/>
    </xf>
    <xf numFmtId="41" fontId="1" fillId="0" borderId="0" xfId="197" applyNumberFormat="1" applyFont="1" applyFill="1"/>
    <xf numFmtId="41" fontId="30" fillId="0" borderId="0" xfId="105" applyNumberFormat="1" applyFont="1" applyFill="1" applyAlignment="1">
      <alignment horizontal="center"/>
    </xf>
    <xf numFmtId="41" fontId="30" fillId="0" borderId="0" xfId="197" applyNumberFormat="1" applyFont="1" applyFill="1"/>
    <xf numFmtId="41" fontId="34" fillId="0" borderId="0" xfId="105" applyNumberFormat="1" applyFont="1" applyFill="1"/>
    <xf numFmtId="41" fontId="5" fillId="0" borderId="0" xfId="105" applyNumberFormat="1" applyFont="1" applyFill="1" applyAlignment="1">
      <alignment horizontal="center"/>
    </xf>
    <xf numFmtId="164" fontId="3" fillId="0" borderId="0" xfId="198" applyNumberFormat="1" applyFont="1" applyFill="1" applyBorder="1" applyAlignment="1">
      <alignment vertical="center"/>
    </xf>
    <xf numFmtId="41" fontId="3" fillId="0" borderId="0" xfId="197" applyNumberFormat="1" applyFont="1" applyFill="1"/>
    <xf numFmtId="41" fontId="35" fillId="0" borderId="0" xfId="105" applyNumberFormat="1" applyFont="1" applyFill="1"/>
    <xf numFmtId="41" fontId="35" fillId="0" borderId="0" xfId="197" applyNumberFormat="1" applyFont="1" applyFill="1"/>
    <xf numFmtId="41" fontId="2" fillId="0" borderId="0" xfId="105" applyNumberFormat="1" applyFont="1" applyFill="1" applyAlignment="1">
      <alignment horizontal="center"/>
    </xf>
    <xf numFmtId="41" fontId="2" fillId="0" borderId="0" xfId="197" applyNumberFormat="1" applyFont="1" applyFill="1"/>
    <xf numFmtId="41" fontId="2" fillId="0" borderId="0" xfId="105" applyNumberFormat="1" applyFont="1" applyFill="1"/>
    <xf numFmtId="41" fontId="2" fillId="0" borderId="0" xfId="105" applyNumberFormat="1" applyFont="1" applyFill="1" applyAlignment="1"/>
    <xf numFmtId="41" fontId="3" fillId="0" borderId="0" xfId="105" applyNumberFormat="1" applyFont="1" applyFill="1" applyAlignment="1">
      <alignment horizontal="center"/>
    </xf>
    <xf numFmtId="164" fontId="123" fillId="0" borderId="0" xfId="105" quotePrefix="1" applyNumberFormat="1" applyFont="1" applyBorder="1" applyAlignment="1">
      <alignment horizontal="right"/>
    </xf>
    <xf numFmtId="41" fontId="3" fillId="0" borderId="0" xfId="105" applyNumberFormat="1" applyFont="1" applyFill="1" applyAlignment="1">
      <alignment vertical="center"/>
    </xf>
    <xf numFmtId="41" fontId="3" fillId="0" borderId="0" xfId="197" applyNumberFormat="1" applyFont="1" applyFill="1" applyAlignment="1">
      <alignment vertical="center"/>
    </xf>
    <xf numFmtId="0" fontId="119" fillId="28" borderId="0" xfId="0" applyFont="1" applyFill="1" applyAlignment="1">
      <alignment horizontal="justify" vertical="center" wrapText="1"/>
    </xf>
    <xf numFmtId="0" fontId="2" fillId="0" borderId="0" xfId="299" applyFont="1" applyBorder="1" applyAlignment="1">
      <alignment vertical="top"/>
    </xf>
    <xf numFmtId="41" fontId="3" fillId="0" borderId="0" xfId="199" applyNumberFormat="1" applyFont="1" applyFill="1" applyAlignment="1"/>
    <xf numFmtId="41" fontId="3" fillId="0" borderId="0" xfId="199" applyNumberFormat="1" applyFont="1" applyAlignment="1"/>
    <xf numFmtId="41" fontId="3" fillId="0" borderId="0" xfId="199" applyNumberFormat="1" applyFont="1" applyAlignment="1">
      <alignment horizontal="center"/>
    </xf>
    <xf numFmtId="41" fontId="3" fillId="0" borderId="0" xfId="128" applyNumberFormat="1" applyFont="1" applyAlignment="1">
      <alignment horizontal="center"/>
    </xf>
    <xf numFmtId="41" fontId="3" fillId="0" borderId="0" xfId="199" applyNumberFormat="1" applyFont="1"/>
    <xf numFmtId="0" fontId="3" fillId="0" borderId="0" xfId="299" applyFont="1" applyBorder="1" applyAlignment="1">
      <alignment vertical="top"/>
    </xf>
    <xf numFmtId="41" fontId="30" fillId="0" borderId="0" xfId="299" applyNumberFormat="1" applyFont="1" applyFill="1" applyAlignment="1"/>
    <xf numFmtId="41" fontId="30" fillId="0" borderId="0" xfId="299" applyNumberFormat="1" applyFont="1" applyAlignment="1"/>
    <xf numFmtId="41" fontId="30" fillId="0" borderId="0" xfId="199" applyNumberFormat="1" applyFont="1" applyAlignment="1"/>
    <xf numFmtId="41" fontId="28" fillId="0" borderId="0" xfId="199" applyNumberFormat="1" applyFont="1" applyAlignment="1">
      <alignment horizontal="center"/>
    </xf>
    <xf numFmtId="41" fontId="28" fillId="0" borderId="0" xfId="128" applyNumberFormat="1" applyFont="1" applyAlignment="1">
      <alignment horizontal="center"/>
    </xf>
    <xf numFmtId="164" fontId="30" fillId="0" borderId="0" xfId="128" applyNumberFormat="1" applyFont="1" applyAlignment="1">
      <alignment horizontal="right"/>
    </xf>
    <xf numFmtId="43" fontId="39" fillId="0" borderId="0" xfId="128" applyFont="1" applyAlignment="1">
      <alignment horizontal="right"/>
    </xf>
    <xf numFmtId="41" fontId="30" fillId="0" borderId="0" xfId="199" applyNumberFormat="1" applyFont="1"/>
    <xf numFmtId="41" fontId="30" fillId="0" borderId="0" xfId="199" applyNumberFormat="1" applyFont="1" applyAlignment="1">
      <alignment horizontal="center"/>
    </xf>
    <xf numFmtId="41" fontId="30" fillId="0" borderId="0" xfId="128" applyNumberFormat="1" applyFont="1" applyAlignment="1">
      <alignment horizontal="center"/>
    </xf>
    <xf numFmtId="164" fontId="122" fillId="0" borderId="0" xfId="128" quotePrefix="1" applyNumberFormat="1" applyFont="1" applyBorder="1" applyAlignment="1">
      <alignment horizontal="right"/>
    </xf>
    <xf numFmtId="41" fontId="30" fillId="0" borderId="3" xfId="299" applyNumberFormat="1" applyFont="1" applyFill="1" applyBorder="1" applyAlignment="1"/>
    <xf numFmtId="41" fontId="30" fillId="0" borderId="3" xfId="299" applyNumberFormat="1" applyFont="1" applyBorder="1" applyAlignment="1"/>
    <xf numFmtId="41" fontId="30" fillId="0" borderId="3" xfId="199" applyNumberFormat="1" applyFont="1" applyBorder="1" applyAlignment="1"/>
    <xf numFmtId="41" fontId="30" fillId="0" borderId="3" xfId="199" applyNumberFormat="1" applyFont="1" applyBorder="1" applyAlignment="1">
      <alignment horizontal="center"/>
    </xf>
    <xf numFmtId="41" fontId="30" fillId="0" borderId="3" xfId="128" applyNumberFormat="1" applyFont="1" applyBorder="1" applyAlignment="1">
      <alignment horizontal="right"/>
    </xf>
    <xf numFmtId="41" fontId="30" fillId="0" borderId="3" xfId="199" applyNumberFormat="1" applyFont="1" applyBorder="1" applyAlignment="1">
      <alignment horizontal="right"/>
    </xf>
    <xf numFmtId="41" fontId="30" fillId="0" borderId="3" xfId="199" applyNumberFormat="1" applyFont="1" applyBorder="1"/>
    <xf numFmtId="164" fontId="119" fillId="0" borderId="3" xfId="128" quotePrefix="1" applyNumberFormat="1" applyFont="1" applyBorder="1" applyAlignment="1">
      <alignment horizontal="right"/>
    </xf>
    <xf numFmtId="41" fontId="3" fillId="0" borderId="0" xfId="199" applyNumberFormat="1" applyFont="1" applyAlignment="1">
      <alignment horizontal="center" vertical="center"/>
    </xf>
    <xf numFmtId="41" fontId="3" fillId="0" borderId="0" xfId="128" applyNumberFormat="1" applyFont="1"/>
    <xf numFmtId="41" fontId="4" fillId="0" borderId="0" xfId="199" applyNumberFormat="1" applyFont="1" applyAlignment="1">
      <alignment horizontal="center"/>
    </xf>
    <xf numFmtId="41" fontId="5" fillId="0" borderId="0" xfId="199" applyNumberFormat="1" applyFont="1" applyAlignment="1">
      <alignment horizontal="center"/>
    </xf>
    <xf numFmtId="41" fontId="5" fillId="0" borderId="0" xfId="128" applyNumberFormat="1" applyFont="1" applyAlignment="1">
      <alignment horizontal="center"/>
    </xf>
    <xf numFmtId="41" fontId="5" fillId="0" borderId="0" xfId="199" applyNumberFormat="1" applyFont="1" applyAlignment="1">
      <alignment horizontal="right"/>
    </xf>
    <xf numFmtId="41" fontId="4" fillId="37" borderId="0" xfId="199" applyNumberFormat="1" applyFont="1" applyFill="1" applyBorder="1" applyAlignment="1">
      <alignment horizontal="center" vertical="center" wrapText="1"/>
    </xf>
    <xf numFmtId="41" fontId="2" fillId="37" borderId="0" xfId="199" applyNumberFormat="1" applyFont="1" applyFill="1" applyBorder="1" applyAlignment="1">
      <alignment horizontal="center" vertical="center" wrapText="1"/>
    </xf>
    <xf numFmtId="41" fontId="2" fillId="37" borderId="45" xfId="199" applyNumberFormat="1" applyFont="1" applyFill="1" applyBorder="1" applyAlignment="1">
      <alignment vertical="center" wrapText="1"/>
    </xf>
    <xf numFmtId="41" fontId="2" fillId="0" borderId="0" xfId="199" applyNumberFormat="1" applyFont="1" applyAlignment="1">
      <alignment vertical="center" wrapText="1"/>
    </xf>
    <xf numFmtId="41" fontId="2" fillId="37" borderId="9" xfId="199" applyNumberFormat="1" applyFont="1" applyFill="1" applyBorder="1" applyAlignment="1">
      <alignment horizontal="center" vertical="center" wrapText="1"/>
    </xf>
    <xf numFmtId="41" fontId="4" fillId="0" borderId="9" xfId="199" applyNumberFormat="1" applyFont="1" applyBorder="1" applyAlignment="1">
      <alignment horizontal="center" vertical="center" wrapText="1"/>
    </xf>
    <xf numFmtId="0" fontId="4" fillId="0" borderId="9" xfId="199" applyNumberFormat="1" applyFont="1" applyBorder="1" applyAlignment="1">
      <alignment horizontal="center" vertical="center" wrapText="1"/>
    </xf>
    <xf numFmtId="41" fontId="4" fillId="0" borderId="0" xfId="199" applyNumberFormat="1" applyFont="1" applyBorder="1" applyAlignment="1">
      <alignment horizontal="center" vertical="center" wrapText="1"/>
    </xf>
    <xf numFmtId="0" fontId="2" fillId="0" borderId="9" xfId="199" applyNumberFormat="1" applyFont="1" applyBorder="1" applyAlignment="1">
      <alignment horizontal="center" vertical="center" wrapText="1"/>
    </xf>
    <xf numFmtId="0" fontId="4" fillId="0" borderId="0" xfId="199" applyNumberFormat="1" applyFont="1" applyBorder="1" applyAlignment="1">
      <alignment horizontal="center" vertical="center" wrapText="1"/>
    </xf>
    <xf numFmtId="0" fontId="2" fillId="0" borderId="0" xfId="199" applyNumberFormat="1" applyFont="1" applyBorder="1" applyAlignment="1">
      <alignment horizontal="center" vertical="center" wrapText="1"/>
    </xf>
    <xf numFmtId="41" fontId="2" fillId="0" borderId="0" xfId="199" applyNumberFormat="1" applyFont="1" applyAlignment="1">
      <alignment horizontal="center" vertical="center" wrapText="1"/>
    </xf>
    <xf numFmtId="41" fontId="3" fillId="0" borderId="0" xfId="199" quotePrefix="1" applyNumberFormat="1" applyFont="1" applyBorder="1" applyAlignment="1">
      <alignment horizontal="left" vertical="center"/>
    </xf>
    <xf numFmtId="41" fontId="3" fillId="0" borderId="0" xfId="199" applyNumberFormat="1" applyFont="1" applyBorder="1" applyAlignment="1">
      <alignment vertical="center" wrapText="1"/>
    </xf>
    <xf numFmtId="41" fontId="3" fillId="0" borderId="0" xfId="199" applyNumberFormat="1" applyFont="1" applyBorder="1" applyAlignment="1"/>
    <xf numFmtId="41" fontId="3" fillId="0" borderId="0" xfId="199" applyNumberFormat="1" applyFont="1" applyBorder="1" applyAlignment="1">
      <alignment horizontal="center" vertical="center"/>
    </xf>
    <xf numFmtId="41" fontId="3" fillId="0" borderId="0" xfId="199" applyNumberFormat="1" applyFont="1" applyBorder="1" applyAlignment="1">
      <alignment vertical="center"/>
    </xf>
    <xf numFmtId="0" fontId="3" fillId="0" borderId="0" xfId="299" applyFont="1" applyAlignment="1">
      <alignment horizontal="center" vertical="center"/>
    </xf>
    <xf numFmtId="41" fontId="3" fillId="0" borderId="0" xfId="199" applyNumberFormat="1" applyFont="1" applyBorder="1" applyAlignment="1">
      <alignment horizontal="center"/>
    </xf>
    <xf numFmtId="41" fontId="3" fillId="0" borderId="0" xfId="128" applyNumberFormat="1" applyFont="1" applyBorder="1" applyAlignment="1">
      <alignment horizontal="center" vertical="center"/>
    </xf>
    <xf numFmtId="41" fontId="3" fillId="0" borderId="0" xfId="128" applyNumberFormat="1" applyFont="1" applyBorder="1" applyAlignment="1">
      <alignment horizontal="center"/>
    </xf>
    <xf numFmtId="41" fontId="5" fillId="0" borderId="0" xfId="199" applyNumberFormat="1" applyFont="1" applyBorder="1" applyAlignment="1">
      <alignment horizontal="left" vertical="center"/>
    </xf>
    <xf numFmtId="41" fontId="5" fillId="0" borderId="0" xfId="199" quotePrefix="1" applyNumberFormat="1" applyFont="1" applyBorder="1" applyAlignment="1">
      <alignment vertical="center" wrapText="1"/>
    </xf>
    <xf numFmtId="41" fontId="5" fillId="0" borderId="0" xfId="199" quotePrefix="1" applyNumberFormat="1" applyFont="1" applyBorder="1" applyAlignment="1"/>
    <xf numFmtId="41" fontId="5" fillId="0" borderId="0" xfId="199" applyNumberFormat="1" applyFont="1" applyBorder="1" applyAlignment="1">
      <alignment horizontal="center" vertical="center"/>
    </xf>
    <xf numFmtId="41" fontId="5" fillId="0" borderId="0" xfId="199" quotePrefix="1" applyNumberFormat="1" applyFont="1" applyBorder="1" applyAlignment="1">
      <alignment vertical="center"/>
    </xf>
    <xf numFmtId="41" fontId="5" fillId="0" borderId="0" xfId="199" applyNumberFormat="1" applyFont="1" applyBorder="1" applyAlignment="1">
      <alignment horizontal="center"/>
    </xf>
    <xf numFmtId="41" fontId="5" fillId="0" borderId="0" xfId="128" applyNumberFormat="1" applyFont="1" applyBorder="1" applyAlignment="1">
      <alignment horizontal="center"/>
    </xf>
    <xf numFmtId="41" fontId="5" fillId="0" borderId="0" xfId="199" applyNumberFormat="1" applyFont="1"/>
    <xf numFmtId="41" fontId="5" fillId="0" borderId="0" xfId="199" applyNumberFormat="1" applyFont="1" applyBorder="1" applyAlignment="1">
      <alignment vertical="center" wrapText="1"/>
    </xf>
    <xf numFmtId="41" fontId="5" fillId="0" borderId="0" xfId="199" applyNumberFormat="1" applyFont="1" applyBorder="1" applyAlignment="1"/>
    <xf numFmtId="41" fontId="5" fillId="0" borderId="0" xfId="199" applyNumberFormat="1" applyFont="1" applyBorder="1" applyAlignment="1">
      <alignment vertical="center"/>
    </xf>
    <xf numFmtId="41" fontId="3" fillId="0" borderId="0" xfId="128" applyNumberFormat="1" applyFont="1" applyBorder="1" applyAlignment="1">
      <alignment horizontal="right" vertical="center"/>
    </xf>
    <xf numFmtId="41" fontId="5" fillId="0" borderId="0" xfId="199" quotePrefix="1" applyNumberFormat="1" applyFont="1" applyBorder="1" applyAlignment="1">
      <alignment horizontal="left" vertical="center"/>
    </xf>
    <xf numFmtId="41" fontId="5" fillId="28" borderId="0" xfId="128" applyNumberFormat="1" applyFont="1" applyFill="1" applyBorder="1" applyAlignment="1">
      <alignment horizontal="center"/>
    </xf>
    <xf numFmtId="41" fontId="3" fillId="0" borderId="0" xfId="199" applyNumberFormat="1" applyFont="1" applyBorder="1" applyAlignment="1">
      <alignment horizontal="left" vertical="center"/>
    </xf>
    <xf numFmtId="0" fontId="3" fillId="0" borderId="0" xfId="199" applyNumberFormat="1" applyFont="1" applyBorder="1" applyAlignment="1">
      <alignment horizontal="center" vertical="center"/>
    </xf>
    <xf numFmtId="221" fontId="5" fillId="0" borderId="0" xfId="199" applyNumberFormat="1" applyFont="1" applyBorder="1" applyAlignment="1">
      <alignment horizontal="left" vertical="center"/>
    </xf>
    <xf numFmtId="41" fontId="3" fillId="0" borderId="0" xfId="199" applyNumberFormat="1" applyFont="1" applyBorder="1" applyAlignment="1">
      <alignment horizontal="left" vertical="center" wrapText="1"/>
    </xf>
    <xf numFmtId="41" fontId="2" fillId="0" borderId="0" xfId="199" applyNumberFormat="1" applyFont="1" applyBorder="1" applyAlignment="1"/>
    <xf numFmtId="41" fontId="2" fillId="0" borderId="0" xfId="199" applyNumberFormat="1" applyFont="1" applyBorder="1" applyAlignment="1">
      <alignment horizontal="center"/>
    </xf>
    <xf numFmtId="41" fontId="2" fillId="0" borderId="0" xfId="199" applyNumberFormat="1" applyFont="1" applyAlignment="1">
      <alignment horizontal="center" vertical="center"/>
    </xf>
    <xf numFmtId="41" fontId="2" fillId="0" borderId="0" xfId="128" applyNumberFormat="1" applyFont="1"/>
    <xf numFmtId="41" fontId="2" fillId="0" borderId="0" xfId="199" applyNumberFormat="1" applyFont="1" applyAlignment="1"/>
    <xf numFmtId="41" fontId="2" fillId="0" borderId="0" xfId="199" applyNumberFormat="1" applyFont="1"/>
    <xf numFmtId="41" fontId="2" fillId="0" borderId="0" xfId="199" applyNumberFormat="1" applyFont="1" applyAlignment="1">
      <alignment horizontal="center"/>
    </xf>
    <xf numFmtId="41" fontId="2" fillId="0" borderId="0" xfId="128" applyNumberFormat="1" applyFont="1" applyAlignment="1">
      <alignment horizontal="center"/>
    </xf>
    <xf numFmtId="41" fontId="2" fillId="0" borderId="0" xfId="199" applyNumberFormat="1" applyFont="1" applyFill="1" applyAlignment="1"/>
    <xf numFmtId="41" fontId="2" fillId="0" borderId="0" xfId="128" applyNumberFormat="1" applyFont="1" applyAlignment="1"/>
    <xf numFmtId="41" fontId="2" fillId="0" borderId="0" xfId="199" applyNumberFormat="1" applyFont="1" applyFill="1" applyBorder="1" applyAlignment="1"/>
    <xf numFmtId="41" fontId="3" fillId="0" borderId="0" xfId="299" applyNumberFormat="1" applyFont="1" applyAlignment="1">
      <alignment horizontal="center" wrapText="1"/>
    </xf>
    <xf numFmtId="166" fontId="6" fillId="0" borderId="0" xfId="199" applyNumberFormat="1" applyFont="1" applyFill="1" applyBorder="1" applyAlignment="1">
      <alignment horizontal="right"/>
    </xf>
    <xf numFmtId="164" fontId="85" fillId="0" borderId="0" xfId="105" applyNumberFormat="1" applyFont="1" applyFill="1" applyBorder="1" applyAlignment="1"/>
    <xf numFmtId="0" fontId="28" fillId="28" borderId="0" xfId="0" applyNumberFormat="1" applyFont="1" applyFill="1" applyAlignment="1">
      <alignment horizontal="justify" vertical="center" wrapText="1"/>
    </xf>
    <xf numFmtId="0" fontId="120" fillId="0" borderId="0" xfId="0" quotePrefix="1" applyFont="1" applyFill="1" applyBorder="1" applyAlignment="1"/>
    <xf numFmtId="164" fontId="6" fillId="0" borderId="0" xfId="198" applyNumberFormat="1" applyFont="1" applyBorder="1" applyAlignment="1">
      <alignment vertical="center"/>
    </xf>
    <xf numFmtId="49" fontId="120" fillId="0" borderId="0" xfId="331" applyNumberFormat="1" applyFont="1" applyBorder="1" applyAlignment="1">
      <alignment horizontal="center"/>
    </xf>
    <xf numFmtId="41" fontId="6" fillId="0" borderId="0" xfId="199" applyNumberFormat="1" applyFont="1" applyBorder="1" applyAlignment="1">
      <alignment vertical="center" wrapText="1"/>
    </xf>
    <xf numFmtId="221" fontId="6" fillId="0" borderId="0" xfId="199" applyNumberFormat="1" applyFont="1" applyBorder="1" applyAlignment="1">
      <alignment horizontal="left" vertical="center"/>
    </xf>
    <xf numFmtId="41" fontId="2" fillId="0" borderId="0" xfId="199" applyNumberFormat="1" applyFont="1" applyBorder="1" applyAlignment="1">
      <alignment horizontal="left" vertical="center"/>
    </xf>
    <xf numFmtId="164" fontId="2" fillId="0" borderId="0" xfId="198" applyNumberFormat="1" applyFont="1" applyBorder="1" applyAlignment="1">
      <alignment vertical="center"/>
    </xf>
    <xf numFmtId="41" fontId="2" fillId="0" borderId="0" xfId="128" applyNumberFormat="1" applyFont="1" applyBorder="1" applyAlignment="1">
      <alignment horizontal="center"/>
    </xf>
    <xf numFmtId="41" fontId="2" fillId="0" borderId="0" xfId="199" applyNumberFormat="1" applyFont="1" applyBorder="1" applyAlignment="1">
      <alignment vertical="center"/>
    </xf>
    <xf numFmtId="41" fontId="2" fillId="0" borderId="0" xfId="199" applyNumberFormat="1" applyFont="1" applyBorder="1" applyAlignment="1">
      <alignment vertical="center" wrapText="1"/>
    </xf>
    <xf numFmtId="41" fontId="2" fillId="0" borderId="0" xfId="199" quotePrefix="1" applyNumberFormat="1" applyFont="1" applyBorder="1" applyAlignment="1">
      <alignment horizontal="left" vertical="center"/>
    </xf>
    <xf numFmtId="41" fontId="2" fillId="0" borderId="0" xfId="199" applyNumberFormat="1" applyFont="1" applyBorder="1" applyAlignment="1">
      <alignment horizontal="center" vertical="center"/>
    </xf>
    <xf numFmtId="164" fontId="119" fillId="28" borderId="49" xfId="175" applyNumberFormat="1" applyFont="1" applyFill="1" applyBorder="1" applyAlignment="1">
      <alignment horizontal="center" vertical="center"/>
    </xf>
    <xf numFmtId="164" fontId="119" fillId="28" borderId="49" xfId="176" applyNumberFormat="1" applyFont="1" applyFill="1" applyBorder="1" applyAlignment="1">
      <alignment horizontal="right" vertical="center"/>
    </xf>
    <xf numFmtId="164" fontId="119" fillId="28" borderId="49" xfId="177" applyNumberFormat="1" applyFont="1" applyFill="1" applyBorder="1" applyAlignment="1">
      <alignment horizontal="center" vertical="center"/>
    </xf>
    <xf numFmtId="164" fontId="119" fillId="28" borderId="49" xfId="178" applyNumberFormat="1" applyFont="1" applyFill="1" applyBorder="1" applyAlignment="1">
      <alignment horizontal="right" vertical="center"/>
    </xf>
    <xf numFmtId="164" fontId="119" fillId="28" borderId="49" xfId="179" applyNumberFormat="1" applyFont="1" applyFill="1" applyBorder="1" applyAlignment="1">
      <alignment horizontal="center" vertical="center"/>
    </xf>
    <xf numFmtId="164" fontId="119" fillId="28" borderId="49" xfId="180" applyNumberFormat="1" applyFont="1" applyFill="1" applyBorder="1" applyAlignment="1">
      <alignment horizontal="right" vertical="center"/>
    </xf>
    <xf numFmtId="49" fontId="119" fillId="28" borderId="49" xfId="358" applyNumberFormat="1" applyFont="1" applyFill="1" applyBorder="1" applyAlignment="1">
      <alignment horizontal="left" vertical="center"/>
    </xf>
    <xf numFmtId="164" fontId="119" fillId="28" borderId="49" xfId="182" applyNumberFormat="1" applyFont="1" applyFill="1" applyBorder="1" applyAlignment="1">
      <alignment horizontal="center" vertical="center"/>
    </xf>
    <xf numFmtId="164" fontId="119" fillId="28" borderId="49" xfId="183" applyNumberFormat="1" applyFont="1" applyFill="1" applyBorder="1" applyAlignment="1">
      <alignment horizontal="right" vertical="center"/>
    </xf>
    <xf numFmtId="164" fontId="119" fillId="28" borderId="49" xfId="185" applyNumberFormat="1" applyFont="1" applyFill="1" applyBorder="1" applyAlignment="1">
      <alignment horizontal="center" vertical="center"/>
    </xf>
    <xf numFmtId="164" fontId="119" fillId="28" borderId="49" xfId="186" applyNumberFormat="1" applyFont="1" applyFill="1" applyBorder="1" applyAlignment="1">
      <alignment horizontal="center" vertical="center"/>
    </xf>
    <xf numFmtId="164" fontId="119" fillId="28" borderId="49" xfId="189" applyNumberFormat="1" applyFont="1" applyFill="1" applyBorder="1" applyAlignment="1">
      <alignment horizontal="center" vertical="center"/>
    </xf>
    <xf numFmtId="164" fontId="119" fillId="28" borderId="49" xfId="190" applyNumberFormat="1" applyFont="1" applyFill="1" applyBorder="1" applyAlignment="1">
      <alignment horizontal="center" vertical="center"/>
    </xf>
    <xf numFmtId="164" fontId="119" fillId="28" borderId="0" xfId="118" applyNumberFormat="1" applyFont="1" applyFill="1" applyAlignment="1">
      <alignment horizontal="right" vertical="center"/>
    </xf>
    <xf numFmtId="164" fontId="119" fillId="28" borderId="0" xfId="118" applyNumberFormat="1" applyFont="1" applyFill="1" applyBorder="1" applyAlignment="1">
      <alignment horizontal="right" vertical="center" wrapText="1"/>
    </xf>
    <xf numFmtId="164" fontId="119" fillId="28" borderId="0" xfId="118" applyNumberFormat="1" applyFont="1" applyFill="1" applyBorder="1" applyAlignment="1">
      <alignment horizontal="right" vertical="center"/>
    </xf>
    <xf numFmtId="49" fontId="120" fillId="28" borderId="0" xfId="0" quotePrefix="1" applyNumberFormat="1" applyFont="1" applyFill="1" applyBorder="1" applyAlignment="1">
      <alignment horizontal="left" vertical="center"/>
    </xf>
    <xf numFmtId="164" fontId="122" fillId="28" borderId="0" xfId="118" applyNumberFormat="1" applyFont="1" applyFill="1" applyAlignment="1">
      <alignment horizontal="right" vertical="center"/>
    </xf>
    <xf numFmtId="164" fontId="122" fillId="0" borderId="0" xfId="118" applyNumberFormat="1" applyFont="1" applyFill="1" applyAlignment="1">
      <alignment horizontal="right" vertical="center"/>
    </xf>
    <xf numFmtId="164" fontId="119" fillId="0" borderId="0" xfId="118" applyNumberFormat="1" applyFont="1" applyFill="1" applyBorder="1" applyAlignment="1">
      <alignment horizontal="right" vertical="center"/>
    </xf>
    <xf numFmtId="164" fontId="119" fillId="0" borderId="0" xfId="118" applyNumberFormat="1" applyFont="1" applyFill="1" applyAlignment="1">
      <alignment horizontal="right" vertical="center"/>
    </xf>
    <xf numFmtId="164" fontId="119" fillId="0" borderId="0" xfId="118" applyNumberFormat="1" applyFont="1" applyFill="1" applyBorder="1" applyAlignment="1">
      <alignment horizontal="center" vertical="center" wrapText="1"/>
    </xf>
    <xf numFmtId="164" fontId="29" fillId="28" borderId="0" xfId="118" applyNumberFormat="1" applyFont="1" applyFill="1" applyBorder="1" applyAlignment="1">
      <alignment horizontal="right" vertical="center"/>
    </xf>
    <xf numFmtId="0" fontId="0" fillId="0" borderId="0" xfId="0" applyAlignment="1">
      <alignment horizontal="left" vertical="center" wrapText="1"/>
    </xf>
    <xf numFmtId="164" fontId="122" fillId="0" borderId="0" xfId="118" applyNumberFormat="1" applyFont="1" applyFill="1" applyBorder="1" applyAlignment="1">
      <alignment horizontal="right" vertical="center"/>
    </xf>
    <xf numFmtId="14" fontId="2"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164" fontId="30" fillId="28" borderId="0" xfId="118" applyNumberFormat="1" applyFont="1" applyFill="1" applyBorder="1" applyAlignment="1">
      <alignment horizontal="right" vertical="center"/>
    </xf>
    <xf numFmtId="164" fontId="30" fillId="0" borderId="0" xfId="118" applyNumberFormat="1" applyFont="1" applyFill="1" applyBorder="1" applyAlignment="1">
      <alignment horizontal="right" vertical="center"/>
    </xf>
    <xf numFmtId="164" fontId="30" fillId="28" borderId="0" xfId="118" applyNumberFormat="1" applyFont="1" applyFill="1" applyBorder="1" applyAlignment="1">
      <alignment horizontal="center" vertical="center" wrapText="1"/>
    </xf>
    <xf numFmtId="164" fontId="30" fillId="0" borderId="0" xfId="118" applyNumberFormat="1" applyFont="1" applyFill="1" applyAlignment="1">
      <alignment vertical="center"/>
    </xf>
    <xf numFmtId="164" fontId="200" fillId="28" borderId="0" xfId="105" applyNumberFormat="1" applyFont="1" applyFill="1" applyBorder="1" applyAlignment="1">
      <alignment horizontal="right" vertical="center"/>
    </xf>
    <xf numFmtId="3" fontId="0" fillId="0" borderId="0" xfId="0" applyNumberFormat="1" applyProtection="1">
      <protection locked="0"/>
    </xf>
    <xf numFmtId="164" fontId="30" fillId="28" borderId="0" xfId="0" applyNumberFormat="1" applyFont="1" applyFill="1" applyBorder="1" applyAlignment="1">
      <alignment horizontal="center" vertical="center" wrapText="1"/>
    </xf>
    <xf numFmtId="0" fontId="30" fillId="42" borderId="0" xfId="0" applyFont="1" applyFill="1" applyBorder="1" applyAlignment="1">
      <alignment horizontal="center" vertical="center"/>
    </xf>
    <xf numFmtId="0" fontId="28" fillId="28" borderId="0" xfId="0" quotePrefix="1" applyNumberFormat="1" applyFont="1" applyFill="1" applyBorder="1" applyAlignment="1">
      <alignment horizontal="justify" vertical="center" wrapText="1"/>
    </xf>
    <xf numFmtId="166" fontId="30" fillId="0" borderId="0" xfId="118" applyNumberFormat="1" applyFont="1" applyFill="1" applyBorder="1" applyAlignment="1">
      <alignment vertical="center"/>
    </xf>
    <xf numFmtId="37" fontId="25" fillId="0" borderId="0" xfId="118" applyNumberFormat="1" applyFont="1" applyFill="1"/>
    <xf numFmtId="164" fontId="30" fillId="0" borderId="0" xfId="118" applyNumberFormat="1" applyFont="1" applyFill="1" applyAlignment="1">
      <alignment vertical="top" wrapText="1"/>
    </xf>
    <xf numFmtId="3" fontId="193" fillId="28" borderId="0" xfId="301" applyNumberFormat="1" applyFont="1" applyFill="1"/>
    <xf numFmtId="0" fontId="118" fillId="0" borderId="3" xfId="0" applyFont="1" applyBorder="1" applyAlignment="1"/>
    <xf numFmtId="0" fontId="118" fillId="0" borderId="3" xfId="0" applyFont="1" applyBorder="1" applyAlignment="1">
      <alignment horizontal="center"/>
    </xf>
    <xf numFmtId="164" fontId="118" fillId="0" borderId="3" xfId="105" applyNumberFormat="1" applyFont="1" applyBorder="1" applyAlignment="1"/>
    <xf numFmtId="43" fontId="119" fillId="0" borderId="0" xfId="118" applyFont="1" applyFill="1" applyBorder="1" applyAlignment="1"/>
    <xf numFmtId="164" fontId="30" fillId="0" borderId="51" xfId="200" applyNumberFormat="1" applyFont="1" applyFill="1" applyBorder="1"/>
    <xf numFmtId="1" fontId="3" fillId="0" borderId="15" xfId="105" applyNumberFormat="1" applyFont="1" applyFill="1" applyBorder="1" applyAlignment="1">
      <alignment horizontal="center"/>
    </xf>
    <xf numFmtId="14" fontId="62" fillId="0" borderId="27" xfId="0" applyNumberFormat="1" applyFont="1" applyFill="1" applyBorder="1" applyAlignment="1">
      <alignment horizontal="center"/>
    </xf>
    <xf numFmtId="164" fontId="62" fillId="0" borderId="27" xfId="105" applyNumberFormat="1" applyFont="1" applyFill="1" applyBorder="1"/>
    <xf numFmtId="37" fontId="62" fillId="0" borderId="27" xfId="105" applyNumberFormat="1" applyFont="1" applyFill="1" applyBorder="1"/>
    <xf numFmtId="164" fontId="62" fillId="0" borderId="27" xfId="105" applyNumberFormat="1" applyFont="1" applyFill="1" applyBorder="1" applyAlignment="1">
      <alignment wrapText="1"/>
    </xf>
    <xf numFmtId="164" fontId="30" fillId="0" borderId="27" xfId="200" applyNumberFormat="1" applyFont="1" applyFill="1" applyBorder="1"/>
    <xf numFmtId="164" fontId="39" fillId="0" borderId="27" xfId="0" applyNumberFormat="1" applyFont="1" applyFill="1" applyBorder="1"/>
    <xf numFmtId="49" fontId="3" fillId="0" borderId="15" xfId="0" applyNumberFormat="1" applyFont="1" applyFill="1" applyBorder="1" applyAlignment="1">
      <alignment vertical="center" wrapText="1"/>
    </xf>
    <xf numFmtId="14" fontId="2" fillId="0" borderId="15" xfId="0" applyNumberFormat="1" applyFont="1" applyFill="1" applyBorder="1" applyAlignment="1">
      <alignment horizontal="center"/>
    </xf>
    <xf numFmtId="0" fontId="3" fillId="0" borderId="15" xfId="0" applyFont="1" applyFill="1" applyBorder="1" applyAlignment="1">
      <alignment wrapText="1"/>
    </xf>
    <xf numFmtId="0" fontId="3" fillId="0" borderId="15" xfId="0" applyFont="1" applyFill="1" applyBorder="1" applyAlignment="1">
      <alignment horizontal="center"/>
    </xf>
    <xf numFmtId="164" fontId="3" fillId="0" borderId="15" xfId="200" applyNumberFormat="1" applyFont="1" applyFill="1" applyBorder="1"/>
    <xf numFmtId="37" fontId="2" fillId="0" borderId="15" xfId="105" applyNumberFormat="1" applyFont="1" applyFill="1" applyBorder="1" applyAlignment="1">
      <alignment wrapText="1"/>
    </xf>
    <xf numFmtId="164" fontId="2" fillId="0" borderId="15" xfId="105" applyNumberFormat="1" applyFont="1" applyFill="1" applyBorder="1" applyAlignment="1">
      <alignment wrapText="1"/>
    </xf>
    <xf numFmtId="49" fontId="3" fillId="0" borderId="27" xfId="0" applyNumberFormat="1" applyFont="1" applyFill="1" applyBorder="1" applyAlignment="1">
      <alignment horizontal="center"/>
    </xf>
    <xf numFmtId="14" fontId="3" fillId="0" borderId="27" xfId="0" applyNumberFormat="1" applyFont="1" applyFill="1" applyBorder="1" applyAlignment="1">
      <alignment horizontal="center"/>
    </xf>
    <xf numFmtId="0" fontId="3" fillId="0" borderId="27" xfId="0" applyFont="1" applyFill="1" applyBorder="1" applyAlignment="1">
      <alignment wrapText="1"/>
    </xf>
    <xf numFmtId="0" fontId="3" fillId="0" borderId="27" xfId="0" applyFont="1" applyFill="1" applyBorder="1" applyAlignment="1">
      <alignment horizontal="center"/>
    </xf>
    <xf numFmtId="1" fontId="3" fillId="0" borderId="27" xfId="0" applyNumberFormat="1" applyFont="1" applyFill="1" applyBorder="1" applyAlignment="1">
      <alignment horizontal="center"/>
    </xf>
    <xf numFmtId="164" fontId="3" fillId="0" borderId="27" xfId="105" applyNumberFormat="1" applyFont="1" applyFill="1" applyBorder="1"/>
    <xf numFmtId="37" fontId="3" fillId="0" borderId="27" xfId="105" applyNumberFormat="1" applyFont="1" applyFill="1" applyBorder="1"/>
    <xf numFmtId="164" fontId="3" fillId="0" borderId="27" xfId="105" applyNumberFormat="1" applyFont="1" applyFill="1" applyBorder="1" applyAlignment="1">
      <alignment wrapText="1"/>
    </xf>
    <xf numFmtId="164" fontId="120" fillId="28" borderId="0" xfId="118" applyNumberFormat="1" applyFont="1" applyFill="1" applyAlignment="1">
      <alignment horizontal="right" vertical="center"/>
    </xf>
    <xf numFmtId="164" fontId="120" fillId="0" borderId="0" xfId="118" applyNumberFormat="1" applyFont="1" applyFill="1" applyAlignment="1">
      <alignment horizontal="right" vertical="center"/>
    </xf>
    <xf numFmtId="164" fontId="123" fillId="0" borderId="0" xfId="118" applyNumberFormat="1" applyFont="1" applyFill="1" applyAlignment="1">
      <alignment horizontal="right" vertical="center"/>
    </xf>
    <xf numFmtId="0" fontId="196" fillId="0" borderId="0" xfId="0" applyFont="1" applyAlignment="1">
      <alignment vertical="center"/>
    </xf>
    <xf numFmtId="0" fontId="119" fillId="0" borderId="0" xfId="0" applyFont="1" applyFill="1" applyAlignment="1">
      <alignment vertical="top"/>
    </xf>
    <xf numFmtId="41" fontId="2" fillId="37" borderId="45" xfId="197" applyNumberFormat="1" applyFont="1" applyFill="1" applyBorder="1" applyAlignment="1">
      <alignment vertical="center" wrapText="1"/>
    </xf>
    <xf numFmtId="41" fontId="3" fillId="0" borderId="0" xfId="128" applyNumberFormat="1" applyFont="1" applyFill="1" applyBorder="1" applyAlignment="1">
      <alignment horizontal="right" vertical="center"/>
    </xf>
    <xf numFmtId="164" fontId="5" fillId="0" borderId="0" xfId="198" applyNumberFormat="1" applyFont="1" applyFill="1" applyBorder="1" applyAlignment="1">
      <alignment vertical="center"/>
    </xf>
    <xf numFmtId="164" fontId="6" fillId="0" borderId="0" xfId="198" applyNumberFormat="1" applyFont="1" applyFill="1" applyBorder="1" applyAlignment="1">
      <alignment vertical="center"/>
    </xf>
    <xf numFmtId="37" fontId="2" fillId="0" borderId="0" xfId="0" applyNumberFormat="1" applyFont="1" applyBorder="1" applyAlignment="1">
      <alignment vertical="top"/>
    </xf>
    <xf numFmtId="37" fontId="7" fillId="0" borderId="0" xfId="374" applyNumberFormat="1" applyFont="1"/>
    <xf numFmtId="37" fontId="7" fillId="0" borderId="0" xfId="374" applyNumberFormat="1" applyFont="1" applyAlignment="1">
      <alignment horizontal="center"/>
    </xf>
    <xf numFmtId="37" fontId="28" fillId="0" borderId="0" xfId="105" applyNumberFormat="1" applyFont="1" applyBorder="1" applyAlignment="1">
      <alignment horizontal="right"/>
    </xf>
    <xf numFmtId="37" fontId="7" fillId="0" borderId="0" xfId="374" applyNumberFormat="1" applyFont="1" applyBorder="1"/>
    <xf numFmtId="37" fontId="6" fillId="0" borderId="0" xfId="105" applyNumberFormat="1" applyFont="1" applyBorder="1" applyAlignment="1">
      <alignment horizontal="right"/>
    </xf>
    <xf numFmtId="37" fontId="3" fillId="0" borderId="0" xfId="0" applyNumberFormat="1" applyFont="1" applyBorder="1" applyAlignment="1">
      <alignment vertical="top"/>
    </xf>
    <xf numFmtId="37" fontId="8" fillId="0" borderId="0" xfId="0" applyNumberFormat="1" applyFont="1" applyBorder="1"/>
    <xf numFmtId="37" fontId="8" fillId="0" borderId="0" xfId="0" applyNumberFormat="1" applyFont="1" applyBorder="1" applyAlignment="1"/>
    <xf numFmtId="37" fontId="62" fillId="0" borderId="0" xfId="197" applyNumberFormat="1" applyFont="1" applyBorder="1" applyAlignment="1">
      <alignment horizontal="right"/>
    </xf>
    <xf numFmtId="37" fontId="8" fillId="0" borderId="0" xfId="0" applyNumberFormat="1" applyFont="1" applyBorder="1" applyAlignment="1">
      <alignment horizontal="right"/>
    </xf>
    <xf numFmtId="37" fontId="62" fillId="0" borderId="0" xfId="197" applyNumberFormat="1" applyFont="1"/>
    <xf numFmtId="37" fontId="85" fillId="0" borderId="0" xfId="105" applyNumberFormat="1" applyFont="1" applyBorder="1" applyAlignment="1">
      <alignment horizontal="right"/>
    </xf>
    <xf numFmtId="37" fontId="6" fillId="0" borderId="0" xfId="197" applyNumberFormat="1" applyFont="1" applyFill="1" applyBorder="1" applyAlignment="1">
      <alignment horizontal="right"/>
    </xf>
    <xf numFmtId="37" fontId="62" fillId="0" borderId="0" xfId="0" applyNumberFormat="1" applyFont="1" applyBorder="1"/>
    <xf numFmtId="37" fontId="62" fillId="0" borderId="0" xfId="197" applyNumberFormat="1" applyFont="1" applyBorder="1" applyAlignment="1">
      <alignment horizontal="center"/>
    </xf>
    <xf numFmtId="37" fontId="62" fillId="0" borderId="0" xfId="0" applyNumberFormat="1" applyFont="1" applyBorder="1" applyAlignment="1">
      <alignment horizontal="right"/>
    </xf>
    <xf numFmtId="37" fontId="62" fillId="0" borderId="0" xfId="197" applyNumberFormat="1" applyFont="1" applyFill="1" applyBorder="1" applyAlignment="1"/>
    <xf numFmtId="37" fontId="62" fillId="0" borderId="0" xfId="197" applyNumberFormat="1" applyFont="1" applyAlignment="1">
      <alignment horizontal="center"/>
    </xf>
    <xf numFmtId="37" fontId="62" fillId="0" borderId="0" xfId="197" applyNumberFormat="1" applyFont="1" applyBorder="1"/>
    <xf numFmtId="37" fontId="5" fillId="0" borderId="0" xfId="105" applyNumberFormat="1" applyFont="1" applyAlignment="1">
      <alignment horizontal="right"/>
    </xf>
    <xf numFmtId="37" fontId="85" fillId="0" borderId="9" xfId="197" applyNumberFormat="1" applyFont="1" applyBorder="1" applyAlignment="1">
      <alignment horizontal="center" vertical="center" wrapText="1"/>
    </xf>
    <xf numFmtId="37" fontId="85" fillId="0" borderId="0" xfId="197" applyNumberFormat="1" applyFont="1" applyBorder="1" applyAlignment="1">
      <alignment horizontal="center" vertical="center" wrapText="1"/>
    </xf>
    <xf numFmtId="37" fontId="85" fillId="0" borderId="0" xfId="105" applyNumberFormat="1" applyFont="1" applyBorder="1" applyAlignment="1">
      <alignment vertical="center" wrapText="1"/>
    </xf>
    <xf numFmtId="37" fontId="85" fillId="0" borderId="3" xfId="105" applyNumberFormat="1" applyFont="1" applyBorder="1" applyAlignment="1">
      <alignment horizontal="center" vertical="center" wrapText="1"/>
    </xf>
    <xf numFmtId="37" fontId="85" fillId="0" borderId="9" xfId="197" applyNumberFormat="1" applyFont="1" applyBorder="1" applyAlignment="1">
      <alignment horizontal="center"/>
    </xf>
    <xf numFmtId="37" fontId="2" fillId="0" borderId="9" xfId="197" applyNumberFormat="1" applyFont="1" applyBorder="1" applyAlignment="1">
      <alignment horizontal="center"/>
    </xf>
    <xf numFmtId="37" fontId="85" fillId="0" borderId="0" xfId="197" applyNumberFormat="1" applyFont="1" applyBorder="1" applyAlignment="1">
      <alignment horizontal="center"/>
    </xf>
    <xf numFmtId="37" fontId="85" fillId="0" borderId="9" xfId="105" quotePrefix="1" applyNumberFormat="1" applyFont="1" applyBorder="1" applyAlignment="1">
      <alignment horizontal="center"/>
    </xf>
    <xf numFmtId="37" fontId="85" fillId="0" borderId="0" xfId="197" applyNumberFormat="1" applyFont="1" applyBorder="1" applyAlignment="1">
      <alignment horizontal="left" vertical="center"/>
    </xf>
    <xf numFmtId="37" fontId="5" fillId="0" borderId="0" xfId="197" applyNumberFormat="1" applyFont="1" applyBorder="1" applyAlignment="1">
      <alignment horizontal="left" vertical="center" wrapText="1"/>
    </xf>
    <xf numFmtId="37" fontId="85" fillId="0" borderId="0" xfId="197" applyNumberFormat="1" applyFont="1" applyBorder="1" applyAlignment="1">
      <alignment horizontal="left" vertical="center" wrapText="1"/>
    </xf>
    <xf numFmtId="37" fontId="62" fillId="0" borderId="0" xfId="197" applyNumberFormat="1" applyFont="1" applyBorder="1" applyAlignment="1">
      <alignment horizontal="left" vertical="center"/>
    </xf>
    <xf numFmtId="37" fontId="62" fillId="0" borderId="0" xfId="197" applyNumberFormat="1" applyFont="1" applyBorder="1" applyAlignment="1">
      <alignment horizontal="left" vertical="center" wrapText="1"/>
    </xf>
    <xf numFmtId="37" fontId="62" fillId="0" borderId="0" xfId="197" quotePrefix="1" applyNumberFormat="1" applyFont="1" applyBorder="1" applyAlignment="1">
      <alignment horizontal="center"/>
    </xf>
    <xf numFmtId="37" fontId="62" fillId="0" borderId="0" xfId="197" quotePrefix="1" applyNumberFormat="1" applyFont="1" applyBorder="1" applyAlignment="1">
      <alignment horizontal="left" vertical="center"/>
    </xf>
    <xf numFmtId="37" fontId="62" fillId="0" borderId="0" xfId="197" quotePrefix="1" applyNumberFormat="1" applyFont="1" applyBorder="1" applyAlignment="1">
      <alignment horizontal="left" vertical="center" wrapText="1"/>
    </xf>
    <xf numFmtId="37" fontId="62" fillId="0" borderId="0" xfId="105" applyNumberFormat="1" applyFont="1" applyBorder="1" applyAlignment="1">
      <alignment horizontal="left" vertical="center" wrapText="1"/>
    </xf>
    <xf numFmtId="37" fontId="113" fillId="0" borderId="0" xfId="197" applyNumberFormat="1" applyFont="1" applyBorder="1" applyAlignment="1">
      <alignment horizontal="left" vertical="center"/>
    </xf>
    <xf numFmtId="37" fontId="113" fillId="0" borderId="0" xfId="197" applyNumberFormat="1" applyFont="1" applyBorder="1" applyAlignment="1">
      <alignment horizontal="left" vertical="center" wrapText="1"/>
    </xf>
    <xf numFmtId="37" fontId="113" fillId="0" borderId="0" xfId="197" applyNumberFormat="1" applyFont="1" applyBorder="1" applyAlignment="1">
      <alignment horizontal="center"/>
    </xf>
    <xf numFmtId="37" fontId="114" fillId="0" borderId="0" xfId="197" applyNumberFormat="1" applyFont="1" applyBorder="1"/>
    <xf numFmtId="37" fontId="113" fillId="0" borderId="0" xfId="105" applyNumberFormat="1" applyFont="1" applyBorder="1" applyAlignment="1">
      <alignment vertical="center"/>
    </xf>
    <xf numFmtId="37" fontId="62" fillId="0" borderId="0" xfId="197" applyNumberFormat="1" applyFont="1" applyBorder="1" applyAlignment="1">
      <alignment horizontal="center" vertical="center" wrapText="1"/>
    </xf>
    <xf numFmtId="37" fontId="114" fillId="0" borderId="0" xfId="197" applyNumberFormat="1" applyFont="1" applyBorder="1" applyAlignment="1">
      <alignment horizontal="center"/>
    </xf>
    <xf numFmtId="37" fontId="85" fillId="0" borderId="0" xfId="105" applyNumberFormat="1" applyFont="1" applyBorder="1" applyAlignment="1">
      <alignment vertical="center"/>
    </xf>
    <xf numFmtId="37" fontId="85" fillId="0" borderId="0" xfId="197" applyNumberFormat="1" applyFont="1"/>
    <xf numFmtId="37" fontId="85" fillId="0" borderId="0" xfId="197" applyNumberFormat="1" applyFont="1" applyAlignment="1">
      <alignment horizontal="center"/>
    </xf>
    <xf numFmtId="37" fontId="120" fillId="0" borderId="0" xfId="331" applyNumberFormat="1" applyFont="1" applyBorder="1" applyAlignment="1">
      <alignment horizontal="center"/>
    </xf>
    <xf numFmtId="37" fontId="85" fillId="0" borderId="0" xfId="197" applyNumberFormat="1" applyFont="1" applyBorder="1" applyAlignment="1"/>
    <xf numFmtId="37" fontId="7" fillId="0" borderId="0" xfId="374" applyNumberFormat="1" applyFont="1" applyBorder="1" applyAlignment="1">
      <alignment horizontal="center"/>
    </xf>
    <xf numFmtId="37" fontId="7" fillId="0" borderId="0" xfId="374" applyNumberFormat="1" applyFont="1" applyAlignment="1">
      <alignment horizontal="right"/>
    </xf>
    <xf numFmtId="37" fontId="62" fillId="0" borderId="0" xfId="197" applyNumberFormat="1" applyFont="1" applyAlignment="1">
      <alignment horizontal="right"/>
    </xf>
    <xf numFmtId="37" fontId="85" fillId="0" borderId="9" xfId="105" quotePrefix="1" applyNumberFormat="1" applyFont="1" applyBorder="1" applyAlignment="1">
      <alignment horizontal="right"/>
    </xf>
    <xf numFmtId="37" fontId="85" fillId="0" borderId="0" xfId="197" applyNumberFormat="1" applyFont="1" applyBorder="1" applyAlignment="1">
      <alignment horizontal="right" vertical="center" wrapText="1"/>
    </xf>
    <xf numFmtId="37" fontId="62" fillId="28" borderId="0" xfId="197" applyNumberFormat="1" applyFont="1" applyFill="1" applyBorder="1" applyAlignment="1">
      <alignment horizontal="right" vertical="center" wrapText="1"/>
    </xf>
    <xf numFmtId="37" fontId="113" fillId="28" borderId="0" xfId="105" applyNumberFormat="1" applyFont="1" applyFill="1" applyBorder="1" applyAlignment="1">
      <alignment horizontal="right" vertical="center"/>
    </xf>
    <xf numFmtId="37" fontId="113" fillId="28" borderId="0" xfId="197" applyNumberFormat="1" applyFont="1" applyFill="1" applyBorder="1" applyAlignment="1">
      <alignment horizontal="right" vertical="center" wrapText="1"/>
    </xf>
    <xf numFmtId="37" fontId="85" fillId="28" borderId="0" xfId="197" applyNumberFormat="1" applyFont="1" applyFill="1" applyBorder="1" applyAlignment="1">
      <alignment horizontal="right" vertical="center" wrapText="1"/>
    </xf>
    <xf numFmtId="37" fontId="85" fillId="28" borderId="0" xfId="105" applyNumberFormat="1" applyFont="1" applyFill="1" applyBorder="1" applyAlignment="1">
      <alignment horizontal="right" vertical="center"/>
    </xf>
    <xf numFmtId="37" fontId="85" fillId="0" borderId="0" xfId="105" applyNumberFormat="1" applyFont="1" applyBorder="1" applyAlignment="1">
      <alignment horizontal="right" vertical="center"/>
    </xf>
    <xf numFmtId="37" fontId="7" fillId="0" borderId="0" xfId="374" applyNumberFormat="1" applyFont="1" applyBorder="1" applyAlignment="1">
      <alignment horizontal="right"/>
    </xf>
    <xf numFmtId="37" fontId="62" fillId="0" borderId="0" xfId="105" applyNumberFormat="1" applyFont="1" applyAlignment="1">
      <alignment horizontal="right"/>
    </xf>
    <xf numFmtId="37" fontId="62" fillId="0" borderId="0" xfId="105" applyNumberFormat="1" applyFont="1" applyBorder="1" applyAlignment="1">
      <alignment horizontal="right"/>
    </xf>
    <xf numFmtId="37" fontId="62" fillId="0" borderId="0" xfId="105" applyNumberFormat="1" applyFont="1" applyFill="1" applyBorder="1" applyAlignment="1">
      <alignment horizontal="right"/>
    </xf>
    <xf numFmtId="37" fontId="113" fillId="0" borderId="0" xfId="105" applyNumberFormat="1" applyFont="1" applyBorder="1" applyAlignment="1">
      <alignment horizontal="right" vertical="center"/>
    </xf>
    <xf numFmtId="37" fontId="62" fillId="0" borderId="0" xfId="105" applyNumberFormat="1" applyFont="1" applyBorder="1" applyAlignment="1">
      <alignment horizontal="right" vertical="center"/>
    </xf>
    <xf numFmtId="37" fontId="7" fillId="0" borderId="0" xfId="105" applyNumberFormat="1" applyFont="1" applyBorder="1" applyAlignment="1">
      <alignment horizontal="right"/>
    </xf>
    <xf numFmtId="37" fontId="7" fillId="0" borderId="0" xfId="105" applyNumberFormat="1" applyFont="1" applyAlignment="1">
      <alignment horizontal="right"/>
    </xf>
    <xf numFmtId="37" fontId="62" fillId="0" borderId="0" xfId="197" applyNumberFormat="1" applyFont="1" applyFill="1" applyBorder="1" applyAlignment="1">
      <alignment horizontal="right"/>
    </xf>
    <xf numFmtId="37" fontId="54" fillId="28" borderId="0" xfId="199" applyNumberFormat="1" applyFont="1" applyFill="1" applyBorder="1" applyAlignment="1">
      <alignment horizontal="right" vertical="center" wrapText="1"/>
    </xf>
    <xf numFmtId="37" fontId="54" fillId="28" borderId="0" xfId="161" applyNumberFormat="1" applyFont="1" applyFill="1" applyBorder="1" applyAlignment="1">
      <alignment horizontal="right" vertical="center" wrapText="1"/>
    </xf>
    <xf numFmtId="37" fontId="54" fillId="28" borderId="0" xfId="163" applyNumberFormat="1" applyFont="1" applyFill="1" applyBorder="1" applyAlignment="1">
      <alignment horizontal="right" vertical="center" wrapText="1"/>
    </xf>
    <xf numFmtId="37" fontId="54" fillId="28" borderId="0" xfId="164" applyNumberFormat="1" applyFont="1" applyFill="1" applyBorder="1" applyAlignment="1">
      <alignment horizontal="right" vertical="center" wrapText="1"/>
    </xf>
    <xf numFmtId="37" fontId="54" fillId="28" borderId="0" xfId="165" applyNumberFormat="1" applyFont="1" applyFill="1" applyBorder="1" applyAlignment="1">
      <alignment horizontal="right" vertical="center" wrapText="1"/>
    </xf>
    <xf numFmtId="37" fontId="54" fillId="28" borderId="0" xfId="166" applyNumberFormat="1" applyFont="1" applyFill="1" applyBorder="1" applyAlignment="1">
      <alignment horizontal="right" vertical="center" wrapText="1"/>
    </xf>
    <xf numFmtId="37" fontId="54" fillId="28" borderId="0" xfId="167" applyNumberFormat="1" applyFont="1" applyFill="1" applyBorder="1" applyAlignment="1">
      <alignment horizontal="right" vertical="center" wrapText="1"/>
    </xf>
    <xf numFmtId="37" fontId="62" fillId="0" borderId="0" xfId="105" applyNumberFormat="1" applyFont="1" applyFill="1" applyAlignment="1">
      <alignment horizontal="right" vertical="center"/>
    </xf>
    <xf numFmtId="37" fontId="54" fillId="28" borderId="0" xfId="168" applyNumberFormat="1" applyFont="1" applyFill="1" applyBorder="1" applyAlignment="1">
      <alignment horizontal="right" vertical="center" wrapText="1"/>
    </xf>
    <xf numFmtId="37" fontId="54" fillId="28" borderId="0" xfId="170" applyNumberFormat="1" applyFont="1" applyFill="1" applyBorder="1" applyAlignment="1">
      <alignment horizontal="right" vertical="center" wrapText="1"/>
    </xf>
    <xf numFmtId="37" fontId="54" fillId="28" borderId="0" xfId="171" applyNumberFormat="1" applyFont="1" applyFill="1" applyBorder="1" applyAlignment="1">
      <alignment horizontal="right" vertical="center" wrapText="1"/>
    </xf>
    <xf numFmtId="37" fontId="54" fillId="0" borderId="0" xfId="199" applyNumberFormat="1" applyFont="1" applyBorder="1" applyAlignment="1">
      <alignment horizontal="right" vertical="center" wrapText="1"/>
    </xf>
    <xf numFmtId="37" fontId="5" fillId="0" borderId="0" xfId="105" applyNumberFormat="1" applyFont="1" applyBorder="1" applyAlignment="1">
      <alignment horizontal="right"/>
    </xf>
    <xf numFmtId="37" fontId="85" fillId="0" borderId="0" xfId="105" applyNumberFormat="1" applyFont="1" applyAlignment="1">
      <alignment horizontal="right"/>
    </xf>
    <xf numFmtId="37" fontId="62" fillId="0" borderId="0" xfId="105" applyNumberFormat="1" applyFont="1" applyFill="1" applyAlignment="1">
      <alignment horizontal="right" vertical="center" wrapText="1"/>
    </xf>
    <xf numFmtId="37" fontId="62" fillId="0" borderId="0" xfId="105" applyNumberFormat="1" applyFont="1" applyFill="1" applyBorder="1" applyAlignment="1">
      <alignment horizontal="right" vertical="center" wrapText="1"/>
    </xf>
    <xf numFmtId="37" fontId="54" fillId="0" borderId="0" xfId="197" applyNumberFormat="1" applyFont="1" applyBorder="1" applyAlignment="1">
      <alignment horizontal="left" vertical="center"/>
    </xf>
    <xf numFmtId="164" fontId="201" fillId="0" borderId="0" xfId="0" applyNumberFormat="1" applyFont="1" applyAlignment="1">
      <alignment vertical="center"/>
    </xf>
    <xf numFmtId="0" fontId="202" fillId="0" borderId="0" xfId="0" applyFont="1" applyAlignment="1">
      <alignment horizontal="center" vertical="center"/>
    </xf>
    <xf numFmtId="164" fontId="202" fillId="0" borderId="0" xfId="105" applyNumberFormat="1" applyFont="1" applyAlignment="1">
      <alignment vertical="center"/>
    </xf>
    <xf numFmtId="164" fontId="202" fillId="0" borderId="0" xfId="105" applyNumberFormat="1" applyFont="1" applyAlignment="1">
      <alignment horizontal="right" vertical="center"/>
    </xf>
    <xf numFmtId="0" fontId="202" fillId="0" borderId="0" xfId="0" applyFont="1" applyAlignment="1">
      <alignment vertical="center"/>
    </xf>
    <xf numFmtId="164" fontId="202" fillId="0" borderId="0" xfId="105" applyNumberFormat="1" applyFont="1" applyFill="1" applyAlignment="1">
      <alignment vertical="center"/>
    </xf>
    <xf numFmtId="164" fontId="203" fillId="0" borderId="0" xfId="105" applyNumberFormat="1" applyFont="1" applyAlignment="1">
      <alignment horizontal="right" vertical="center"/>
    </xf>
    <xf numFmtId="164" fontId="202" fillId="0" borderId="0" xfId="0" applyNumberFormat="1" applyFont="1" applyAlignment="1"/>
    <xf numFmtId="0" fontId="202" fillId="0" borderId="0" xfId="0" applyFont="1" applyAlignment="1">
      <alignment horizontal="center"/>
    </xf>
    <xf numFmtId="164" fontId="202" fillId="0" borderId="0" xfId="105" applyNumberFormat="1" applyFont="1" applyAlignment="1"/>
    <xf numFmtId="164" fontId="202" fillId="0" borderId="0" xfId="105" applyNumberFormat="1" applyFont="1" applyAlignment="1">
      <alignment horizontal="right"/>
    </xf>
    <xf numFmtId="0" fontId="202" fillId="0" borderId="0" xfId="0" applyFont="1"/>
    <xf numFmtId="164" fontId="202" fillId="0" borderId="0" xfId="105" applyNumberFormat="1" applyFont="1" applyFill="1" applyAlignment="1"/>
    <xf numFmtId="164" fontId="202" fillId="0" borderId="0" xfId="388" applyNumberFormat="1" applyFont="1" applyFill="1"/>
    <xf numFmtId="9" fontId="202" fillId="0" borderId="0" xfId="388" applyFont="1"/>
    <xf numFmtId="164" fontId="202" fillId="0" borderId="0" xfId="105" applyNumberFormat="1" applyFont="1"/>
    <xf numFmtId="164" fontId="202" fillId="0" borderId="0" xfId="0" applyNumberFormat="1" applyFont="1" applyBorder="1" applyAlignment="1"/>
    <xf numFmtId="0" fontId="202" fillId="0" borderId="0" xfId="0" applyFont="1" applyBorder="1" applyAlignment="1">
      <alignment horizontal="center"/>
    </xf>
    <xf numFmtId="164" fontId="202" fillId="0" borderId="0" xfId="105" applyNumberFormat="1" applyFont="1" applyBorder="1" applyAlignment="1"/>
    <xf numFmtId="164" fontId="202" fillId="0" borderId="0" xfId="105" applyNumberFormat="1" applyFont="1" applyBorder="1" applyAlignment="1">
      <alignment horizontal="right"/>
    </xf>
    <xf numFmtId="164" fontId="202" fillId="0" borderId="0" xfId="105" applyNumberFormat="1" applyFont="1" applyFill="1"/>
    <xf numFmtId="49" fontId="202" fillId="0" borderId="0" xfId="0" applyNumberFormat="1" applyFont="1" applyAlignment="1"/>
    <xf numFmtId="0" fontId="202" fillId="0" borderId="0" xfId="0" applyFont="1" applyAlignment="1"/>
    <xf numFmtId="164" fontId="202" fillId="0" borderId="0" xfId="105" applyNumberFormat="1" applyFont="1" applyAlignment="1">
      <alignment horizontal="center"/>
    </xf>
    <xf numFmtId="164" fontId="203" fillId="0" borderId="0" xfId="105" applyNumberFormat="1" applyFont="1" applyAlignment="1"/>
    <xf numFmtId="49" fontId="201" fillId="0" borderId="9" xfId="0" applyNumberFormat="1" applyFont="1" applyFill="1" applyBorder="1" applyAlignment="1">
      <alignment horizontal="centerContinuous" vertical="center" wrapText="1"/>
    </xf>
    <xf numFmtId="0" fontId="201" fillId="0" borderId="0" xfId="0" applyFont="1" applyFill="1" applyBorder="1" applyAlignment="1">
      <alignment horizontal="centerContinuous" vertical="center" wrapText="1"/>
    </xf>
    <xf numFmtId="0" fontId="204" fillId="0" borderId="9" xfId="0" applyFont="1" applyFill="1" applyBorder="1" applyAlignment="1">
      <alignment horizontal="center" vertical="center" wrapText="1"/>
    </xf>
    <xf numFmtId="0" fontId="204" fillId="0" borderId="0" xfId="0" applyFont="1" applyFill="1" applyBorder="1" applyAlignment="1">
      <alignment horizontal="center" vertical="center" wrapText="1"/>
    </xf>
    <xf numFmtId="164" fontId="204" fillId="0" borderId="9" xfId="105" applyNumberFormat="1" applyFont="1" applyFill="1" applyBorder="1" applyAlignment="1">
      <alignment horizontal="center" vertical="center" wrapText="1"/>
    </xf>
    <xf numFmtId="164" fontId="204" fillId="0" borderId="0" xfId="105" applyNumberFormat="1" applyFont="1" applyFill="1" applyBorder="1" applyAlignment="1">
      <alignment horizontal="center" vertical="center" wrapText="1"/>
    </xf>
    <xf numFmtId="164" fontId="204" fillId="0" borderId="9" xfId="105" applyNumberFormat="1" applyFont="1" applyFill="1" applyBorder="1" applyAlignment="1">
      <alignment horizontal="centerContinuous" vertical="center" wrapText="1"/>
    </xf>
    <xf numFmtId="49" fontId="204" fillId="0" borderId="9" xfId="105" applyNumberFormat="1" applyFont="1" applyFill="1" applyBorder="1" applyAlignment="1">
      <alignment horizontal="center" vertical="center" wrapText="1"/>
    </xf>
    <xf numFmtId="164" fontId="204" fillId="0" borderId="0" xfId="105" applyNumberFormat="1" applyFont="1" applyFill="1" applyAlignment="1">
      <alignment horizontal="centerContinuous" vertical="center" wrapText="1"/>
    </xf>
    <xf numFmtId="0" fontId="204" fillId="0" borderId="9" xfId="197" applyNumberFormat="1" applyFont="1" applyFill="1" applyBorder="1" applyAlignment="1">
      <alignment horizontal="center" vertical="center" wrapText="1"/>
    </xf>
    <xf numFmtId="0" fontId="204" fillId="0" borderId="0" xfId="0" applyFont="1" applyFill="1" applyAlignment="1">
      <alignment horizontal="center" vertical="center" wrapText="1"/>
    </xf>
    <xf numFmtId="49" fontId="204" fillId="0" borderId="9" xfId="0" applyNumberFormat="1" applyFont="1" applyBorder="1" applyAlignment="1">
      <alignment horizontal="center"/>
    </xf>
    <xf numFmtId="0" fontId="204" fillId="0" borderId="0" xfId="0" applyFont="1" applyBorder="1" applyAlignment="1">
      <alignment horizontal="center"/>
    </xf>
    <xf numFmtId="0" fontId="204" fillId="0" borderId="9" xfId="0" applyFont="1" applyBorder="1" applyAlignment="1">
      <alignment horizontal="center"/>
    </xf>
    <xf numFmtId="49" fontId="204" fillId="0" borderId="0" xfId="0" applyNumberFormat="1" applyFont="1" applyBorder="1" applyAlignment="1">
      <alignment horizontal="center"/>
    </xf>
    <xf numFmtId="49" fontId="204" fillId="0" borderId="0" xfId="105" applyNumberFormat="1" applyFont="1" applyBorder="1" applyAlignment="1">
      <alignment horizontal="center"/>
    </xf>
    <xf numFmtId="49" fontId="204" fillId="0" borderId="9" xfId="105" applyNumberFormat="1" applyFont="1" applyBorder="1" applyAlignment="1">
      <alignment horizontal="center"/>
    </xf>
    <xf numFmtId="164" fontId="204" fillId="0" borderId="0" xfId="105" applyNumberFormat="1" applyFont="1" applyFill="1" applyAlignment="1"/>
    <xf numFmtId="164" fontId="204" fillId="0" borderId="0" xfId="105" applyNumberFormat="1" applyFont="1" applyFill="1"/>
    <xf numFmtId="164" fontId="204" fillId="0" borderId="0" xfId="105" applyNumberFormat="1" applyFont="1"/>
    <xf numFmtId="0" fontId="204" fillId="0" borderId="0" xfId="0" applyFont="1"/>
    <xf numFmtId="49" fontId="201" fillId="0" borderId="0" xfId="0" applyNumberFormat="1" applyFont="1" applyFill="1" applyBorder="1" applyAlignment="1"/>
    <xf numFmtId="0" fontId="201" fillId="0" borderId="0" xfId="0" applyFont="1" applyFill="1" applyBorder="1" applyAlignment="1"/>
    <xf numFmtId="0" fontId="201" fillId="0" borderId="0" xfId="0" applyFont="1" applyFill="1" applyBorder="1" applyAlignment="1">
      <alignment horizontal="center"/>
    </xf>
    <xf numFmtId="164" fontId="201" fillId="0" borderId="0" xfId="105" applyNumberFormat="1" applyFont="1" applyFill="1" applyBorder="1" applyAlignment="1"/>
    <xf numFmtId="0" fontId="201" fillId="0" borderId="0" xfId="0" applyFont="1" applyFill="1"/>
    <xf numFmtId="49" fontId="204" fillId="0" borderId="0" xfId="0" applyNumberFormat="1" applyFont="1" applyFill="1" applyBorder="1" applyAlignment="1"/>
    <xf numFmtId="0" fontId="204" fillId="0" borderId="0" xfId="0" applyFont="1" applyFill="1" applyBorder="1" applyAlignment="1">
      <alignment horizontal="center"/>
    </xf>
    <xf numFmtId="0" fontId="204" fillId="0" borderId="0" xfId="0" applyFont="1" applyFill="1" applyBorder="1" applyAlignment="1"/>
    <xf numFmtId="164" fontId="204" fillId="0" borderId="0" xfId="105" applyNumberFormat="1" applyFont="1" applyFill="1" applyBorder="1" applyAlignment="1"/>
    <xf numFmtId="0" fontId="204" fillId="0" borderId="0" xfId="0" applyFont="1" applyFill="1"/>
    <xf numFmtId="49" fontId="202" fillId="0" borderId="0" xfId="0" applyNumberFormat="1" applyFont="1" applyFill="1" applyBorder="1" applyAlignment="1"/>
    <xf numFmtId="0" fontId="202" fillId="0" borderId="0" xfId="0" applyFont="1" applyFill="1" applyBorder="1" applyAlignment="1">
      <alignment horizontal="center"/>
    </xf>
    <xf numFmtId="0" fontId="202" fillId="0" borderId="0" xfId="0" applyFont="1" applyFill="1" applyBorder="1" applyAlignment="1"/>
    <xf numFmtId="0" fontId="204" fillId="0" borderId="0" xfId="0" applyFont="1" applyFill="1" applyAlignment="1">
      <alignment horizontal="center"/>
    </xf>
    <xf numFmtId="164" fontId="202" fillId="0" borderId="0" xfId="105" applyNumberFormat="1" applyFont="1" applyFill="1" applyBorder="1"/>
    <xf numFmtId="164" fontId="202" fillId="0" borderId="0" xfId="105" applyNumberFormat="1" applyFont="1" applyFill="1" applyBorder="1" applyAlignment="1"/>
    <xf numFmtId="164" fontId="202" fillId="0" borderId="0" xfId="140" applyNumberFormat="1" applyFont="1" applyFill="1" applyBorder="1" applyAlignment="1"/>
    <xf numFmtId="164" fontId="202" fillId="0" borderId="0" xfId="128" applyNumberFormat="1" applyFont="1" applyFill="1" applyBorder="1" applyAlignment="1"/>
    <xf numFmtId="0" fontId="202" fillId="0" borderId="0" xfId="0" applyFont="1" applyFill="1"/>
    <xf numFmtId="164" fontId="202" fillId="0" borderId="0" xfId="151" applyNumberFormat="1" applyFont="1" applyFill="1" applyBorder="1" applyAlignment="1"/>
    <xf numFmtId="164" fontId="202" fillId="0" borderId="0" xfId="162" applyNumberFormat="1" applyFont="1" applyFill="1" applyBorder="1" applyAlignment="1"/>
    <xf numFmtId="0" fontId="202" fillId="0" borderId="0" xfId="0" quotePrefix="1" applyFont="1" applyFill="1" applyBorder="1" applyAlignment="1"/>
    <xf numFmtId="164" fontId="202" fillId="0" borderId="0" xfId="173" applyNumberFormat="1" applyFont="1" applyFill="1" applyBorder="1" applyAlignment="1"/>
    <xf numFmtId="164" fontId="202" fillId="0" borderId="0" xfId="184" applyNumberFormat="1" applyFont="1" applyFill="1" applyBorder="1" applyAlignment="1"/>
    <xf numFmtId="49" fontId="202" fillId="0" borderId="0" xfId="0" quotePrefix="1" applyNumberFormat="1" applyFont="1" applyFill="1" applyBorder="1" applyAlignment="1"/>
    <xf numFmtId="164" fontId="202" fillId="0" borderId="0" xfId="194" applyNumberFormat="1" applyFont="1" applyFill="1" applyBorder="1" applyAlignment="1"/>
    <xf numFmtId="164" fontId="202" fillId="0" borderId="0" xfId="118" applyNumberFormat="1" applyFont="1" applyFill="1" applyBorder="1" applyAlignment="1"/>
    <xf numFmtId="164" fontId="202" fillId="0" borderId="0" xfId="195" applyNumberFormat="1" applyFont="1" applyFill="1" applyBorder="1" applyAlignment="1"/>
    <xf numFmtId="164" fontId="202" fillId="0" borderId="0" xfId="119" applyNumberFormat="1" applyFont="1" applyFill="1" applyBorder="1" applyAlignment="1"/>
    <xf numFmtId="164" fontId="202" fillId="0" borderId="0" xfId="120" applyNumberFormat="1" applyFont="1" applyFill="1" applyBorder="1" applyAlignment="1"/>
    <xf numFmtId="164" fontId="202" fillId="0" borderId="0" xfId="121" applyNumberFormat="1" applyFont="1" applyFill="1" applyBorder="1" applyAlignment="1"/>
    <xf numFmtId="164" fontId="204" fillId="0" borderId="0" xfId="105" applyNumberFormat="1" applyFont="1" applyFill="1" applyBorder="1" applyAlignment="1">
      <alignment horizontal="right"/>
    </xf>
    <xf numFmtId="164" fontId="202" fillId="0" borderId="0" xfId="122" applyNumberFormat="1" applyFont="1" applyFill="1" applyBorder="1" applyAlignment="1"/>
    <xf numFmtId="164" fontId="202" fillId="0" borderId="0" xfId="123" applyNumberFormat="1" applyFont="1" applyFill="1" applyBorder="1" applyAlignment="1"/>
    <xf numFmtId="164" fontId="202" fillId="0" borderId="0" xfId="124" applyNumberFormat="1" applyFont="1" applyFill="1" applyBorder="1" applyAlignment="1"/>
    <xf numFmtId="49" fontId="205" fillId="0" borderId="0" xfId="0" applyNumberFormat="1" applyFont="1" applyFill="1" applyBorder="1" applyAlignment="1"/>
    <xf numFmtId="0" fontId="205" fillId="0" borderId="0" xfId="0" applyFont="1" applyFill="1" applyBorder="1" applyAlignment="1"/>
    <xf numFmtId="0" fontId="205" fillId="0" borderId="0" xfId="0" applyFont="1" applyFill="1" applyBorder="1" applyAlignment="1">
      <alignment horizontal="center"/>
    </xf>
    <xf numFmtId="0" fontId="203" fillId="0" borderId="0" xfId="0" applyFont="1" applyFill="1" applyBorder="1" applyAlignment="1">
      <alignment horizontal="center"/>
    </xf>
    <xf numFmtId="164" fontId="205" fillId="0" borderId="0" xfId="105" applyNumberFormat="1" applyFont="1" applyFill="1" applyBorder="1"/>
    <xf numFmtId="164" fontId="205" fillId="0" borderId="0" xfId="105" applyNumberFormat="1" applyFont="1" applyFill="1" applyBorder="1" applyAlignment="1"/>
    <xf numFmtId="164" fontId="203" fillId="0" borderId="0" xfId="105" applyNumberFormat="1" applyFont="1" applyFill="1" applyAlignment="1"/>
    <xf numFmtId="164" fontId="205" fillId="0" borderId="0" xfId="105" applyNumberFormat="1" applyFont="1" applyFill="1"/>
    <xf numFmtId="164" fontId="202" fillId="0" borderId="0" xfId="125" applyNumberFormat="1" applyFont="1" applyFill="1" applyBorder="1" applyAlignment="1"/>
    <xf numFmtId="0" fontId="205" fillId="0" borderId="0" xfId="0" applyFont="1" applyFill="1"/>
    <xf numFmtId="164" fontId="202" fillId="0" borderId="0" xfId="126" applyNumberFormat="1" applyFont="1" applyFill="1" applyBorder="1" applyAlignment="1"/>
    <xf numFmtId="164" fontId="202" fillId="0" borderId="0" xfId="127" applyNumberFormat="1" applyFont="1" applyFill="1" applyBorder="1" applyAlignment="1"/>
    <xf numFmtId="164" fontId="202" fillId="0" borderId="0" xfId="130" applyNumberFormat="1" applyFont="1" applyFill="1" applyBorder="1" applyAlignment="1"/>
    <xf numFmtId="164" fontId="202" fillId="0" borderId="0" xfId="131" applyNumberFormat="1" applyFont="1" applyFill="1" applyBorder="1" applyAlignment="1"/>
    <xf numFmtId="49" fontId="204" fillId="0" borderId="0" xfId="0" quotePrefix="1" applyNumberFormat="1" applyFont="1" applyFill="1" applyBorder="1" applyAlignment="1"/>
    <xf numFmtId="164" fontId="204" fillId="0" borderId="0" xfId="105" applyNumberFormat="1" applyFont="1" applyFill="1" applyBorder="1"/>
    <xf numFmtId="164" fontId="202" fillId="0" borderId="0" xfId="132" applyNumberFormat="1" applyFont="1" applyFill="1" applyBorder="1" applyAlignment="1"/>
    <xf numFmtId="164" fontId="202" fillId="0" borderId="0" xfId="133" applyNumberFormat="1" applyFont="1" applyFill="1" applyBorder="1" applyAlignment="1"/>
    <xf numFmtId="164" fontId="202" fillId="0" borderId="0" xfId="134" applyNumberFormat="1" applyFont="1" applyFill="1" applyBorder="1" applyAlignment="1"/>
    <xf numFmtId="164" fontId="202" fillId="0" borderId="0" xfId="135" applyNumberFormat="1" applyFont="1" applyFill="1" applyBorder="1" applyAlignment="1"/>
    <xf numFmtId="164" fontId="202" fillId="0" borderId="0" xfId="118" applyNumberFormat="1" applyFont="1" applyFill="1"/>
    <xf numFmtId="164" fontId="202" fillId="0" borderId="0" xfId="105" quotePrefix="1" applyNumberFormat="1" applyFont="1" applyFill="1" applyBorder="1" applyAlignment="1"/>
    <xf numFmtId="0" fontId="202" fillId="0" borderId="0" xfId="0" applyFont="1" applyFill="1" applyAlignment="1">
      <alignment horizontal="center"/>
    </xf>
    <xf numFmtId="164" fontId="202" fillId="0" borderId="0" xfId="136" applyNumberFormat="1" applyFont="1" applyFill="1" applyBorder="1" applyAlignment="1"/>
    <xf numFmtId="49" fontId="201" fillId="37" borderId="9" xfId="0" applyNumberFormat="1" applyFont="1" applyFill="1" applyBorder="1" applyAlignment="1">
      <alignment horizontal="centerContinuous" vertical="center" wrapText="1"/>
    </xf>
    <xf numFmtId="0" fontId="201" fillId="37" borderId="0" xfId="0" applyFont="1" applyFill="1" applyBorder="1" applyAlignment="1">
      <alignment horizontal="centerContinuous" vertical="center" wrapText="1"/>
    </xf>
    <xf numFmtId="0" fontId="204" fillId="37" borderId="9" xfId="0" applyFont="1" applyFill="1" applyBorder="1" applyAlignment="1">
      <alignment horizontal="center" vertical="center" wrapText="1"/>
    </xf>
    <xf numFmtId="0" fontId="204" fillId="37" borderId="0" xfId="0" applyFont="1" applyFill="1" applyBorder="1" applyAlignment="1">
      <alignment horizontal="center" vertical="center" wrapText="1"/>
    </xf>
    <xf numFmtId="175" fontId="201" fillId="37" borderId="0" xfId="105" applyNumberFormat="1" applyFont="1" applyFill="1" applyBorder="1" applyAlignment="1">
      <alignment vertical="center"/>
    </xf>
    <xf numFmtId="164" fontId="201" fillId="37" borderId="9" xfId="105" applyNumberFormat="1" applyFont="1" applyFill="1" applyBorder="1" applyAlignment="1">
      <alignment vertical="center"/>
    </xf>
    <xf numFmtId="164" fontId="201" fillId="37" borderId="0" xfId="105" applyNumberFormat="1" applyFont="1" applyFill="1" applyBorder="1" applyAlignment="1">
      <alignment vertical="center"/>
    </xf>
    <xf numFmtId="0" fontId="204" fillId="0" borderId="0" xfId="0" applyFont="1" applyAlignment="1">
      <alignment horizontal="left" vertical="center" wrapText="1"/>
    </xf>
    <xf numFmtId="0" fontId="201" fillId="0" borderId="0" xfId="0" applyFont="1"/>
    <xf numFmtId="49" fontId="201" fillId="0" borderId="0" xfId="0" applyNumberFormat="1" applyFont="1" applyAlignment="1"/>
    <xf numFmtId="0" fontId="201" fillId="0" borderId="0" xfId="0" applyFont="1" applyAlignment="1"/>
    <xf numFmtId="0" fontId="205" fillId="0" borderId="0" xfId="0" applyFont="1" applyAlignment="1">
      <alignment horizontal="center"/>
    </xf>
    <xf numFmtId="0" fontId="201" fillId="0" borderId="0" xfId="0" applyFont="1" applyAlignment="1">
      <alignment horizontal="center"/>
    </xf>
    <xf numFmtId="164" fontId="201" fillId="0" borderId="0" xfId="105" applyNumberFormat="1" applyFont="1" applyAlignment="1"/>
    <xf numFmtId="164" fontId="205" fillId="0" borderId="0" xfId="105" applyNumberFormat="1" applyFont="1" applyAlignment="1">
      <alignment horizontal="right"/>
    </xf>
    <xf numFmtId="0" fontId="201" fillId="0" borderId="9" xfId="0" applyFont="1" applyFill="1" applyBorder="1" applyAlignment="1">
      <alignment horizontal="centerContinuous" vertical="center" wrapText="1"/>
    </xf>
    <xf numFmtId="0" fontId="204" fillId="0" borderId="0" xfId="0" applyFont="1" applyFill="1" applyAlignment="1">
      <alignment horizontal="centerContinuous" vertical="center" wrapText="1"/>
    </xf>
    <xf numFmtId="49" fontId="201" fillId="0" borderId="0" xfId="0" applyNumberFormat="1" applyFont="1" applyBorder="1" applyAlignment="1"/>
    <xf numFmtId="0" fontId="201" fillId="0" borderId="0" xfId="0" applyFont="1" applyBorder="1" applyAlignment="1"/>
    <xf numFmtId="0" fontId="201" fillId="0" borderId="0" xfId="0" applyFont="1" applyBorder="1" applyAlignment="1">
      <alignment horizontal="center"/>
    </xf>
    <xf numFmtId="164" fontId="201" fillId="0" borderId="0" xfId="105" applyNumberFormat="1" applyFont="1" applyBorder="1" applyAlignment="1">
      <alignment vertical="center"/>
    </xf>
    <xf numFmtId="164" fontId="201" fillId="0" borderId="0" xfId="105" applyNumberFormat="1" applyFont="1" applyBorder="1" applyAlignment="1"/>
    <xf numFmtId="49" fontId="204" fillId="0" borderId="0" xfId="0" applyNumberFormat="1" applyFont="1" applyBorder="1" applyAlignment="1"/>
    <xf numFmtId="0" fontId="204" fillId="0" borderId="0" xfId="0" applyFont="1" applyBorder="1" applyAlignment="1"/>
    <xf numFmtId="164" fontId="204" fillId="0" borderId="0" xfId="105" applyNumberFormat="1" applyFont="1" applyBorder="1" applyAlignment="1"/>
    <xf numFmtId="0" fontId="202" fillId="0" borderId="0" xfId="0" applyFont="1" applyBorder="1" applyAlignment="1"/>
    <xf numFmtId="164" fontId="202" fillId="0" borderId="0" xfId="137" applyNumberFormat="1" applyFont="1" applyBorder="1" applyAlignment="1"/>
    <xf numFmtId="49" fontId="202" fillId="0" borderId="0" xfId="0" quotePrefix="1" applyNumberFormat="1" applyFont="1" applyBorder="1" applyAlignment="1"/>
    <xf numFmtId="164" fontId="202" fillId="0" borderId="0" xfId="138" applyNumberFormat="1" applyFont="1" applyBorder="1" applyAlignment="1"/>
    <xf numFmtId="164" fontId="202" fillId="0" borderId="0" xfId="128" applyNumberFormat="1" applyFont="1" applyBorder="1" applyAlignment="1"/>
    <xf numFmtId="164" fontId="202" fillId="0" borderId="0" xfId="139" applyNumberFormat="1" applyFont="1" applyBorder="1" applyAlignment="1"/>
    <xf numFmtId="0" fontId="202" fillId="0" borderId="0" xfId="0" quotePrefix="1" applyFont="1" applyBorder="1" applyAlignment="1"/>
    <xf numFmtId="164" fontId="202" fillId="0" borderId="0" xfId="141" applyNumberFormat="1" applyFont="1" applyBorder="1" applyAlignment="1"/>
    <xf numFmtId="164" fontId="202" fillId="0" borderId="0" xfId="142" applyNumberFormat="1" applyFont="1" applyBorder="1" applyAlignment="1"/>
    <xf numFmtId="0" fontId="201" fillId="0" borderId="0" xfId="0" applyFont="1" applyFill="1" applyAlignment="1">
      <alignment horizontal="center"/>
    </xf>
    <xf numFmtId="164" fontId="202" fillId="0" borderId="0" xfId="143" applyNumberFormat="1" applyFont="1" applyBorder="1" applyAlignment="1"/>
    <xf numFmtId="164" fontId="202" fillId="0" borderId="0" xfId="144" applyNumberFormat="1" applyFont="1" applyBorder="1" applyAlignment="1"/>
    <xf numFmtId="164" fontId="202" fillId="0" borderId="0" xfId="145" applyNumberFormat="1" applyFont="1" applyBorder="1" applyAlignment="1"/>
    <xf numFmtId="164" fontId="202" fillId="0" borderId="0" xfId="146" applyNumberFormat="1" applyFont="1" applyBorder="1" applyAlignment="1"/>
    <xf numFmtId="164" fontId="202" fillId="0" borderId="0" xfId="147" applyNumberFormat="1" applyFont="1" applyBorder="1" applyAlignment="1"/>
    <xf numFmtId="49" fontId="202" fillId="0" borderId="0" xfId="0" applyNumberFormat="1" applyFont="1" applyBorder="1" applyAlignment="1"/>
    <xf numFmtId="164" fontId="202" fillId="0" borderId="0" xfId="148" applyNumberFormat="1" applyFont="1" applyBorder="1" applyAlignment="1"/>
    <xf numFmtId="164" fontId="202" fillId="0" borderId="0" xfId="149" applyNumberFormat="1" applyFont="1" applyBorder="1" applyAlignment="1"/>
    <xf numFmtId="164" fontId="202" fillId="0" borderId="0" xfId="150" applyNumberFormat="1" applyFont="1" applyBorder="1" applyAlignment="1"/>
    <xf numFmtId="164" fontId="202" fillId="0" borderId="0" xfId="152" applyNumberFormat="1" applyFont="1" applyBorder="1" applyAlignment="1"/>
    <xf numFmtId="164" fontId="202" fillId="0" borderId="0" xfId="153" applyNumberFormat="1" applyFont="1" applyBorder="1" applyAlignment="1"/>
    <xf numFmtId="164" fontId="202" fillId="0" borderId="0" xfId="105" applyNumberFormat="1" applyFont="1" applyBorder="1"/>
    <xf numFmtId="0" fontId="204" fillId="37" borderId="9" xfId="0" applyFont="1" applyFill="1" applyBorder="1" applyAlignment="1"/>
    <xf numFmtId="0" fontId="204" fillId="37" borderId="9" xfId="0" applyFont="1" applyFill="1" applyBorder="1" applyAlignment="1">
      <alignment horizontal="center"/>
    </xf>
    <xf numFmtId="49" fontId="204" fillId="37" borderId="9" xfId="105" applyNumberFormat="1" applyFont="1" applyFill="1" applyBorder="1" applyAlignment="1">
      <alignment horizontal="center" vertical="center" wrapText="1"/>
    </xf>
    <xf numFmtId="0" fontId="202" fillId="0" borderId="31" xfId="0" applyFont="1" applyBorder="1" applyAlignment="1"/>
    <xf numFmtId="0" fontId="202" fillId="0" borderId="31" xfId="0" applyFont="1" applyBorder="1" applyAlignment="1">
      <alignment horizontal="center"/>
    </xf>
    <xf numFmtId="0" fontId="204" fillId="0" borderId="31" xfId="0" applyFont="1" applyBorder="1" applyAlignment="1">
      <alignment horizontal="center"/>
    </xf>
    <xf numFmtId="164" fontId="202" fillId="0" borderId="31" xfId="105" applyNumberFormat="1" applyFont="1" applyBorder="1" applyAlignment="1"/>
    <xf numFmtId="164" fontId="202" fillId="0" borderId="32" xfId="105" applyNumberFormat="1" applyFont="1" applyBorder="1" applyAlignment="1"/>
    <xf numFmtId="0" fontId="202" fillId="0" borderId="48" xfId="0" applyFont="1" applyBorder="1" applyAlignment="1"/>
    <xf numFmtId="0" fontId="202" fillId="0" borderId="48" xfId="0" applyFont="1" applyBorder="1" applyAlignment="1">
      <alignment horizontal="center"/>
    </xf>
    <xf numFmtId="164" fontId="202" fillId="0" borderId="48" xfId="105" applyNumberFormat="1" applyFont="1" applyBorder="1" applyAlignment="1"/>
    <xf numFmtId="43" fontId="202" fillId="0" borderId="0" xfId="105" applyFont="1" applyBorder="1" applyAlignment="1"/>
    <xf numFmtId="0" fontId="202" fillId="0" borderId="46" xfId="0" applyFont="1" applyBorder="1" applyAlignment="1"/>
    <xf numFmtId="0" fontId="202" fillId="0" borderId="3" xfId="0" applyFont="1" applyBorder="1" applyAlignment="1"/>
    <xf numFmtId="0" fontId="202" fillId="0" borderId="3" xfId="0" applyFont="1" applyBorder="1" applyAlignment="1">
      <alignment horizontal="center"/>
    </xf>
    <xf numFmtId="164" fontId="202" fillId="0" borderId="3" xfId="105" applyNumberFormat="1" applyFont="1" applyBorder="1" applyAlignment="1"/>
    <xf numFmtId="164" fontId="202" fillId="0" borderId="47" xfId="105" applyNumberFormat="1" applyFont="1" applyBorder="1" applyAlignment="1"/>
    <xf numFmtId="49" fontId="204" fillId="0" borderId="0" xfId="0" applyNumberFormat="1" applyFont="1" applyBorder="1" applyAlignment="1">
      <alignment horizontal="center" vertical="center"/>
    </xf>
    <xf numFmtId="164" fontId="204" fillId="0" borderId="0" xfId="105" applyNumberFormat="1" applyFont="1" applyAlignment="1"/>
    <xf numFmtId="164" fontId="204" fillId="0" borderId="0" xfId="105" applyNumberFormat="1" applyFont="1" applyAlignment="1">
      <alignment horizontal="center" vertical="center"/>
    </xf>
    <xf numFmtId="164" fontId="204" fillId="0" borderId="0" xfId="0" applyNumberFormat="1" applyFont="1" applyBorder="1" applyAlignment="1">
      <alignment horizontal="center"/>
    </xf>
    <xf numFmtId="164" fontId="204" fillId="0" borderId="0" xfId="105" applyNumberFormat="1" applyFont="1" applyBorder="1"/>
    <xf numFmtId="0" fontId="204" fillId="0" borderId="0" xfId="0" applyFont="1" applyBorder="1"/>
    <xf numFmtId="49" fontId="204" fillId="0" borderId="0" xfId="331" applyNumberFormat="1" applyFont="1" applyBorder="1" applyAlignment="1">
      <alignment horizontal="center"/>
    </xf>
    <xf numFmtId="164" fontId="204" fillId="0" borderId="0" xfId="105" applyNumberFormat="1" applyFont="1" applyBorder="1" applyAlignment="1">
      <alignment horizontal="center"/>
    </xf>
    <xf numFmtId="0" fontId="204" fillId="0" borderId="0" xfId="0" applyFont="1" applyBorder="1" applyAlignment="1">
      <alignment vertical="top"/>
    </xf>
    <xf numFmtId="0" fontId="202" fillId="0" borderId="0" xfId="0" applyFont="1" applyBorder="1" applyAlignment="1">
      <alignment vertical="top"/>
    </xf>
    <xf numFmtId="164" fontId="204" fillId="0" borderId="0" xfId="105" applyNumberFormat="1" applyFont="1" applyAlignment="1">
      <alignment vertical="center"/>
    </xf>
    <xf numFmtId="49" fontId="204" fillId="0" borderId="0" xfId="105" applyNumberFormat="1" applyFont="1" applyFill="1" applyBorder="1" applyAlignment="1">
      <alignment horizontal="centerContinuous" vertical="center" wrapText="1"/>
    </xf>
    <xf numFmtId="4" fontId="202" fillId="0" borderId="0" xfId="330" applyNumberFormat="1" applyFont="1" applyAlignment="1">
      <alignment vertical="center"/>
    </xf>
    <xf numFmtId="164" fontId="204" fillId="37" borderId="9" xfId="105" applyNumberFormat="1" applyFont="1" applyFill="1" applyBorder="1" applyAlignment="1">
      <alignment vertical="center"/>
    </xf>
    <xf numFmtId="164" fontId="204" fillId="37" borderId="0" xfId="105" applyNumberFormat="1" applyFont="1" applyFill="1" applyBorder="1" applyAlignment="1">
      <alignment horizontal="centerContinuous" vertical="center" wrapText="1"/>
    </xf>
    <xf numFmtId="164" fontId="204" fillId="0" borderId="9" xfId="105" applyNumberFormat="1" applyFont="1" applyFill="1" applyBorder="1" applyAlignment="1">
      <alignment vertical="center"/>
    </xf>
    <xf numFmtId="164" fontId="204" fillId="0" borderId="0" xfId="105" applyNumberFormat="1" applyFont="1" applyBorder="1" applyAlignment="1">
      <alignment vertical="center"/>
    </xf>
    <xf numFmtId="164" fontId="204" fillId="0" borderId="0" xfId="105" applyNumberFormat="1" applyFont="1" applyFill="1" applyBorder="1" applyAlignment="1">
      <alignment vertical="center"/>
    </xf>
    <xf numFmtId="49" fontId="204" fillId="37" borderId="0" xfId="105" applyNumberFormat="1" applyFont="1" applyFill="1" applyBorder="1" applyAlignment="1">
      <alignment horizontal="centerContinuous" vertical="center" wrapText="1"/>
    </xf>
    <xf numFmtId="0" fontId="28" fillId="43" borderId="0" xfId="0" applyFont="1" applyFill="1" applyBorder="1" applyAlignment="1">
      <alignment horizontal="center" vertical="center"/>
    </xf>
    <xf numFmtId="49" fontId="28" fillId="43" borderId="0" xfId="0" quotePrefix="1" applyNumberFormat="1" applyFont="1" applyFill="1" applyBorder="1" applyAlignment="1">
      <alignment horizontal="left" vertical="center"/>
    </xf>
    <xf numFmtId="49" fontId="30" fillId="43" borderId="0" xfId="0" applyNumberFormat="1" applyFont="1" applyFill="1" applyBorder="1" applyAlignment="1">
      <alignment horizontal="left" vertical="center"/>
    </xf>
    <xf numFmtId="164" fontId="30" fillId="43" borderId="0" xfId="105" applyNumberFormat="1" applyFont="1" applyFill="1" applyBorder="1" applyAlignment="1">
      <alignment horizontal="right" vertical="center"/>
    </xf>
    <xf numFmtId="0" fontId="158" fillId="43" borderId="0" xfId="0" applyFont="1" applyFill="1" applyBorder="1" applyAlignment="1">
      <alignment horizontal="center" vertical="center"/>
    </xf>
    <xf numFmtId="49" fontId="158" fillId="43" borderId="0" xfId="0" quotePrefix="1" applyNumberFormat="1" applyFont="1" applyFill="1" applyBorder="1" applyAlignment="1">
      <alignment horizontal="left" vertical="center"/>
    </xf>
    <xf numFmtId="49" fontId="25" fillId="43" borderId="0" xfId="0" applyNumberFormat="1" applyFont="1" applyFill="1" applyBorder="1" applyAlignment="1">
      <alignment horizontal="left" vertical="center"/>
    </xf>
    <xf numFmtId="164" fontId="25" fillId="43" borderId="0" xfId="105" applyNumberFormat="1" applyFont="1" applyFill="1" applyBorder="1" applyAlignment="1">
      <alignment horizontal="right" vertical="center"/>
    </xf>
    <xf numFmtId="0" fontId="146" fillId="0" borderId="0" xfId="0" quotePrefix="1" applyFont="1" applyFill="1" applyAlignment="1">
      <alignment horizontal="right" vertical="center"/>
    </xf>
    <xf numFmtId="16" fontId="146" fillId="0" borderId="0" xfId="0" quotePrefix="1" applyNumberFormat="1" applyFont="1" applyFill="1" applyAlignment="1">
      <alignment horizontal="right" vertical="center"/>
    </xf>
    <xf numFmtId="0" fontId="146" fillId="28" borderId="0" xfId="0" quotePrefix="1" applyFont="1" applyFill="1" applyAlignment="1">
      <alignment horizontal="right" vertical="center"/>
    </xf>
    <xf numFmtId="41" fontId="3" fillId="0" borderId="0" xfId="128" applyNumberFormat="1" applyFont="1" applyFill="1" applyBorder="1" applyAlignment="1">
      <alignment horizontal="center" vertical="center"/>
    </xf>
    <xf numFmtId="41" fontId="3" fillId="0" borderId="0" xfId="197" applyNumberFormat="1" applyFont="1" applyAlignment="1">
      <alignment vertical="center"/>
    </xf>
    <xf numFmtId="41" fontId="3" fillId="0" borderId="0" xfId="155" applyNumberFormat="1" applyFont="1" applyFill="1" applyBorder="1" applyAlignment="1">
      <alignment horizontal="center" vertical="center"/>
    </xf>
    <xf numFmtId="41" fontId="5" fillId="0" borderId="0" xfId="197" applyNumberFormat="1" applyFont="1" applyAlignment="1">
      <alignment vertical="center"/>
    </xf>
    <xf numFmtId="41" fontId="5" fillId="0" borderId="0" xfId="128" applyNumberFormat="1" applyFont="1" applyFill="1" applyBorder="1" applyAlignment="1">
      <alignment horizontal="center" vertical="center"/>
    </xf>
    <xf numFmtId="41" fontId="5" fillId="0" borderId="0" xfId="199" applyNumberFormat="1" applyFont="1" applyFill="1" applyBorder="1" applyAlignment="1">
      <alignment horizontal="center" vertical="center"/>
    </xf>
    <xf numFmtId="41" fontId="2" fillId="0" borderId="0" xfId="199" applyNumberFormat="1" applyFont="1" applyFill="1" applyBorder="1" applyAlignment="1">
      <alignment horizontal="center" vertical="center"/>
    </xf>
    <xf numFmtId="41" fontId="3" fillId="0" borderId="0" xfId="199" applyNumberFormat="1" applyFont="1" applyFill="1" applyBorder="1" applyAlignment="1">
      <alignment horizontal="center" vertical="center"/>
    </xf>
    <xf numFmtId="37" fontId="62" fillId="0" borderId="0" xfId="105" applyNumberFormat="1" applyFont="1" applyFill="1" applyBorder="1" applyAlignment="1">
      <alignment horizontal="right" vertical="center"/>
    </xf>
    <xf numFmtId="37" fontId="54" fillId="0" borderId="0" xfId="128" applyNumberFormat="1" applyFont="1" applyAlignment="1">
      <alignment horizontal="right" vertical="center"/>
    </xf>
    <xf numFmtId="37" fontId="54" fillId="0" borderId="0" xfId="105" applyNumberFormat="1" applyFont="1" applyFill="1" applyBorder="1" applyAlignment="1">
      <alignment horizontal="right" vertical="center"/>
    </xf>
    <xf numFmtId="37" fontId="113" fillId="0" borderId="0" xfId="105" applyNumberFormat="1" applyFont="1" applyAlignment="1">
      <alignment horizontal="right" vertical="center"/>
    </xf>
    <xf numFmtId="37" fontId="62" fillId="0" borderId="0" xfId="105" applyNumberFormat="1" applyFont="1" applyAlignment="1">
      <alignment horizontal="right" vertical="center"/>
    </xf>
    <xf numFmtId="37" fontId="85" fillId="0" borderId="0" xfId="105" applyNumberFormat="1" applyFont="1" applyAlignment="1">
      <alignment horizontal="right" vertical="center"/>
    </xf>
    <xf numFmtId="41" fontId="113" fillId="0" borderId="0" xfId="105" applyNumberFormat="1" applyFont="1" applyAlignment="1">
      <alignment horizontal="right" vertical="center"/>
    </xf>
    <xf numFmtId="37" fontId="85" fillId="0" borderId="0" xfId="197" applyNumberFormat="1" applyFont="1" applyAlignment="1">
      <alignment horizontal="center" vertical="center" wrapText="1"/>
    </xf>
    <xf numFmtId="164" fontId="203" fillId="28" borderId="0" xfId="105" applyNumberFormat="1" applyFont="1" applyFill="1" applyBorder="1" applyAlignment="1">
      <alignment horizontal="right" vertical="center"/>
    </xf>
    <xf numFmtId="0" fontId="6" fillId="0" borderId="45" xfId="0" applyFont="1" applyBorder="1" applyAlignment="1"/>
    <xf numFmtId="0" fontId="146" fillId="0" borderId="0" xfId="0" quotePrefix="1" applyFont="1" applyFill="1" applyAlignment="1">
      <alignment horizontal="left" vertical="center"/>
    </xf>
    <xf numFmtId="0" fontId="32" fillId="0" borderId="0" xfId="0" applyFont="1" applyAlignment="1">
      <alignment vertical="center"/>
    </xf>
    <xf numFmtId="16" fontId="32" fillId="0" borderId="0" xfId="0" applyNumberFormat="1" applyFont="1" applyAlignment="1">
      <alignment vertical="center"/>
    </xf>
    <xf numFmtId="0" fontId="146" fillId="0" borderId="0" xfId="0" applyFont="1" applyFill="1" applyAlignment="1">
      <alignment horizontal="right" vertical="center"/>
    </xf>
    <xf numFmtId="0" fontId="32" fillId="0" borderId="0" xfId="0" applyFont="1" applyFill="1" applyAlignment="1">
      <alignment horizontal="right" vertical="center"/>
    </xf>
    <xf numFmtId="0" fontId="32" fillId="0" borderId="0" xfId="0" quotePrefix="1" applyFont="1" applyFill="1" applyAlignment="1">
      <alignment horizontal="right" vertical="center"/>
    </xf>
    <xf numFmtId="0" fontId="32" fillId="0" borderId="0" xfId="0" applyFont="1" applyAlignment="1">
      <alignment horizontal="right" vertical="center"/>
    </xf>
    <xf numFmtId="0" fontId="146" fillId="0" borderId="0" xfId="0" applyFont="1" applyAlignment="1">
      <alignment vertical="center"/>
    </xf>
    <xf numFmtId="17" fontId="146" fillId="0" borderId="0" xfId="0" applyNumberFormat="1" applyFont="1" applyAlignment="1">
      <alignment vertical="center"/>
    </xf>
    <xf numFmtId="0" fontId="30" fillId="0" borderId="0" xfId="0" applyFont="1" applyFill="1" applyAlignment="1">
      <alignment vertical="center"/>
    </xf>
    <xf numFmtId="49" fontId="122" fillId="28" borderId="0" xfId="105" applyNumberFormat="1" applyFont="1" applyFill="1" applyBorder="1" applyAlignment="1">
      <alignment horizontal="left" vertical="center"/>
    </xf>
    <xf numFmtId="0" fontId="198" fillId="0" borderId="0" xfId="0" applyFont="1" applyAlignment="1">
      <alignment vertical="center"/>
    </xf>
    <xf numFmtId="49" fontId="3" fillId="28" borderId="0" xfId="0" applyNumberFormat="1" applyFont="1" applyFill="1" applyAlignment="1">
      <alignment horizontal="left" vertical="center"/>
    </xf>
    <xf numFmtId="49" fontId="3" fillId="28" borderId="0" xfId="373" quotePrefix="1" applyNumberFormat="1" applyFont="1" applyFill="1" applyAlignment="1">
      <alignment horizontal="left" vertical="center"/>
    </xf>
    <xf numFmtId="164" fontId="119" fillId="28" borderId="24" xfId="105" applyNumberFormat="1" applyFont="1" applyFill="1" applyBorder="1" applyAlignment="1">
      <alignment horizontal="right" vertical="center"/>
    </xf>
    <xf numFmtId="0" fontId="30" fillId="0" borderId="0" xfId="0" applyFont="1" applyFill="1" applyAlignment="1">
      <alignment horizontal="right" vertical="center"/>
    </xf>
    <xf numFmtId="43" fontId="5" fillId="28" borderId="0" xfId="105" applyFont="1" applyFill="1"/>
    <xf numFmtId="49" fontId="30" fillId="28" borderId="0" xfId="0" applyNumberFormat="1" applyFont="1" applyFill="1" applyBorder="1" applyAlignment="1">
      <alignment horizontal="justify" vertical="top" wrapText="1"/>
    </xf>
    <xf numFmtId="49" fontId="28" fillId="28" borderId="0" xfId="0" applyNumberFormat="1" applyFont="1" applyFill="1" applyBorder="1" applyAlignment="1">
      <alignment horizontal="justify" vertical="center" wrapText="1"/>
    </xf>
    <xf numFmtId="2" fontId="2" fillId="28" borderId="52" xfId="197" applyNumberFormat="1" applyFont="1" applyFill="1" applyBorder="1" applyAlignment="1">
      <alignment horizontal="center" vertical="center" wrapText="1"/>
    </xf>
    <xf numFmtId="2" fontId="2" fillId="28" borderId="53" xfId="197" applyNumberFormat="1" applyFont="1" applyFill="1" applyBorder="1" applyAlignment="1">
      <alignment horizontal="center" vertical="center" wrapText="1"/>
    </xf>
    <xf numFmtId="2" fontId="2" fillId="28" borderId="53" xfId="105" applyNumberFormat="1" applyFont="1" applyFill="1" applyBorder="1" applyAlignment="1">
      <alignment horizontal="center" vertical="center" wrapText="1"/>
    </xf>
    <xf numFmtId="2" fontId="2" fillId="28" borderId="54" xfId="105" applyNumberFormat="1" applyFont="1" applyFill="1" applyBorder="1" applyAlignment="1">
      <alignment horizontal="center" vertical="center" wrapText="1"/>
    </xf>
    <xf numFmtId="2" fontId="2" fillId="28" borderId="55" xfId="105" applyNumberFormat="1" applyFont="1" applyFill="1" applyBorder="1" applyAlignment="1">
      <alignment horizontal="center" vertical="center" wrapText="1"/>
    </xf>
    <xf numFmtId="2" fontId="2" fillId="28" borderId="56" xfId="197" applyNumberFormat="1" applyFont="1" applyFill="1" applyBorder="1" applyAlignment="1">
      <alignment horizontal="left"/>
    </xf>
    <xf numFmtId="41" fontId="2" fillId="28" borderId="20" xfId="197" applyNumberFormat="1" applyFont="1" applyFill="1" applyBorder="1" applyAlignment="1">
      <alignment horizontal="center"/>
    </xf>
    <xf numFmtId="41" fontId="2" fillId="28" borderId="20" xfId="105" applyNumberFormat="1" applyFont="1" applyFill="1" applyBorder="1" applyAlignment="1">
      <alignment horizontal="center"/>
    </xf>
    <xf numFmtId="41" fontId="2" fillId="28" borderId="39" xfId="105" applyNumberFormat="1" applyFont="1" applyFill="1" applyBorder="1" applyAlignment="1">
      <alignment horizontal="center"/>
    </xf>
    <xf numFmtId="41" fontId="2" fillId="28" borderId="57" xfId="105" applyNumberFormat="1" applyFont="1" applyFill="1" applyBorder="1" applyAlignment="1">
      <alignment horizontal="center"/>
    </xf>
    <xf numFmtId="2" fontId="2" fillId="28" borderId="58" xfId="197" applyNumberFormat="1" applyFont="1" applyFill="1" applyBorder="1" applyAlignment="1">
      <alignment horizontal="left"/>
    </xf>
    <xf numFmtId="164" fontId="2" fillId="28" borderId="27" xfId="105" applyNumberFormat="1" applyFont="1" applyFill="1" applyBorder="1" applyAlignment="1">
      <alignment horizontal="center"/>
    </xf>
    <xf numFmtId="164" fontId="2" fillId="28" borderId="20" xfId="105" applyNumberFormat="1" applyFont="1" applyFill="1" applyBorder="1" applyAlignment="1">
      <alignment horizontal="center"/>
    </xf>
    <xf numFmtId="41" fontId="2" fillId="28" borderId="59" xfId="105" applyNumberFormat="1" applyFont="1" applyFill="1" applyBorder="1" applyAlignment="1">
      <alignment horizontal="center"/>
    </xf>
    <xf numFmtId="2" fontId="3" fillId="28" borderId="60" xfId="197" applyNumberFormat="1" applyFont="1" applyFill="1" applyBorder="1" applyAlignment="1">
      <alignment horizontal="left"/>
    </xf>
    <xf numFmtId="164" fontId="3" fillId="28" borderId="27" xfId="105" applyNumberFormat="1" applyFont="1" applyFill="1" applyBorder="1" applyAlignment="1">
      <alignment horizontal="center"/>
    </xf>
    <xf numFmtId="164" fontId="3" fillId="28" borderId="34" xfId="105" applyNumberFormat="1" applyFont="1" applyFill="1" applyBorder="1" applyAlignment="1">
      <alignment horizontal="center"/>
    </xf>
    <xf numFmtId="41" fontId="3" fillId="28" borderId="59" xfId="105" applyNumberFormat="1" applyFont="1" applyFill="1" applyBorder="1" applyAlignment="1">
      <alignment horizontal="center"/>
    </xf>
    <xf numFmtId="164" fontId="5" fillId="28" borderId="27" xfId="105" applyNumberFormat="1" applyFont="1" applyFill="1" applyBorder="1" applyAlignment="1">
      <alignment horizontal="center"/>
    </xf>
    <xf numFmtId="41" fontId="3" fillId="28" borderId="27" xfId="105" applyNumberFormat="1" applyFont="1" applyFill="1" applyBorder="1" applyAlignment="1">
      <alignment horizontal="center"/>
    </xf>
    <xf numFmtId="41" fontId="3" fillId="28" borderId="27" xfId="197" applyNumberFormat="1" applyFont="1" applyFill="1" applyBorder="1" applyAlignment="1">
      <alignment horizontal="center"/>
    </xf>
    <xf numFmtId="41" fontId="3" fillId="28" borderId="34" xfId="105" applyNumberFormat="1" applyFont="1" applyFill="1" applyBorder="1" applyAlignment="1">
      <alignment horizontal="center"/>
    </xf>
    <xf numFmtId="2" fontId="2" fillId="28" borderId="60" xfId="105" applyNumberFormat="1" applyFont="1" applyFill="1" applyBorder="1" applyAlignment="1">
      <alignment vertical="top"/>
    </xf>
    <xf numFmtId="41" fontId="2" fillId="28" borderId="27" xfId="105" applyNumberFormat="1" applyFont="1" applyFill="1" applyBorder="1" applyAlignment="1">
      <alignment vertical="top"/>
    </xf>
    <xf numFmtId="41" fontId="2" fillId="28" borderId="59" xfId="105" applyNumberFormat="1" applyFont="1" applyFill="1" applyBorder="1" applyAlignment="1">
      <alignment vertical="top"/>
    </xf>
    <xf numFmtId="2" fontId="3" fillId="28" borderId="60" xfId="105" applyNumberFormat="1" applyFont="1" applyFill="1" applyBorder="1" applyAlignment="1">
      <alignment vertical="top"/>
    </xf>
    <xf numFmtId="41" fontId="3" fillId="28" borderId="27" xfId="105" applyNumberFormat="1" applyFont="1" applyFill="1" applyBorder="1" applyAlignment="1">
      <alignment vertical="top"/>
    </xf>
    <xf numFmtId="164" fontId="3" fillId="28" borderId="27" xfId="105" applyNumberFormat="1" applyFont="1" applyFill="1" applyBorder="1" applyAlignment="1">
      <alignment vertical="top"/>
    </xf>
    <xf numFmtId="164" fontId="3" fillId="28" borderId="34" xfId="105" applyNumberFormat="1" applyFont="1" applyFill="1" applyBorder="1" applyAlignment="1">
      <alignment vertical="top"/>
    </xf>
    <xf numFmtId="2" fontId="2" fillId="28" borderId="61" xfId="105" applyNumberFormat="1" applyFont="1" applyFill="1" applyBorder="1" applyAlignment="1">
      <alignment vertical="top"/>
    </xf>
    <xf numFmtId="164" fontId="2" fillId="28" borderId="62" xfId="105" applyNumberFormat="1" applyFont="1" applyFill="1" applyBorder="1" applyAlignment="1">
      <alignment vertical="top"/>
    </xf>
    <xf numFmtId="41" fontId="2" fillId="28" borderId="63" xfId="105" applyNumberFormat="1" applyFont="1" applyFill="1" applyBorder="1" applyAlignment="1">
      <alignment vertical="top"/>
    </xf>
    <xf numFmtId="0" fontId="30" fillId="28" borderId="0" xfId="0" quotePrefix="1" applyFont="1" applyFill="1" applyBorder="1" applyAlignment="1">
      <alignment horizontal="center" vertical="center"/>
    </xf>
    <xf numFmtId="49" fontId="28" fillId="28" borderId="0" xfId="0" applyNumberFormat="1" applyFont="1" applyFill="1" applyBorder="1" applyAlignment="1">
      <alignment vertical="center" wrapText="1"/>
    </xf>
    <xf numFmtId="49" fontId="28" fillId="28" borderId="0" xfId="0" applyNumberFormat="1" applyFont="1" applyFill="1" applyBorder="1" applyAlignment="1">
      <alignment horizontal="center" vertical="center" wrapText="1"/>
    </xf>
    <xf numFmtId="49" fontId="28" fillId="28" borderId="0" xfId="0" applyNumberFormat="1" applyFont="1" applyFill="1" applyBorder="1" applyAlignment="1">
      <alignment horizontal="justify" vertical="top" wrapText="1"/>
    </xf>
    <xf numFmtId="49" fontId="206" fillId="28" borderId="0" xfId="373" quotePrefix="1" applyNumberFormat="1" applyFont="1" applyFill="1" applyAlignment="1">
      <alignment horizontal="left" vertical="center" wrapText="1"/>
    </xf>
    <xf numFmtId="164" fontId="8" fillId="35" borderId="18" xfId="105" applyNumberFormat="1" applyFont="1" applyFill="1" applyBorder="1" applyAlignment="1">
      <alignment horizontal="center" vertical="center"/>
    </xf>
    <xf numFmtId="164" fontId="8" fillId="35" borderId="38" xfId="105" applyNumberFormat="1" applyFont="1" applyFill="1" applyBorder="1" applyAlignment="1">
      <alignment horizontal="center" vertical="center"/>
    </xf>
    <xf numFmtId="164" fontId="8" fillId="35" borderId="2" xfId="105" applyNumberFormat="1" applyFont="1" applyFill="1" applyBorder="1" applyAlignment="1">
      <alignment horizontal="center" vertical="center"/>
    </xf>
    <xf numFmtId="164" fontId="8" fillId="40" borderId="2" xfId="105" applyNumberFormat="1" applyFont="1" applyFill="1" applyBorder="1" applyAlignment="1">
      <alignment horizontal="center" vertical="center"/>
    </xf>
    <xf numFmtId="164" fontId="33" fillId="28" borderId="0" xfId="105" applyNumberFormat="1" applyFont="1" applyFill="1" applyAlignment="1">
      <alignment horizontal="center"/>
    </xf>
    <xf numFmtId="164" fontId="28" fillId="28" borderId="0" xfId="105" applyNumberFormat="1" applyFont="1" applyFill="1" applyAlignment="1">
      <alignment horizontal="center"/>
    </xf>
    <xf numFmtId="1" fontId="8" fillId="35" borderId="2" xfId="105" applyNumberFormat="1" applyFont="1" applyFill="1" applyBorder="1" applyAlignment="1">
      <alignment horizontal="center" vertical="center"/>
    </xf>
    <xf numFmtId="1" fontId="8" fillId="35" borderId="23" xfId="105" applyNumberFormat="1" applyFont="1" applyFill="1" applyBorder="1" applyAlignment="1">
      <alignment horizontal="center" vertical="center" wrapText="1"/>
    </xf>
    <xf numFmtId="1" fontId="8" fillId="35" borderId="6" xfId="105" applyNumberFormat="1" applyFont="1" applyFill="1" applyBorder="1" applyAlignment="1">
      <alignment horizontal="center" vertical="center" wrapText="1"/>
    </xf>
    <xf numFmtId="0" fontId="8" fillId="35" borderId="2" xfId="0" applyFont="1" applyFill="1" applyBorder="1" applyAlignment="1">
      <alignment horizontal="center" vertical="center"/>
    </xf>
    <xf numFmtId="164" fontId="27" fillId="28" borderId="0" xfId="105" applyNumberFormat="1" applyFont="1" applyFill="1" applyAlignment="1">
      <alignment horizontal="center"/>
    </xf>
    <xf numFmtId="0" fontId="39" fillId="0" borderId="0" xfId="0" applyFont="1" applyFill="1" applyBorder="1" applyAlignment="1">
      <alignment horizontal="right"/>
    </xf>
    <xf numFmtId="164" fontId="28" fillId="0" borderId="0" xfId="105" applyNumberFormat="1" applyFont="1" applyFill="1" applyBorder="1" applyAlignment="1">
      <alignment horizontal="center"/>
    </xf>
    <xf numFmtId="0" fontId="33" fillId="0" borderId="0" xfId="0" applyFont="1" applyAlignment="1">
      <alignment horizontal="center"/>
    </xf>
    <xf numFmtId="43" fontId="28" fillId="0" borderId="0" xfId="105" applyFont="1" applyAlignment="1">
      <alignment horizontal="center"/>
    </xf>
    <xf numFmtId="43" fontId="31" fillId="36" borderId="23" xfId="105" applyFont="1" applyFill="1" applyBorder="1" applyAlignment="1">
      <alignment horizontal="center" vertical="center"/>
    </xf>
    <xf numFmtId="43" fontId="31" fillId="36" borderId="6" xfId="105"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38"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38" xfId="0" applyFont="1" applyFill="1" applyBorder="1" applyAlignment="1">
      <alignment horizontal="center" vertical="center"/>
    </xf>
    <xf numFmtId="49" fontId="31" fillId="36" borderId="23" xfId="0" applyNumberFormat="1" applyFont="1" applyFill="1" applyBorder="1" applyAlignment="1">
      <alignment horizontal="center" vertical="center"/>
    </xf>
    <xf numFmtId="49" fontId="31" fillId="36" borderId="6" xfId="0" applyNumberFormat="1" applyFont="1" applyFill="1" applyBorder="1" applyAlignment="1">
      <alignment horizontal="center" vertical="center"/>
    </xf>
    <xf numFmtId="0" fontId="37" fillId="36" borderId="23" xfId="0" applyFont="1" applyFill="1" applyBorder="1" applyAlignment="1">
      <alignment horizontal="center" vertical="center"/>
    </xf>
    <xf numFmtId="0" fontId="37" fillId="36" borderId="6" xfId="0" applyFont="1" applyFill="1" applyBorder="1" applyAlignment="1">
      <alignment horizontal="center" vertical="center"/>
    </xf>
    <xf numFmtId="0" fontId="5" fillId="0" borderId="0" xfId="0" applyFont="1" applyAlignment="1">
      <alignment horizontal="center"/>
    </xf>
    <xf numFmtId="0" fontId="2" fillId="0" borderId="0" xfId="0" applyFont="1" applyAlignment="1">
      <alignment horizontal="center"/>
    </xf>
    <xf numFmtId="0" fontId="37" fillId="0" borderId="0" xfId="0" applyFont="1" applyAlignment="1">
      <alignment horizontal="center"/>
    </xf>
    <xf numFmtId="0" fontId="197" fillId="0" borderId="0" xfId="0" applyFont="1" applyAlignment="1">
      <alignment horizontal="center"/>
    </xf>
    <xf numFmtId="0" fontId="37" fillId="0" borderId="0" xfId="0" applyFont="1" applyAlignment="1">
      <alignment horizontal="center" vertical="center"/>
    </xf>
    <xf numFmtId="43" fontId="3" fillId="28" borderId="3" xfId="0" applyNumberFormat="1" applyFont="1" applyFill="1" applyBorder="1" applyAlignment="1">
      <alignment horizontal="center"/>
    </xf>
    <xf numFmtId="0" fontId="3" fillId="28" borderId="3" xfId="0" applyFont="1" applyFill="1" applyBorder="1" applyAlignment="1">
      <alignment horizontal="center"/>
    </xf>
    <xf numFmtId="0" fontId="145" fillId="0" borderId="0" xfId="0" applyFont="1" applyAlignment="1">
      <alignment horizontal="center"/>
    </xf>
    <xf numFmtId="0" fontId="197" fillId="0" borderId="0" xfId="0" applyFont="1" applyAlignment="1">
      <alignment horizontal="center" vertical="center"/>
    </xf>
    <xf numFmtId="0" fontId="28" fillId="0" borderId="0" xfId="0" applyFont="1" applyAlignment="1">
      <alignment horizontal="justify" vertical="center" wrapText="1"/>
    </xf>
    <xf numFmtId="0" fontId="120" fillId="0" borderId="0" xfId="0" applyFont="1" applyAlignment="1">
      <alignment horizontal="justify" vertical="center" wrapText="1"/>
    </xf>
    <xf numFmtId="0" fontId="119" fillId="28" borderId="0" xfId="0" applyFont="1" applyFill="1" applyAlignment="1">
      <alignment horizontal="justify" vertical="center" wrapText="1"/>
    </xf>
    <xf numFmtId="0" fontId="122" fillId="0" borderId="0" xfId="0" applyFont="1" applyAlignment="1">
      <alignment horizontal="center" vertical="top" wrapText="1"/>
    </xf>
    <xf numFmtId="0" fontId="30" fillId="0" borderId="0" xfId="0" applyFont="1" applyAlignment="1">
      <alignment horizontal="justify" vertical="center" wrapText="1"/>
    </xf>
    <xf numFmtId="0" fontId="30" fillId="0" borderId="0" xfId="0" applyFont="1" applyAlignment="1">
      <alignment horizontal="justify" vertical="top" wrapText="1"/>
    </xf>
    <xf numFmtId="0" fontId="29" fillId="0" borderId="0" xfId="0" applyFont="1" applyAlignment="1">
      <alignment horizontal="center" vertical="center"/>
    </xf>
    <xf numFmtId="0" fontId="122" fillId="0" borderId="0" xfId="0" applyFont="1" applyAlignment="1">
      <alignment horizontal="left"/>
    </xf>
    <xf numFmtId="0" fontId="118" fillId="0" borderId="0" xfId="0" applyFont="1" applyAlignment="1">
      <alignment horizontal="center" vertical="center" wrapText="1"/>
    </xf>
    <xf numFmtId="0" fontId="120" fillId="0" borderId="0" xfId="0" applyFont="1" applyAlignment="1">
      <alignment horizontal="center" vertical="top"/>
    </xf>
    <xf numFmtId="0" fontId="120" fillId="28" borderId="0" xfId="0" applyFont="1" applyFill="1" applyAlignment="1">
      <alignment horizontal="justify" vertical="center" wrapText="1"/>
    </xf>
    <xf numFmtId="0" fontId="30" fillId="0" borderId="0" xfId="0" quotePrefix="1" applyFont="1" applyAlignment="1">
      <alignment horizontal="justify" vertical="center" wrapText="1"/>
    </xf>
    <xf numFmtId="0" fontId="119" fillId="0" borderId="0" xfId="0" applyFont="1" applyAlignment="1">
      <alignment horizontal="justify" vertical="center" wrapText="1"/>
    </xf>
    <xf numFmtId="0" fontId="119" fillId="28" borderId="0" xfId="0" quotePrefix="1" applyFont="1" applyFill="1" applyAlignment="1">
      <alignment horizontal="justify" vertical="center" wrapText="1"/>
    </xf>
    <xf numFmtId="0" fontId="39" fillId="0" borderId="0" xfId="0" applyFont="1" applyAlignment="1">
      <alignment horizontal="center" vertical="center"/>
    </xf>
    <xf numFmtId="0" fontId="30" fillId="0" borderId="0" xfId="0" applyFont="1" applyFill="1" applyAlignment="1">
      <alignment horizontal="justify" vertical="center" wrapText="1"/>
    </xf>
    <xf numFmtId="0" fontId="28" fillId="0" borderId="3" xfId="0" applyFont="1" applyFill="1" applyBorder="1" applyAlignment="1">
      <alignment horizontal="center"/>
    </xf>
    <xf numFmtId="0" fontId="30" fillId="28" borderId="0" xfId="0" applyFont="1" applyFill="1" applyAlignment="1">
      <alignment vertical="center" wrapText="1"/>
    </xf>
    <xf numFmtId="0" fontId="30" fillId="28" borderId="0" xfId="0" applyFont="1" applyFill="1" applyAlignment="1">
      <alignment horizontal="justify" vertical="center" wrapText="1"/>
    </xf>
    <xf numFmtId="0" fontId="29" fillId="28" borderId="0" xfId="0" applyFont="1" applyFill="1" applyAlignment="1">
      <alignment vertical="center" wrapText="1"/>
    </xf>
    <xf numFmtId="0" fontId="122" fillId="28" borderId="0" xfId="0" applyFont="1" applyFill="1" applyAlignment="1">
      <alignment horizontal="justify" vertical="center" wrapText="1"/>
    </xf>
    <xf numFmtId="0" fontId="118" fillId="28" borderId="0" xfId="0" applyFont="1" applyFill="1" applyAlignment="1">
      <alignment horizontal="justify" vertical="center" wrapText="1"/>
    </xf>
    <xf numFmtId="0" fontId="145" fillId="0" borderId="0" xfId="0" applyFont="1" applyAlignment="1">
      <alignment horizontal="center" vertical="center"/>
    </xf>
    <xf numFmtId="0" fontId="28" fillId="0" borderId="0" xfId="0" applyFont="1" applyAlignment="1">
      <alignment horizontal="center"/>
    </xf>
    <xf numFmtId="0" fontId="28" fillId="0" borderId="0" xfId="0" applyFont="1" applyBorder="1" applyAlignment="1">
      <alignment horizontal="center"/>
    </xf>
    <xf numFmtId="0" fontId="6" fillId="0" borderId="0" xfId="0" applyFont="1" applyBorder="1" applyAlignment="1">
      <alignment horizontal="right"/>
    </xf>
    <xf numFmtId="0" fontId="168" fillId="0" borderId="0" xfId="0" applyFont="1" applyAlignment="1">
      <alignment horizontal="center"/>
    </xf>
    <xf numFmtId="164" fontId="120" fillId="0" borderId="0" xfId="105" applyNumberFormat="1" applyFont="1" applyAlignment="1">
      <alignment horizontal="center"/>
    </xf>
    <xf numFmtId="164" fontId="120" fillId="0" borderId="0" xfId="105" applyNumberFormat="1" applyFont="1" applyBorder="1" applyAlignment="1">
      <alignment horizontal="center"/>
    </xf>
    <xf numFmtId="49" fontId="118" fillId="0" borderId="0" xfId="0" applyNumberFormat="1" applyFont="1" applyAlignment="1">
      <alignment horizontal="center"/>
    </xf>
    <xf numFmtId="0" fontId="118" fillId="0" borderId="0" xfId="0" applyFont="1" applyAlignment="1">
      <alignment horizontal="center"/>
    </xf>
    <xf numFmtId="0" fontId="122" fillId="0" borderId="0" xfId="0" applyNumberFormat="1" applyFont="1" applyAlignment="1">
      <alignment horizontal="center"/>
    </xf>
    <xf numFmtId="0" fontId="170" fillId="0" borderId="0" xfId="0" applyNumberFormat="1" applyFont="1" applyAlignment="1">
      <alignment horizontal="center"/>
    </xf>
    <xf numFmtId="49" fontId="122" fillId="0" borderId="0" xfId="0" applyNumberFormat="1" applyFont="1" applyBorder="1" applyAlignment="1">
      <alignment horizontal="center"/>
    </xf>
    <xf numFmtId="0" fontId="122" fillId="0" borderId="0" xfId="0" applyFont="1" applyBorder="1" applyAlignment="1">
      <alignment horizontal="center"/>
    </xf>
    <xf numFmtId="164" fontId="122" fillId="0" borderId="0" xfId="105" applyNumberFormat="1" applyFont="1" applyBorder="1" applyAlignment="1">
      <alignment horizontal="right"/>
    </xf>
    <xf numFmtId="164" fontId="122" fillId="0" borderId="0" xfId="105" applyNumberFormat="1" applyFont="1" applyBorder="1" applyAlignment="1">
      <alignment horizontal="center"/>
    </xf>
    <xf numFmtId="0" fontId="118" fillId="0" borderId="0" xfId="0" applyFont="1" applyBorder="1" applyAlignment="1">
      <alignment horizontal="center"/>
    </xf>
    <xf numFmtId="0" fontId="120" fillId="0" borderId="0" xfId="0" applyFont="1" applyBorder="1" applyAlignment="1">
      <alignment horizontal="center"/>
    </xf>
    <xf numFmtId="166" fontId="2" fillId="0" borderId="0" xfId="197" applyNumberFormat="1" applyFont="1" applyAlignment="1">
      <alignment horizontal="center"/>
    </xf>
    <xf numFmtId="166" fontId="5" fillId="0" borderId="0" xfId="197" applyNumberFormat="1" applyFont="1" applyAlignment="1">
      <alignment horizontal="center"/>
    </xf>
    <xf numFmtId="166" fontId="4" fillId="0" borderId="0" xfId="197" applyNumberFormat="1" applyFont="1" applyAlignment="1">
      <alignment horizontal="center"/>
    </xf>
    <xf numFmtId="0" fontId="6" fillId="0" borderId="0" xfId="0" applyFont="1" applyAlignment="1">
      <alignment horizontal="center"/>
    </xf>
    <xf numFmtId="41" fontId="2" fillId="37" borderId="9" xfId="128" applyNumberFormat="1" applyFont="1" applyFill="1" applyBorder="1" applyAlignment="1">
      <alignment horizontal="center" vertical="center" wrapText="1"/>
    </xf>
    <xf numFmtId="41" fontId="2" fillId="37" borderId="45" xfId="199" applyNumberFormat="1" applyFont="1" applyFill="1" applyBorder="1" applyAlignment="1">
      <alignment horizontal="center" vertical="center" wrapText="1"/>
    </xf>
    <xf numFmtId="41" fontId="2" fillId="37" borderId="3" xfId="199" applyNumberFormat="1" applyFont="1" applyFill="1" applyBorder="1" applyAlignment="1">
      <alignment horizontal="center" vertical="center" wrapText="1"/>
    </xf>
    <xf numFmtId="41" fontId="2" fillId="0" borderId="0" xfId="199" applyNumberFormat="1" applyFont="1" applyAlignment="1">
      <alignment horizontal="center"/>
    </xf>
    <xf numFmtId="41" fontId="2" fillId="0" borderId="0" xfId="199" applyNumberFormat="1" applyFont="1" applyBorder="1" applyAlignment="1">
      <alignment horizontal="center"/>
    </xf>
    <xf numFmtId="41" fontId="37" fillId="0" borderId="0" xfId="199" applyNumberFormat="1" applyFont="1" applyAlignment="1">
      <alignment horizontal="center"/>
    </xf>
    <xf numFmtId="41" fontId="170" fillId="0" borderId="0" xfId="199" applyNumberFormat="1" applyFont="1" applyAlignment="1">
      <alignment horizontal="center"/>
    </xf>
    <xf numFmtId="41" fontId="39" fillId="0" borderId="0" xfId="199" applyNumberFormat="1" applyFont="1" applyAlignment="1">
      <alignment horizontal="center"/>
    </xf>
    <xf numFmtId="41" fontId="4" fillId="37" borderId="45" xfId="199" applyNumberFormat="1" applyFont="1" applyFill="1" applyBorder="1" applyAlignment="1">
      <alignment horizontal="center" vertical="center" wrapText="1"/>
    </xf>
    <xf numFmtId="41" fontId="4" fillId="37" borderId="3" xfId="199" applyNumberFormat="1" applyFont="1" applyFill="1" applyBorder="1" applyAlignment="1">
      <alignment horizontal="center" vertical="center" wrapText="1"/>
    </xf>
    <xf numFmtId="41" fontId="166" fillId="37" borderId="45" xfId="199" applyNumberFormat="1" applyFont="1" applyFill="1" applyBorder="1" applyAlignment="1">
      <alignment horizontal="center" vertical="center" wrapText="1"/>
    </xf>
    <xf numFmtId="41" fontId="166" fillId="37" borderId="3" xfId="199" applyNumberFormat="1" applyFont="1" applyFill="1" applyBorder="1" applyAlignment="1">
      <alignment horizontal="center" vertical="center" wrapText="1"/>
    </xf>
    <xf numFmtId="41" fontId="2" fillId="0" borderId="0" xfId="197" applyNumberFormat="1" applyFont="1" applyBorder="1" applyAlignment="1">
      <alignment horizontal="center" vertical="center"/>
    </xf>
    <xf numFmtId="166" fontId="85" fillId="0" borderId="0" xfId="197" applyNumberFormat="1" applyFont="1" applyAlignment="1">
      <alignment horizontal="center"/>
    </xf>
    <xf numFmtId="166" fontId="85" fillId="0" borderId="45" xfId="197" applyNumberFormat="1" applyFont="1" applyBorder="1" applyAlignment="1">
      <alignment horizontal="center" vertical="center" wrapText="1"/>
    </xf>
    <xf numFmtId="166" fontId="85" fillId="0" borderId="3" xfId="197" applyNumberFormat="1" applyFont="1" applyBorder="1" applyAlignment="1">
      <alignment horizontal="center" vertical="center" wrapText="1"/>
    </xf>
    <xf numFmtId="166" fontId="33" fillId="0" borderId="0" xfId="197" applyNumberFormat="1" applyFont="1" applyAlignment="1">
      <alignment horizontal="center"/>
    </xf>
    <xf numFmtId="166" fontId="170" fillId="0" borderId="0" xfId="197" applyNumberFormat="1" applyFont="1" applyAlignment="1">
      <alignment horizontal="center"/>
    </xf>
    <xf numFmtId="41" fontId="2" fillId="0" borderId="0" xfId="0" applyNumberFormat="1" applyFont="1" applyAlignment="1">
      <alignment horizontal="center"/>
    </xf>
    <xf numFmtId="164" fontId="85" fillId="0" borderId="45" xfId="128" applyNumberFormat="1" applyFont="1" applyBorder="1" applyAlignment="1">
      <alignment horizontal="center" vertical="center" wrapText="1"/>
    </xf>
    <xf numFmtId="164" fontId="85" fillId="0" borderId="3" xfId="128" applyNumberFormat="1"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49" fontId="119" fillId="28" borderId="49" xfId="0" applyNumberFormat="1" applyFont="1" applyFill="1" applyBorder="1" applyAlignment="1">
      <alignment horizontal="left" vertical="center" wrapText="1"/>
    </xf>
    <xf numFmtId="49" fontId="119" fillId="28" borderId="50" xfId="0" applyNumberFormat="1" applyFont="1" applyFill="1" applyBorder="1" applyAlignment="1">
      <alignment horizontal="left" vertical="center" wrapText="1"/>
    </xf>
    <xf numFmtId="49" fontId="119" fillId="28" borderId="0" xfId="0" applyNumberFormat="1" applyFont="1" applyFill="1" applyBorder="1" applyAlignment="1">
      <alignment horizontal="left" vertical="center" wrapText="1"/>
    </xf>
    <xf numFmtId="0" fontId="119" fillId="28" borderId="0" xfId="0" applyNumberFormat="1" applyFont="1" applyFill="1" applyAlignment="1">
      <alignment horizontal="justify" vertical="top" wrapText="1"/>
    </xf>
    <xf numFmtId="0" fontId="121" fillId="28" borderId="0" xfId="0" applyNumberFormat="1" applyFont="1" applyFill="1" applyAlignment="1">
      <alignment horizontal="justify" vertical="top" wrapText="1"/>
    </xf>
    <xf numFmtId="49" fontId="122" fillId="28" borderId="0" xfId="373" quotePrefix="1" applyNumberFormat="1" applyFont="1" applyFill="1" applyAlignment="1">
      <alignment horizontal="left" vertical="center" wrapText="1"/>
    </xf>
    <xf numFmtId="220" fontId="120" fillId="28" borderId="18" xfId="0" applyNumberFormat="1" applyFont="1" applyFill="1" applyBorder="1" applyAlignment="1">
      <alignment horizontal="center" vertical="center"/>
    </xf>
    <xf numFmtId="220" fontId="120" fillId="28" borderId="9" xfId="0" applyNumberFormat="1" applyFont="1" applyFill="1" applyBorder="1" applyAlignment="1">
      <alignment horizontal="center" vertical="center"/>
    </xf>
    <xf numFmtId="220" fontId="120" fillId="28" borderId="38" xfId="0" applyNumberFormat="1" applyFont="1" applyFill="1" applyBorder="1" applyAlignment="1">
      <alignment horizontal="center" vertical="center"/>
    </xf>
    <xf numFmtId="49" fontId="120" fillId="28" borderId="25" xfId="0" applyNumberFormat="1" applyFont="1" applyFill="1" applyBorder="1" applyAlignment="1">
      <alignment horizontal="center" vertical="center" wrapText="1"/>
    </xf>
    <xf numFmtId="49" fontId="120" fillId="28" borderId="46" xfId="0" applyNumberFormat="1" applyFont="1" applyFill="1" applyBorder="1" applyAlignment="1">
      <alignment horizontal="center" vertical="center" wrapText="1"/>
    </xf>
    <xf numFmtId="0" fontId="4" fillId="28" borderId="0" xfId="0" applyFont="1" applyFill="1" applyAlignment="1">
      <alignment wrapText="1"/>
    </xf>
    <xf numFmtId="0" fontId="123" fillId="28" borderId="0" xfId="0" applyNumberFormat="1" applyFont="1" applyFill="1" applyAlignment="1">
      <alignment horizontal="justify" vertical="top" wrapText="1"/>
    </xf>
    <xf numFmtId="0" fontId="123" fillId="28" borderId="0" xfId="0" applyNumberFormat="1" applyFont="1" applyFill="1" applyAlignment="1">
      <alignment horizontal="justify" vertical="center" wrapText="1"/>
    </xf>
    <xf numFmtId="0" fontId="119" fillId="28" borderId="0" xfId="0" applyNumberFormat="1" applyFont="1" applyFill="1" applyAlignment="1">
      <alignment horizontal="justify" vertical="center" wrapText="1"/>
    </xf>
    <xf numFmtId="0" fontId="121" fillId="0" borderId="0" xfId="0" applyNumberFormat="1" applyFont="1" applyFill="1" applyAlignment="1">
      <alignment horizontal="justify" vertical="top" wrapText="1"/>
    </xf>
    <xf numFmtId="0" fontId="121" fillId="28" borderId="34" xfId="0" applyNumberFormat="1" applyFont="1" applyFill="1" applyBorder="1" applyAlignment="1">
      <alignment horizontal="justify" vertical="top" wrapText="1"/>
    </xf>
    <xf numFmtId="0" fontId="121" fillId="28" borderId="35" xfId="0" applyNumberFormat="1" applyFont="1" applyFill="1" applyBorder="1" applyAlignment="1">
      <alignment horizontal="justify" vertical="top" wrapText="1"/>
    </xf>
    <xf numFmtId="0" fontId="121" fillId="28" borderId="0" xfId="0" applyNumberFormat="1" applyFont="1" applyFill="1" applyAlignment="1">
      <alignment horizontal="justify" vertical="center" wrapText="1"/>
    </xf>
    <xf numFmtId="0" fontId="3" fillId="28" borderId="0" xfId="0" applyFont="1" applyFill="1" applyAlignment="1">
      <alignment vertical="center" wrapText="1"/>
    </xf>
    <xf numFmtId="0" fontId="119" fillId="28" borderId="0" xfId="0" applyFont="1" applyFill="1" applyAlignment="1">
      <alignment horizontal="justify" vertical="top" wrapText="1"/>
    </xf>
    <xf numFmtId="0" fontId="121" fillId="28" borderId="0" xfId="0" applyFont="1" applyFill="1" applyAlignment="1">
      <alignment horizontal="justify" vertical="top" wrapText="1"/>
    </xf>
    <xf numFmtId="0" fontId="120" fillId="28" borderId="0" xfId="0" applyNumberFormat="1" applyFont="1" applyFill="1" applyAlignment="1">
      <alignment horizontal="justify" vertical="top" wrapText="1"/>
    </xf>
    <xf numFmtId="0" fontId="37" fillId="28" borderId="0" xfId="0" applyNumberFormat="1" applyFont="1" applyFill="1" applyAlignment="1">
      <alignment horizontal="center" vertical="center"/>
    </xf>
    <xf numFmtId="0" fontId="2" fillId="28" borderId="0" xfId="0" applyNumberFormat="1" applyFont="1" applyFill="1" applyAlignment="1">
      <alignment horizontal="center" vertical="center" wrapText="1"/>
    </xf>
    <xf numFmtId="0" fontId="120" fillId="28" borderId="0" xfId="0" applyNumberFormat="1" applyFont="1" applyFill="1" applyAlignment="1">
      <alignment horizontal="center" vertical="center" wrapText="1"/>
    </xf>
    <xf numFmtId="0" fontId="29" fillId="28" borderId="0" xfId="0" applyFont="1" applyFill="1" applyAlignment="1">
      <alignment horizontal="left" vertical="center" wrapText="1"/>
    </xf>
    <xf numFmtId="0" fontId="131" fillId="28" borderId="0" xfId="0" applyNumberFormat="1" applyFont="1" applyFill="1" applyAlignment="1">
      <alignment horizontal="justify" vertical="top" wrapText="1"/>
    </xf>
    <xf numFmtId="0" fontId="123" fillId="28" borderId="0" xfId="0" applyNumberFormat="1" applyFont="1" applyFill="1" applyAlignment="1">
      <alignment horizontal="left" vertical="center" wrapText="1"/>
    </xf>
    <xf numFmtId="0" fontId="119" fillId="28" borderId="34" xfId="0" applyNumberFormat="1" applyFont="1" applyFill="1" applyBorder="1" applyAlignment="1">
      <alignment horizontal="justify" vertical="top" wrapText="1"/>
    </xf>
    <xf numFmtId="49" fontId="123" fillId="28" borderId="0" xfId="373" quotePrefix="1" applyNumberFormat="1" applyFont="1" applyFill="1" applyAlignment="1">
      <alignment horizontal="left" vertical="center" wrapText="1"/>
    </xf>
    <xf numFmtId="0" fontId="120" fillId="28" borderId="33" xfId="0" applyNumberFormat="1" applyFont="1" applyFill="1" applyBorder="1" applyAlignment="1">
      <alignment horizontal="center" vertical="top" wrapText="1"/>
    </xf>
    <xf numFmtId="0" fontId="120" fillId="28" borderId="31" xfId="0" applyNumberFormat="1" applyFont="1" applyFill="1" applyBorder="1" applyAlignment="1">
      <alignment horizontal="center" vertical="top" wrapText="1"/>
    </xf>
    <xf numFmtId="0" fontId="123" fillId="28" borderId="0" xfId="0" applyNumberFormat="1" applyFont="1" applyFill="1" applyBorder="1" applyAlignment="1">
      <alignment horizontal="justify" vertical="top" wrapText="1"/>
    </xf>
    <xf numFmtId="0" fontId="123" fillId="28" borderId="0" xfId="0" applyNumberFormat="1" applyFont="1" applyFill="1" applyAlignment="1">
      <alignment horizontal="left" wrapText="1"/>
    </xf>
    <xf numFmtId="49" fontId="119" fillId="28" borderId="0" xfId="373" applyNumberFormat="1" applyFont="1" applyFill="1" applyAlignment="1">
      <alignment horizontal="left" vertical="center" wrapText="1"/>
    </xf>
    <xf numFmtId="49" fontId="119" fillId="28" borderId="0" xfId="373" quotePrefix="1" applyNumberFormat="1" applyFont="1" applyFill="1" applyAlignment="1">
      <alignment horizontal="left" vertical="center" wrapText="1"/>
    </xf>
    <xf numFmtId="164" fontId="120" fillId="0" borderId="33" xfId="105" applyNumberFormat="1" applyFont="1" applyFill="1" applyBorder="1" applyAlignment="1">
      <alignment horizontal="center" vertical="center" wrapText="1"/>
    </xf>
    <xf numFmtId="164" fontId="120" fillId="0" borderId="32" xfId="105" applyNumberFormat="1" applyFont="1" applyFill="1" applyBorder="1" applyAlignment="1">
      <alignment horizontal="center" vertical="center" wrapText="1"/>
    </xf>
    <xf numFmtId="0" fontId="120" fillId="37" borderId="33" xfId="0" applyFont="1" applyFill="1" applyBorder="1" applyAlignment="1">
      <alignment horizontal="center" vertical="center" wrapText="1"/>
    </xf>
    <xf numFmtId="0" fontId="120" fillId="37" borderId="31" xfId="0" applyFont="1" applyFill="1" applyBorder="1" applyAlignment="1">
      <alignment horizontal="center" vertical="center" wrapText="1"/>
    </xf>
    <xf numFmtId="0" fontId="120" fillId="37" borderId="32" xfId="0" applyFont="1" applyFill="1" applyBorder="1" applyAlignment="1">
      <alignment horizontal="center" vertical="center" wrapText="1"/>
    </xf>
    <xf numFmtId="49" fontId="120" fillId="28" borderId="26" xfId="0" applyNumberFormat="1" applyFont="1" applyFill="1" applyBorder="1" applyAlignment="1">
      <alignment horizontal="center" vertical="center" wrapText="1"/>
    </xf>
    <xf numFmtId="49" fontId="120" fillId="28" borderId="47" xfId="0" applyNumberFormat="1" applyFont="1" applyFill="1" applyBorder="1" applyAlignment="1">
      <alignment horizontal="center" vertical="center" wrapText="1"/>
    </xf>
    <xf numFmtId="49" fontId="131" fillId="28" borderId="0" xfId="0" applyNumberFormat="1" applyFont="1" applyFill="1" applyAlignment="1">
      <alignment horizontal="justify" vertical="justify" wrapText="1"/>
    </xf>
    <xf numFmtId="49" fontId="119" fillId="28" borderId="49" xfId="0" applyNumberFormat="1" applyFont="1" applyFill="1" applyBorder="1" applyAlignment="1">
      <alignment horizontal="justify" vertical="center" wrapText="1"/>
    </xf>
    <xf numFmtId="49" fontId="119" fillId="28" borderId="0" xfId="0" applyNumberFormat="1" applyFont="1" applyFill="1" applyBorder="1" applyAlignment="1">
      <alignment horizontal="justify" vertical="center" wrapText="1"/>
    </xf>
    <xf numFmtId="49" fontId="119" fillId="28" borderId="50" xfId="0" applyNumberFormat="1" applyFont="1" applyFill="1" applyBorder="1" applyAlignment="1">
      <alignment horizontal="justify" vertical="center" wrapText="1"/>
    </xf>
    <xf numFmtId="0" fontId="0" fillId="0" borderId="0" xfId="0" applyAlignment="1">
      <alignment horizontal="left" vertical="center" wrapText="1"/>
    </xf>
    <xf numFmtId="49" fontId="122" fillId="28" borderId="0" xfId="373" applyNumberFormat="1" applyFont="1" applyFill="1" applyAlignment="1">
      <alignment horizontal="left" vertical="center" wrapText="1"/>
    </xf>
    <xf numFmtId="184" fontId="121" fillId="28" borderId="35" xfId="105" applyNumberFormat="1" applyFont="1" applyFill="1" applyBorder="1" applyAlignment="1">
      <alignment horizontal="center" vertical="center"/>
    </xf>
    <xf numFmtId="184" fontId="121" fillId="28" borderId="43" xfId="105" applyNumberFormat="1" applyFont="1" applyFill="1" applyBorder="1" applyAlignment="1">
      <alignment horizontal="center" vertical="center"/>
    </xf>
    <xf numFmtId="0" fontId="120" fillId="28" borderId="9" xfId="0" applyFont="1" applyFill="1" applyBorder="1" applyAlignment="1">
      <alignment horizontal="center" vertical="center"/>
    </xf>
    <xf numFmtId="0" fontId="120" fillId="28" borderId="31" xfId="0" applyFont="1" applyFill="1" applyBorder="1" applyAlignment="1">
      <alignment horizontal="center" vertical="center"/>
    </xf>
    <xf numFmtId="184" fontId="123" fillId="28" borderId="35" xfId="105" applyNumberFormat="1" applyFont="1" applyFill="1" applyBorder="1" applyAlignment="1">
      <alignment horizontal="center" vertical="center"/>
    </xf>
    <xf numFmtId="0" fontId="5" fillId="0" borderId="3" xfId="0" applyFont="1" applyFill="1" applyBorder="1" applyAlignment="1">
      <alignment horizontal="left" vertical="center" wrapText="1"/>
    </xf>
    <xf numFmtId="49" fontId="5" fillId="28" borderId="0" xfId="373" applyNumberFormat="1" applyFont="1" applyFill="1" applyBorder="1" applyAlignment="1">
      <alignment horizontal="left" vertical="center" wrapText="1"/>
    </xf>
    <xf numFmtId="49" fontId="5" fillId="28" borderId="0" xfId="0" applyNumberFormat="1" applyFont="1" applyFill="1" applyAlignment="1">
      <alignment horizontal="left" vertical="center" wrapText="1"/>
    </xf>
    <xf numFmtId="0" fontId="5" fillId="28" borderId="0" xfId="0" applyFont="1" applyFill="1" applyBorder="1" applyAlignment="1">
      <alignment horizontal="left" vertical="center" wrapText="1"/>
    </xf>
    <xf numFmtId="0" fontId="29" fillId="28" borderId="0" xfId="0" applyFont="1" applyFill="1" applyAlignment="1">
      <alignment horizontal="left" wrapText="1"/>
    </xf>
    <xf numFmtId="49" fontId="145" fillId="28" borderId="0" xfId="0" applyNumberFormat="1" applyFont="1" applyFill="1" applyBorder="1" applyAlignment="1">
      <alignment horizontal="left" vertical="center" wrapText="1"/>
    </xf>
    <xf numFmtId="49" fontId="28" fillId="28" borderId="0" xfId="0" applyNumberFormat="1" applyFont="1" applyFill="1" applyBorder="1" applyAlignment="1">
      <alignment horizontal="left" vertical="center" wrapText="1"/>
    </xf>
    <xf numFmtId="0" fontId="28" fillId="28" borderId="0" xfId="0" applyFont="1" applyFill="1" applyBorder="1" applyAlignment="1">
      <alignment horizontal="left" vertical="center" wrapText="1"/>
    </xf>
    <xf numFmtId="49" fontId="28" fillId="28" borderId="0" xfId="0" applyNumberFormat="1" applyFont="1" applyFill="1" applyBorder="1" applyAlignment="1">
      <alignment horizontal="justify" vertical="center" wrapText="1"/>
    </xf>
    <xf numFmtId="49" fontId="30" fillId="28" borderId="0" xfId="0" applyNumberFormat="1" applyFont="1" applyFill="1" applyBorder="1" applyAlignment="1">
      <alignment horizontal="justify" vertical="top" wrapText="1"/>
    </xf>
    <xf numFmtId="0" fontId="30" fillId="28" borderId="0" xfId="0" applyFont="1" applyFill="1" applyBorder="1" applyAlignment="1">
      <alignment horizontal="justify" vertical="top" wrapText="1"/>
    </xf>
    <xf numFmtId="0" fontId="3" fillId="28" borderId="0" xfId="0" applyFont="1" applyFill="1" applyBorder="1" applyAlignment="1">
      <alignment horizontal="left" vertical="center" wrapText="1"/>
    </xf>
    <xf numFmtId="0" fontId="30" fillId="39" borderId="0" xfId="0" quotePrefix="1" applyFont="1" applyFill="1" applyBorder="1" applyAlignment="1">
      <alignment horizontal="left" vertical="center" wrapText="1"/>
    </xf>
    <xf numFmtId="0" fontId="29" fillId="39" borderId="0" xfId="0" quotePrefix="1" applyFont="1" applyFill="1" applyBorder="1" applyAlignment="1">
      <alignment horizontal="left" vertical="center" wrapText="1"/>
    </xf>
    <xf numFmtId="0" fontId="30" fillId="39" borderId="0" xfId="0" applyFont="1" applyFill="1" applyAlignment="1">
      <alignment horizontal="left" vertical="justify" wrapText="1"/>
    </xf>
    <xf numFmtId="0" fontId="30" fillId="28" borderId="0" xfId="0" applyNumberFormat="1" applyFont="1" applyFill="1" applyAlignment="1">
      <alignment horizontal="justify" vertical="top" wrapText="1"/>
    </xf>
    <xf numFmtId="0" fontId="145" fillId="28" borderId="0" xfId="0" applyFont="1" applyFill="1" applyBorder="1" applyAlignment="1">
      <alignment wrapText="1"/>
    </xf>
    <xf numFmtId="41" fontId="2" fillId="0" borderId="0" xfId="197" applyNumberFormat="1" applyFont="1" applyFill="1" applyBorder="1" applyAlignment="1">
      <alignment horizontal="center" vertical="center" wrapText="1"/>
    </xf>
    <xf numFmtId="49" fontId="30" fillId="28" borderId="0" xfId="0" applyNumberFormat="1" applyFont="1" applyFill="1" applyBorder="1" applyAlignment="1">
      <alignment horizontal="left" vertical="center" wrapText="1"/>
    </xf>
    <xf numFmtId="0" fontId="30" fillId="39" borderId="0" xfId="0" applyFont="1" applyFill="1" applyAlignment="1">
      <alignment horizontal="left" vertical="top" wrapText="1"/>
    </xf>
    <xf numFmtId="0" fontId="30" fillId="39" borderId="0" xfId="0" applyFont="1" applyFill="1" applyAlignment="1">
      <alignment horizontal="justify" vertical="center" wrapText="1"/>
    </xf>
    <xf numFmtId="0" fontId="30" fillId="28" borderId="0" xfId="0" applyFont="1" applyFill="1" applyBorder="1" applyAlignment="1">
      <alignment horizontal="left" vertical="center" wrapText="1"/>
    </xf>
    <xf numFmtId="0" fontId="28" fillId="39" borderId="0" xfId="0"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0" fontId="30" fillId="28" borderId="0" xfId="0" applyFont="1" applyFill="1" applyBorder="1" applyAlignment="1">
      <alignment horizontal="justify" vertical="center" wrapText="1"/>
    </xf>
    <xf numFmtId="49" fontId="30" fillId="28" borderId="0" xfId="0" applyNumberFormat="1" applyFont="1" applyFill="1" applyBorder="1" applyAlignment="1">
      <alignment horizontal="justify" vertical="center" wrapText="1"/>
    </xf>
    <xf numFmtId="0" fontId="0" fillId="0" borderId="0" xfId="0" applyAlignment="1">
      <alignment horizontal="justify" vertical="center" wrapText="1"/>
    </xf>
    <xf numFmtId="49" fontId="28" fillId="28" borderId="3" xfId="0" applyNumberFormat="1" applyFont="1" applyFill="1" applyBorder="1" applyAlignment="1">
      <alignment horizontal="justify" vertical="center" wrapText="1"/>
    </xf>
    <xf numFmtId="0" fontId="158" fillId="43" borderId="0" xfId="0" quotePrefix="1" applyNumberFormat="1" applyFont="1" applyFill="1" applyBorder="1" applyAlignment="1">
      <alignment horizontal="justify" vertical="center" wrapText="1"/>
    </xf>
    <xf numFmtId="0" fontId="28" fillId="28" borderId="0" xfId="0" applyNumberFormat="1" applyFont="1" applyFill="1" applyAlignment="1">
      <alignment horizontal="justify" vertical="center" wrapText="1"/>
    </xf>
    <xf numFmtId="0" fontId="30" fillId="43" borderId="0" xfId="0" applyFont="1" applyFill="1" applyBorder="1" applyAlignment="1">
      <alignment horizontal="justify" vertical="center" wrapText="1"/>
    </xf>
    <xf numFmtId="0" fontId="1" fillId="43" borderId="0" xfId="0" applyNumberFormat="1" applyFont="1" applyFill="1" applyAlignment="1">
      <alignment horizontal="justify" vertical="center" wrapText="1"/>
    </xf>
    <xf numFmtId="164" fontId="3" fillId="28" borderId="49" xfId="105" applyNumberFormat="1" applyFont="1" applyFill="1" applyBorder="1" applyAlignment="1">
      <alignment horizontal="center" vertical="center"/>
    </xf>
    <xf numFmtId="164" fontId="3" fillId="28" borderId="50" xfId="105" applyNumberFormat="1" applyFont="1" applyFill="1" applyBorder="1" applyAlignment="1">
      <alignment horizontal="center" vertical="center"/>
    </xf>
    <xf numFmtId="164" fontId="28" fillId="28" borderId="0" xfId="105"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9" fillId="0" borderId="0" xfId="0" quotePrefix="1" applyFont="1" applyFill="1" applyBorder="1" applyAlignment="1">
      <alignment horizontal="left" vertical="center" wrapText="1"/>
    </xf>
    <xf numFmtId="49" fontId="30" fillId="43" borderId="0" xfId="0" applyNumberFormat="1" applyFont="1" applyFill="1" applyBorder="1" applyAlignment="1">
      <alignment horizontal="justify" vertical="center" wrapText="1"/>
    </xf>
    <xf numFmtId="0" fontId="1" fillId="43" borderId="0" xfId="0" applyFont="1" applyFill="1" applyAlignment="1">
      <alignment horizontal="justify" vertical="center" wrapText="1"/>
    </xf>
    <xf numFmtId="0" fontId="25" fillId="43" borderId="0" xfId="0" quotePrefix="1" applyNumberFormat="1" applyFont="1" applyFill="1" applyBorder="1" applyAlignment="1">
      <alignment vertical="center" wrapText="1"/>
    </xf>
    <xf numFmtId="0" fontId="1" fillId="43" borderId="0" xfId="0" applyNumberFormat="1" applyFont="1" applyFill="1" applyAlignment="1">
      <alignment vertical="center" wrapText="1"/>
    </xf>
    <xf numFmtId="0" fontId="25" fillId="43" borderId="0" xfId="0" quotePrefix="1" applyNumberFormat="1" applyFont="1" applyFill="1" applyBorder="1" applyAlignment="1">
      <alignment horizontal="justify" vertical="center" wrapText="1"/>
    </xf>
    <xf numFmtId="49" fontId="25" fillId="43" borderId="0" xfId="0" quotePrefix="1" applyNumberFormat="1" applyFont="1" applyFill="1" applyBorder="1" applyAlignment="1">
      <alignment horizontal="justify" vertical="center" wrapText="1"/>
    </xf>
    <xf numFmtId="0" fontId="0" fillId="43" borderId="0" xfId="0" applyFill="1" applyAlignment="1">
      <alignment horizontal="justify" vertical="center" wrapText="1"/>
    </xf>
    <xf numFmtId="49" fontId="30" fillId="28" borderId="46" xfId="0" applyNumberFormat="1" applyFont="1" applyFill="1" applyBorder="1" applyAlignment="1">
      <alignment horizontal="center" vertical="center"/>
    </xf>
    <xf numFmtId="49" fontId="30" fillId="28" borderId="47" xfId="0" applyNumberFormat="1" applyFont="1" applyFill="1" applyBorder="1" applyAlignment="1">
      <alignment horizontal="center" vertical="center"/>
    </xf>
    <xf numFmtId="49" fontId="28" fillId="28" borderId="18" xfId="0" quotePrefix="1" applyNumberFormat="1" applyFont="1" applyFill="1" applyBorder="1" applyAlignment="1">
      <alignment horizontal="center" vertical="center"/>
    </xf>
    <xf numFmtId="49" fontId="28" fillId="28" borderId="9" xfId="0" quotePrefix="1" applyNumberFormat="1" applyFont="1" applyFill="1" applyBorder="1" applyAlignment="1">
      <alignment horizontal="center" vertical="center"/>
    </xf>
    <xf numFmtId="0" fontId="30" fillId="0" borderId="0" xfId="0" applyFont="1" applyFill="1" applyAlignment="1">
      <alignment horizontal="left" vertical="justify" wrapText="1"/>
    </xf>
    <xf numFmtId="49" fontId="28" fillId="28" borderId="18" xfId="0" applyNumberFormat="1" applyFont="1" applyFill="1" applyBorder="1" applyAlignment="1">
      <alignment horizontal="center" vertical="center"/>
    </xf>
    <xf numFmtId="49" fontId="28" fillId="28" borderId="38" xfId="0" applyNumberFormat="1" applyFont="1" applyFill="1" applyBorder="1" applyAlignment="1">
      <alignment horizontal="center" vertical="center"/>
    </xf>
    <xf numFmtId="49" fontId="30" fillId="43" borderId="0" xfId="0" applyNumberFormat="1" applyFont="1" applyFill="1" applyBorder="1" applyAlignment="1">
      <alignment horizontal="left" vertical="center"/>
    </xf>
    <xf numFmtId="49" fontId="28" fillId="28" borderId="0" xfId="0" applyNumberFormat="1" applyFont="1" applyFill="1" applyBorder="1" applyAlignment="1">
      <alignment horizontal="left" vertical="center"/>
    </xf>
    <xf numFmtId="0" fontId="204" fillId="0" borderId="0" xfId="0" applyFont="1" applyBorder="1" applyAlignment="1">
      <alignment horizontal="center"/>
    </xf>
    <xf numFmtId="164" fontId="205" fillId="0" borderId="0" xfId="105" applyNumberFormat="1" applyFont="1" applyAlignment="1">
      <alignment horizontal="center" vertical="center"/>
    </xf>
    <xf numFmtId="164" fontId="204" fillId="0" borderId="0" xfId="105" applyNumberFormat="1" applyFont="1" applyAlignment="1">
      <alignment horizontal="center" vertical="center"/>
    </xf>
    <xf numFmtId="164" fontId="204" fillId="0" borderId="0" xfId="105" applyNumberFormat="1" applyFont="1" applyBorder="1" applyAlignment="1">
      <alignment horizontal="center"/>
    </xf>
    <xf numFmtId="49" fontId="201" fillId="0" borderId="0" xfId="0" applyNumberFormat="1" applyFont="1" applyAlignment="1">
      <alignment horizontal="center"/>
    </xf>
    <xf numFmtId="0" fontId="205" fillId="0" borderId="0" xfId="0" applyNumberFormat="1" applyFont="1" applyAlignment="1">
      <alignment horizontal="center"/>
    </xf>
    <xf numFmtId="49" fontId="205" fillId="0" borderId="0" xfId="0" applyNumberFormat="1" applyFont="1" applyBorder="1" applyAlignment="1">
      <alignment horizontal="center"/>
    </xf>
    <xf numFmtId="0" fontId="201" fillId="0" borderId="0" xfId="0" applyFont="1" applyBorder="1" applyAlignment="1">
      <alignment horizontal="center"/>
    </xf>
    <xf numFmtId="164" fontId="205" fillId="0" borderId="0" xfId="105" applyNumberFormat="1" applyFont="1" applyBorder="1" applyAlignment="1">
      <alignment horizontal="right"/>
    </xf>
    <xf numFmtId="164" fontId="205" fillId="0" borderId="0" xfId="105" applyNumberFormat="1" applyFont="1" applyBorder="1" applyAlignment="1">
      <alignment horizontal="center"/>
    </xf>
    <xf numFmtId="41" fontId="2" fillId="0" borderId="45" xfId="105" applyNumberFormat="1" applyFont="1" applyFill="1" applyBorder="1" applyAlignment="1">
      <alignment horizontal="center" vertical="center" wrapText="1"/>
    </xf>
    <xf numFmtId="41" fontId="2" fillId="0" borderId="3" xfId="105" applyNumberFormat="1" applyFont="1" applyFill="1" applyBorder="1" applyAlignment="1">
      <alignment horizontal="center" vertical="center" wrapText="1"/>
    </xf>
    <xf numFmtId="41" fontId="4" fillId="37" borderId="45" xfId="197" applyNumberFormat="1" applyFont="1" applyFill="1" applyBorder="1" applyAlignment="1">
      <alignment horizontal="center" vertical="center" wrapText="1"/>
    </xf>
    <xf numFmtId="41" fontId="4" fillId="37" borderId="3" xfId="197" applyNumberFormat="1" applyFont="1" applyFill="1" applyBorder="1" applyAlignment="1">
      <alignment horizontal="center" vertical="center" wrapText="1"/>
    </xf>
    <xf numFmtId="41" fontId="166" fillId="37" borderId="45" xfId="197" applyNumberFormat="1" applyFont="1" applyFill="1" applyBorder="1" applyAlignment="1">
      <alignment horizontal="center" vertical="center" wrapText="1"/>
    </xf>
    <xf numFmtId="41" fontId="166" fillId="37" borderId="3" xfId="197" applyNumberFormat="1" applyFont="1" applyFill="1" applyBorder="1" applyAlignment="1">
      <alignment horizontal="center" vertical="center" wrapText="1"/>
    </xf>
    <xf numFmtId="41" fontId="2" fillId="37" borderId="9" xfId="105" applyNumberFormat="1" applyFont="1" applyFill="1" applyBorder="1" applyAlignment="1">
      <alignment horizontal="center" vertical="center" wrapText="1"/>
    </xf>
    <xf numFmtId="41" fontId="37" fillId="0" borderId="0" xfId="197" applyNumberFormat="1" applyFont="1" applyAlignment="1">
      <alignment horizontal="center"/>
    </xf>
    <xf numFmtId="41" fontId="39" fillId="0" borderId="0" xfId="197" applyNumberFormat="1" applyFont="1" applyAlignment="1">
      <alignment horizontal="center"/>
    </xf>
    <xf numFmtId="41" fontId="5" fillId="0" borderId="0" xfId="197" applyNumberFormat="1" applyFont="1" applyFill="1" applyAlignment="1">
      <alignment horizontal="center"/>
    </xf>
    <xf numFmtId="41" fontId="2" fillId="0" borderId="0" xfId="197" applyNumberFormat="1" applyFont="1" applyFill="1" applyAlignment="1">
      <alignment horizontal="center"/>
    </xf>
    <xf numFmtId="41" fontId="35" fillId="0" borderId="0" xfId="197" applyNumberFormat="1" applyFont="1" applyFill="1" applyAlignment="1">
      <alignment horizontal="center"/>
    </xf>
    <xf numFmtId="41" fontId="2" fillId="0" borderId="0" xfId="197" applyNumberFormat="1" applyFont="1" applyAlignment="1">
      <alignment horizontal="center"/>
    </xf>
    <xf numFmtId="41" fontId="2" fillId="0" borderId="0" xfId="197" applyNumberFormat="1" applyFont="1" applyBorder="1" applyAlignment="1">
      <alignment horizontal="center"/>
    </xf>
    <xf numFmtId="37" fontId="85" fillId="0" borderId="0" xfId="105" applyNumberFormat="1" applyFont="1" applyBorder="1" applyAlignment="1">
      <alignment horizontal="center"/>
    </xf>
    <xf numFmtId="37" fontId="2" fillId="0" borderId="0" xfId="105" applyNumberFormat="1" applyFont="1" applyBorder="1" applyAlignment="1">
      <alignment horizontal="center" vertical="center"/>
    </xf>
    <xf numFmtId="37" fontId="85" fillId="0" borderId="45" xfId="197" applyNumberFormat="1" applyFont="1" applyBorder="1" applyAlignment="1">
      <alignment horizontal="center" vertical="center" wrapText="1"/>
    </xf>
    <xf numFmtId="37" fontId="85" fillId="0" borderId="3" xfId="197" applyNumberFormat="1" applyFont="1" applyBorder="1" applyAlignment="1">
      <alignment horizontal="center" vertical="center" wrapText="1"/>
    </xf>
    <xf numFmtId="37" fontId="85" fillId="0" borderId="45" xfId="105" applyNumberFormat="1" applyFont="1" applyBorder="1" applyAlignment="1">
      <alignment horizontal="right" vertical="center" wrapText="1"/>
    </xf>
    <xf numFmtId="37" fontId="85" fillId="0" borderId="3" xfId="105" applyNumberFormat="1" applyFont="1" applyBorder="1" applyAlignment="1">
      <alignment horizontal="right" vertical="center" wrapText="1"/>
    </xf>
    <xf numFmtId="37" fontId="33" fillId="0" borderId="0" xfId="197" applyNumberFormat="1" applyFont="1" applyAlignment="1">
      <alignment horizontal="center"/>
    </xf>
    <xf numFmtId="37" fontId="2" fillId="0" borderId="0" xfId="0" applyNumberFormat="1" applyFont="1" applyAlignment="1">
      <alignment horizontal="center"/>
    </xf>
    <xf numFmtId="37" fontId="5" fillId="0" borderId="0" xfId="197" applyNumberFormat="1" applyFont="1" applyAlignment="1">
      <alignment horizontal="center"/>
    </xf>
    <xf numFmtId="37" fontId="85" fillId="0" borderId="0" xfId="197" applyNumberFormat="1" applyFont="1" applyAlignment="1">
      <alignment horizontal="center"/>
    </xf>
    <xf numFmtId="37" fontId="2" fillId="0" borderId="0" xfId="197" applyNumberFormat="1" applyFont="1" applyBorder="1" applyAlignment="1">
      <alignment horizontal="center" vertical="center"/>
    </xf>
    <xf numFmtId="37" fontId="85" fillId="0" borderId="45" xfId="105" applyNumberFormat="1" applyFont="1" applyBorder="1" applyAlignment="1">
      <alignment horizontal="right" vertical="center"/>
    </xf>
    <xf numFmtId="37" fontId="85" fillId="0" borderId="3" xfId="105" applyNumberFormat="1" applyFont="1" applyBorder="1" applyAlignment="1">
      <alignment horizontal="right" vertical="center"/>
    </xf>
    <xf numFmtId="37" fontId="5" fillId="0" borderId="0" xfId="105" applyNumberFormat="1" applyFont="1" applyBorder="1" applyAlignment="1">
      <alignment horizontal="center"/>
    </xf>
  </cellXfs>
  <cellStyles count="622">
    <cellStyle name="          _x000d_&#10;shell=progman.exe_x000d_&#10;m" xfId="1"/>
    <cellStyle name="          _x000d_&#10;shell=progman.exe_x000d_&#10;m 2" xfId="2"/>
    <cellStyle name="." xfId="3"/>
    <cellStyle name="??" xfId="4"/>
    <cellStyle name="?? [0.00]_ Att. 1- Cover" xfId="5"/>
    <cellStyle name="?? [0]" xfId="6"/>
    <cellStyle name="???? [0.00]_List-dwg" xfId="7"/>
    <cellStyle name="????_List-dwg" xfId="8"/>
    <cellStyle name="???[0]_Book1" xfId="9"/>
    <cellStyle name="???_???" xfId="10"/>
    <cellStyle name="??[0]_BRE" xfId="11"/>
    <cellStyle name="??_      " xfId="12"/>
    <cellStyle name="??_kc-elec system check list" xfId="13"/>
    <cellStyle name="_Bao cao kiem toan_SD901_L1" xfId="14"/>
    <cellStyle name="_Bao cao tai NPP PHAN DUNG 22-7" xfId="15"/>
    <cellStyle name="_Book1" xfId="16"/>
    <cellStyle name="_Book1_1" xfId="17"/>
    <cellStyle name="_Book1_1 2" xfId="18"/>
    <cellStyle name="_F4-6" xfId="19"/>
    <cellStyle name="_LuuNgay24-07-2006Bao cao tai NPP PHAN DUNG 22-7" xfId="20"/>
    <cellStyle name="_TK 152 chi tiet" xfId="21"/>
    <cellStyle name="_TK 152 chi tiet 2" xfId="22"/>
    <cellStyle name="_ÿÿÿÿÿ" xfId="23"/>
    <cellStyle name="•W?_Format" xfId="24"/>
    <cellStyle name="•W_’·Šú‰p•¶" xfId="26"/>
    <cellStyle name="•W€_Format" xfId="25"/>
    <cellStyle name="0" xfId="27"/>
    <cellStyle name="0,0_x000d_&#10;NA_x000d_&#10;" xfId="28"/>
    <cellStyle name="0.0" xfId="29"/>
    <cellStyle name="1" xfId="30"/>
    <cellStyle name="15" xfId="31"/>
    <cellStyle name="2" xfId="32"/>
    <cellStyle name="20% - Accent1 2" xfId="33"/>
    <cellStyle name="20% - Accent2 2" xfId="34"/>
    <cellStyle name="20% - Accent3 2" xfId="35"/>
    <cellStyle name="20% - Accent4 2" xfId="36"/>
    <cellStyle name="20% - Accent5 2" xfId="37"/>
    <cellStyle name="20% - Accent6 2" xfId="38"/>
    <cellStyle name="3" xfId="39"/>
    <cellStyle name="4" xfId="40"/>
    <cellStyle name="40% - Accent1 2" xfId="41"/>
    <cellStyle name="40% - Accent2 2" xfId="42"/>
    <cellStyle name="40% - Accent3 2" xfId="43"/>
    <cellStyle name="40% - Accent4 2" xfId="44"/>
    <cellStyle name="40% - Accent5 2" xfId="45"/>
    <cellStyle name="40% - Accent6 2" xfId="46"/>
    <cellStyle name="52" xfId="47"/>
    <cellStyle name="6" xfId="48"/>
    <cellStyle name="60% - Accent1 2" xfId="49"/>
    <cellStyle name="60% - Accent2 2" xfId="50"/>
    <cellStyle name="60% - Accent3 2" xfId="51"/>
    <cellStyle name="60% - Accent4 2" xfId="52"/>
    <cellStyle name="60% - Accent5 2" xfId="53"/>
    <cellStyle name="60% - Accent6 2" xfId="54"/>
    <cellStyle name="Accent1 2" xfId="55"/>
    <cellStyle name="Accent2 2" xfId="56"/>
    <cellStyle name="Accent3 2" xfId="57"/>
    <cellStyle name="Accent4 2" xfId="58"/>
    <cellStyle name="Accent5 2" xfId="59"/>
    <cellStyle name="Accent6 2" xfId="60"/>
    <cellStyle name="ÅëÈ­ [0]_¿ì¹°Åë" xfId="61"/>
    <cellStyle name="AeE­ [0]_INQUIRY ¿µ¾÷AßAø " xfId="62"/>
    <cellStyle name="ÅëÈ­ [0]_laroux" xfId="63"/>
    <cellStyle name="ÅëÈ­_¿ì¹°Åë" xfId="64"/>
    <cellStyle name="AeE­_INQUIRY ¿µ¾÷AßAø " xfId="65"/>
    <cellStyle name="ÅëÈ­_laroux" xfId="66"/>
    <cellStyle name="args.style" xfId="67"/>
    <cellStyle name="ÄÞ¸¶ [0]_¿ì¹°Åë" xfId="68"/>
    <cellStyle name="AÞ¸¶ [0]_INQUIRY ¿?¾÷AßAø " xfId="69"/>
    <cellStyle name="ÄÞ¸¶ [0]_L601CPT" xfId="70"/>
    <cellStyle name="ÄÞ¸¶_¿ì¹°Åë" xfId="71"/>
    <cellStyle name="AÞ¸¶_INQUIRY ¿?¾÷AßAø " xfId="72"/>
    <cellStyle name="ÄÞ¸¶_L601CPT" xfId="73"/>
    <cellStyle name="Bad 2" xfId="74"/>
    <cellStyle name="Body" xfId="75"/>
    <cellStyle name="C?AØ_¿?¾÷CoE² " xfId="76"/>
    <cellStyle name="Ç¥ÁØ_#2(M17)_1" xfId="77"/>
    <cellStyle name="C￥AØ_¿μ¾÷CoE² " xfId="78"/>
    <cellStyle name="Ç¥ÁØ_£Ò£Ã°üÁ¦ÀÛ" xfId="79"/>
    <cellStyle name="C￥AØ_5-1±¤°i " xfId="80"/>
    <cellStyle name="Ç¥ÁØ_6" xfId="81"/>
    <cellStyle name="C￥AØ_Ay°eC￥(2¿u) " xfId="82"/>
    <cellStyle name="Ç¥ÁØ_Áý°èÇ¥_1" xfId="83"/>
    <cellStyle name="C￥AØ_CoAo¹yAI °A¾×¿ⓒ½A " xfId="84"/>
    <cellStyle name="Ç¥ÁØ_ESCº¸°í" xfId="85"/>
    <cellStyle name="C￥AØ_Sheet1_¿μ¾÷CoE² " xfId="86"/>
    <cellStyle name="Ç¥ÁØ_Sheet1_£Ò£Ã°üÁ¦ÀÛÇöÈ²" xfId="87"/>
    <cellStyle name="C￥AØ_Sheet1_0N-HANDLING " xfId="88"/>
    <cellStyle name="Ç¥ÁØ_Sheet1_¼­¿ï-¾È»ê" xfId="89"/>
    <cellStyle name="C￥AØ_Sheet1_Ay°eC￥(2¿u) " xfId="90"/>
    <cellStyle name="Ç¥ÁØ_Sheet1_laroux" xfId="91"/>
    <cellStyle name="Calc Currency (0)" xfId="92"/>
    <cellStyle name="Calc Currency (0) 2" xfId="93"/>
    <cellStyle name="Calc Currency (2)" xfId="94"/>
    <cellStyle name="Calc Percent (0)" xfId="95"/>
    <cellStyle name="Calc Percent (1)" xfId="96"/>
    <cellStyle name="Calc Percent (2)" xfId="97"/>
    <cellStyle name="Calc Units (0)" xfId="98"/>
    <cellStyle name="Calc Units (1)" xfId="99"/>
    <cellStyle name="Calc Units (2)" xfId="100"/>
    <cellStyle name="Calculation 2" xfId="101"/>
    <cellStyle name="category" xfId="102"/>
    <cellStyle name="Check Cell 2" xfId="103"/>
    <cellStyle name="CHUONG" xfId="104"/>
    <cellStyle name="Comma" xfId="105" builtinId="3"/>
    <cellStyle name="Comma  - Style1" xfId="106"/>
    <cellStyle name="Comma  - Style2" xfId="107"/>
    <cellStyle name="Comma  - Style3" xfId="108"/>
    <cellStyle name="Comma  - Style4" xfId="109"/>
    <cellStyle name="Comma  - Style5" xfId="110"/>
    <cellStyle name="Comma  - Style6" xfId="111"/>
    <cellStyle name="Comma  - Style7" xfId="112"/>
    <cellStyle name="Comma  - Style8" xfId="113"/>
    <cellStyle name="Comma [ ,]" xfId="114"/>
    <cellStyle name="Comma [0]" xfId="115" builtinId="6"/>
    <cellStyle name="Comma [0] 2" xfId="116"/>
    <cellStyle name="Comma [00]" xfId="117"/>
    <cellStyle name="Comma 10" xfId="118"/>
    <cellStyle name="Comma 11" xfId="119"/>
    <cellStyle name="Comma 12" xfId="120"/>
    <cellStyle name="Comma 13" xfId="121"/>
    <cellStyle name="Comma 14" xfId="122"/>
    <cellStyle name="Comma 15" xfId="123"/>
    <cellStyle name="Comma 16" xfId="124"/>
    <cellStyle name="Comma 17" xfId="125"/>
    <cellStyle name="Comma 18" xfId="126"/>
    <cellStyle name="Comma 19" xfId="127"/>
    <cellStyle name="Comma 2" xfId="128"/>
    <cellStyle name="Comma 2 2" xfId="129"/>
    <cellStyle name="Comma 20" xfId="130"/>
    <cellStyle name="Comma 21" xfId="131"/>
    <cellStyle name="Comma 22" xfId="132"/>
    <cellStyle name="Comma 23" xfId="133"/>
    <cellStyle name="Comma 24" xfId="134"/>
    <cellStyle name="Comma 25" xfId="135"/>
    <cellStyle name="Comma 26" xfId="136"/>
    <cellStyle name="Comma 27" xfId="137"/>
    <cellStyle name="Comma 28" xfId="138"/>
    <cellStyle name="Comma 29" xfId="139"/>
    <cellStyle name="Comma 3" xfId="140"/>
    <cellStyle name="Comma 30" xfId="141"/>
    <cellStyle name="Comma 31" xfId="142"/>
    <cellStyle name="Comma 32" xfId="143"/>
    <cellStyle name="Comma 33" xfId="144"/>
    <cellStyle name="Comma 34" xfId="145"/>
    <cellStyle name="Comma 35" xfId="146"/>
    <cellStyle name="Comma 36" xfId="147"/>
    <cellStyle name="Comma 37" xfId="148"/>
    <cellStyle name="Comma 38" xfId="149"/>
    <cellStyle name="Comma 39" xfId="150"/>
    <cellStyle name="Comma 4" xfId="151"/>
    <cellStyle name="Comma 40" xfId="152"/>
    <cellStyle name="Comma 41" xfId="153"/>
    <cellStyle name="Comma 42" xfId="154"/>
    <cellStyle name="Comma 43" xfId="155"/>
    <cellStyle name="Comma 44" xfId="156"/>
    <cellStyle name="Comma 45" xfId="157"/>
    <cellStyle name="Comma 46" xfId="158"/>
    <cellStyle name="Comma 47" xfId="159"/>
    <cellStyle name="Comma 48" xfId="160"/>
    <cellStyle name="Comma 49" xfId="161"/>
    <cellStyle name="Comma 5" xfId="162"/>
    <cellStyle name="Comma 50" xfId="163"/>
    <cellStyle name="Comma 51" xfId="164"/>
    <cellStyle name="Comma 52" xfId="165"/>
    <cellStyle name="Comma 53" xfId="166"/>
    <cellStyle name="Comma 54" xfId="167"/>
    <cellStyle name="Comma 55" xfId="168"/>
    <cellStyle name="Comma 56" xfId="169"/>
    <cellStyle name="Comma 57" xfId="170"/>
    <cellStyle name="Comma 58" xfId="171"/>
    <cellStyle name="Comma 59" xfId="172"/>
    <cellStyle name="Comma 6" xfId="173"/>
    <cellStyle name="Comma 60" xfId="174"/>
    <cellStyle name="Comma 61" xfId="175"/>
    <cellStyle name="Comma 62" xfId="176"/>
    <cellStyle name="Comma 63" xfId="177"/>
    <cellStyle name="Comma 64" xfId="178"/>
    <cellStyle name="Comma 65" xfId="179"/>
    <cellStyle name="Comma 66" xfId="180"/>
    <cellStyle name="Comma 67" xfId="181"/>
    <cellStyle name="Comma 68" xfId="182"/>
    <cellStyle name="Comma 69" xfId="183"/>
    <cellStyle name="Comma 7" xfId="184"/>
    <cellStyle name="Comma 70" xfId="185"/>
    <cellStyle name="Comma 71" xfId="186"/>
    <cellStyle name="Comma 72" xfId="187"/>
    <cellStyle name="Comma 73" xfId="188"/>
    <cellStyle name="Comma 74" xfId="189"/>
    <cellStyle name="Comma 75" xfId="190"/>
    <cellStyle name="Comma 76" xfId="191"/>
    <cellStyle name="Comma 77" xfId="192"/>
    <cellStyle name="Comma 78" xfId="193"/>
    <cellStyle name="Comma 8" xfId="194"/>
    <cellStyle name="Comma 9" xfId="195"/>
    <cellStyle name="comma zerodec" xfId="196"/>
    <cellStyle name="Comma_BCTC" xfId="197"/>
    <cellStyle name="Comma_BCTC 04" xfId="198"/>
    <cellStyle name="Comma_BCTC 2" xfId="199"/>
    <cellStyle name="Comma_DC" xfId="200"/>
    <cellStyle name="Comma_Thuyet minh-theo TT23" xfId="201"/>
    <cellStyle name="Comma0" xfId="202"/>
    <cellStyle name="Copied" xfId="203"/>
    <cellStyle name="Cࡵrrency_Sheet1_PRODUCTĠ" xfId="204"/>
    <cellStyle name="Currency [00]" xfId="205"/>
    <cellStyle name="Currency0" xfId="206"/>
    <cellStyle name="Currency0 2" xfId="207"/>
    <cellStyle name="Currency0 3" xfId="208"/>
    <cellStyle name="Currency1" xfId="209"/>
    <cellStyle name="Date" xfId="210"/>
    <cellStyle name="Date 2" xfId="211"/>
    <cellStyle name="Date Short" xfId="212"/>
    <cellStyle name="Date_Bao Cao Kiem Tra  trung bay Ke milk-yomilk CK 2" xfId="213"/>
    <cellStyle name="DELTA" xfId="214"/>
    <cellStyle name="Dezimal [0]_68574_Materialbedarfsliste" xfId="215"/>
    <cellStyle name="Dezimal_68574_Materialbedarfsliste" xfId="216"/>
    <cellStyle name="Dollar (zero dec)" xfId="217"/>
    <cellStyle name="e" xfId="218"/>
    <cellStyle name="Enter Currency (0)" xfId="219"/>
    <cellStyle name="Enter Currency (2)" xfId="220"/>
    <cellStyle name="Enter Units (0)" xfId="221"/>
    <cellStyle name="Enter Units (1)" xfId="222"/>
    <cellStyle name="Enter Units (2)" xfId="223"/>
    <cellStyle name="Entered" xfId="224"/>
    <cellStyle name="Euro" xfId="225"/>
    <cellStyle name="Explanatory Text 2" xfId="226"/>
    <cellStyle name="f" xfId="227"/>
    <cellStyle name="F2" xfId="228"/>
    <cellStyle name="F3" xfId="229"/>
    <cellStyle name="F4" xfId="230"/>
    <cellStyle name="F5" xfId="231"/>
    <cellStyle name="F6" xfId="232"/>
    <cellStyle name="F7" xfId="233"/>
    <cellStyle name="F8" xfId="234"/>
    <cellStyle name="Fixed" xfId="235"/>
    <cellStyle name="Fixed 2" xfId="236"/>
    <cellStyle name="Good 2" xfId="237"/>
    <cellStyle name="Grey" xfId="238"/>
    <cellStyle name="ha" xfId="239"/>
    <cellStyle name="Head 1" xfId="240"/>
    <cellStyle name="HEADER" xfId="241"/>
    <cellStyle name="Header1" xfId="242"/>
    <cellStyle name="Header2" xfId="243"/>
    <cellStyle name="Heading 1" xfId="244" builtinId="16" customBuiltin="1"/>
    <cellStyle name="Heading 1 2" xfId="245"/>
    <cellStyle name="Heading 2" xfId="246" builtinId="17" customBuiltin="1"/>
    <cellStyle name="Heading 2 2" xfId="247"/>
    <cellStyle name="Heading 3 2" xfId="248"/>
    <cellStyle name="Heading 4 2" xfId="249"/>
    <cellStyle name="HEADING1" xfId="250"/>
    <cellStyle name="HEADING2" xfId="251"/>
    <cellStyle name="HEADINGS" xfId="252"/>
    <cellStyle name="HEADINGSTOP" xfId="253"/>
    <cellStyle name="headoption" xfId="254"/>
    <cellStyle name="Hoa-Scholl" xfId="255"/>
    <cellStyle name="Hyperlink" xfId="256" builtinId="8"/>
    <cellStyle name="Input" xfId="257" builtinId="20" customBuiltin="1"/>
    <cellStyle name="Input [yellow]" xfId="258"/>
    <cellStyle name="Input 2" xfId="259"/>
    <cellStyle name="Input 3" xfId="260"/>
    <cellStyle name="Input 4" xfId="261"/>
    <cellStyle name="jj/mm/00" xfId="262"/>
    <cellStyle name="Ledger 17 x 11 in" xfId="263"/>
    <cellStyle name="Line" xfId="264"/>
    <cellStyle name="Link Currency (0)" xfId="265"/>
    <cellStyle name="Link Currency (2)" xfId="266"/>
    <cellStyle name="Link Units (0)" xfId="267"/>
    <cellStyle name="Link Units (1)" xfId="268"/>
    <cellStyle name="Link Units (2)" xfId="269"/>
    <cellStyle name="Linked Cell 2" xfId="270"/>
    <cellStyle name="Millares [0]_Well Timing" xfId="271"/>
    <cellStyle name="Millares_Well Timing" xfId="272"/>
    <cellStyle name="Model" xfId="273"/>
    <cellStyle name="moi" xfId="274"/>
    <cellStyle name="Moneda [0]_Well Timing" xfId="275"/>
    <cellStyle name="Moneda_Well Timing" xfId="276"/>
    <cellStyle name="Monétaire [0]_TARIFFS DB" xfId="277"/>
    <cellStyle name="Monétaire_TARIFFS DB" xfId="278"/>
    <cellStyle name="n" xfId="279"/>
    <cellStyle name="Neutral 2" xfId="280"/>
    <cellStyle name="New" xfId="281"/>
    <cellStyle name="New Times Roman" xfId="282"/>
    <cellStyle name="no dec" xfId="283"/>
    <cellStyle name="ÑONVÒ" xfId="284"/>
    <cellStyle name="Normal" xfId="0" builtinId="0"/>
    <cellStyle name="Normal - Style1" xfId="285"/>
    <cellStyle name="Normal - Style1 2" xfId="286"/>
    <cellStyle name="Normal - Style1 3" xfId="287"/>
    <cellStyle name="Normal - 유형1" xfId="288"/>
    <cellStyle name="Normal 10" xfId="289"/>
    <cellStyle name="Normal 11" xfId="290"/>
    <cellStyle name="Normal 12" xfId="291"/>
    <cellStyle name="Normal 13" xfId="292"/>
    <cellStyle name="Normal 14" xfId="293"/>
    <cellStyle name="Normal 15" xfId="294"/>
    <cellStyle name="Normal 16" xfId="295"/>
    <cellStyle name="Normal 17" xfId="296"/>
    <cellStyle name="Normal 18" xfId="297"/>
    <cellStyle name="Normal 19" xfId="298"/>
    <cellStyle name="Normal 2" xfId="299"/>
    <cellStyle name="Normal 2 2" xfId="300"/>
    <cellStyle name="Normal 2 3" xfId="301"/>
    <cellStyle name="Normal 2 4" xfId="302"/>
    <cellStyle name="Normal 2_E340" xfId="303"/>
    <cellStyle name="Normal 20" xfId="304"/>
    <cellStyle name="Normal 21" xfId="305"/>
    <cellStyle name="Normal 22" xfId="306"/>
    <cellStyle name="Normal 23" xfId="307"/>
    <cellStyle name="Normal 24" xfId="308"/>
    <cellStyle name="Normal 25" xfId="309"/>
    <cellStyle name="Normal 26" xfId="310"/>
    <cellStyle name="Normal 27" xfId="311"/>
    <cellStyle name="Normal 28" xfId="312"/>
    <cellStyle name="Normal 29" xfId="313"/>
    <cellStyle name="Normal 3" xfId="314"/>
    <cellStyle name="Normal 3 2" xfId="315"/>
    <cellStyle name="Normal 30" xfId="316"/>
    <cellStyle name="Normal 31" xfId="317"/>
    <cellStyle name="Normal 32" xfId="318"/>
    <cellStyle name="Normal 33" xfId="319"/>
    <cellStyle name="Normal 34" xfId="320"/>
    <cellStyle name="Normal 35" xfId="321"/>
    <cellStyle name="Normal 36" xfId="322"/>
    <cellStyle name="Normal 37" xfId="323"/>
    <cellStyle name="Normal 38" xfId="324"/>
    <cellStyle name="Normal 39" xfId="325"/>
    <cellStyle name="Normal 4" xfId="326"/>
    <cellStyle name="Normal 4 2" xfId="327"/>
    <cellStyle name="Normal 40" xfId="328"/>
    <cellStyle name="Normal 41" xfId="329"/>
    <cellStyle name="Normal 42" xfId="330"/>
    <cellStyle name="Normal 43" xfId="331"/>
    <cellStyle name="Normal 44" xfId="332"/>
    <cellStyle name="Normal 45" xfId="333"/>
    <cellStyle name="Normal 46" xfId="334"/>
    <cellStyle name="Normal 47" xfId="335"/>
    <cellStyle name="Normal 48" xfId="336"/>
    <cellStyle name="Normal 49" xfId="337"/>
    <cellStyle name="Normal 5" xfId="338"/>
    <cellStyle name="Normal 50" xfId="339"/>
    <cellStyle name="Normal 51" xfId="340"/>
    <cellStyle name="Normal 52" xfId="341"/>
    <cellStyle name="Normal 53" xfId="342"/>
    <cellStyle name="Normal 54" xfId="343"/>
    <cellStyle name="Normal 55" xfId="344"/>
    <cellStyle name="Normal 56" xfId="345"/>
    <cellStyle name="Normal 57" xfId="346"/>
    <cellStyle name="Normal 58" xfId="347"/>
    <cellStyle name="Normal 59" xfId="348"/>
    <cellStyle name="Normal 6" xfId="349"/>
    <cellStyle name="Normal 60" xfId="350"/>
    <cellStyle name="Normal 61" xfId="351"/>
    <cellStyle name="Normal 62" xfId="352"/>
    <cellStyle name="Normal 63" xfId="353"/>
    <cellStyle name="Normal 64" xfId="354"/>
    <cellStyle name="Normal 65" xfId="355"/>
    <cellStyle name="Normal 66" xfId="356"/>
    <cellStyle name="Normal 67" xfId="357"/>
    <cellStyle name="Normal 68" xfId="358"/>
    <cellStyle name="Normal 69" xfId="359"/>
    <cellStyle name="Normal 7" xfId="360"/>
    <cellStyle name="Normal 70" xfId="361"/>
    <cellStyle name="Normal 71" xfId="362"/>
    <cellStyle name="Normal 72" xfId="363"/>
    <cellStyle name="Normal 73" xfId="364"/>
    <cellStyle name="Normal 74" xfId="365"/>
    <cellStyle name="Normal 75" xfId="366"/>
    <cellStyle name="Normal 76" xfId="367"/>
    <cellStyle name="Normal 77" xfId="368"/>
    <cellStyle name="Normal 78" xfId="369"/>
    <cellStyle name="Normal 79" xfId="370"/>
    <cellStyle name="Normal 8" xfId="371"/>
    <cellStyle name="Normal 9" xfId="372"/>
    <cellStyle name="Normal_BCDKT Thuy Loi I" xfId="373"/>
    <cellStyle name="Normal_SHEET" xfId="374"/>
    <cellStyle name="Note 2" xfId="375"/>
    <cellStyle name="Œ…‹æØ‚è [0.00]_ÆÂ¹²" xfId="376"/>
    <cellStyle name="Œ…‹æØ‚è_laroux" xfId="377"/>
    <cellStyle name="oft Excel]_x000d_&#10;Comment=open=/f ‚ðw’è‚·‚é‚ÆAƒ†[ƒU[’è‹`ŠÖ”‚ðŠÖ”“\‚è•t‚¯‚Ìˆê——‚É“o˜^‚·‚é‚±‚Æ‚ª‚Å‚«‚Ü‚·B_x000d_&#10;Maximized" xfId="378"/>
    <cellStyle name="oft Excel]_x000d_&#10;Comment=The open=/f lines load custom functions into the Paste Function list._x000d_&#10;Maximized=2_x000d_&#10;Basics=1_x000d_&#10;A" xfId="379"/>
    <cellStyle name="oft Excel]_x000d_&#10;Comment=The open=/f lines load custom functions into the Paste Function list._x000d_&#10;Maximized=2_x000d_&#10;Basics=1_x000d_&#10;A 2" xfId="380"/>
    <cellStyle name="oft Excel]_x000d_&#10;Comment=The open=/f lines load custom functions into the Paste Function list._x000d_&#10;Maximized=3_x000d_&#10;Basics=1_x000d_&#10;A" xfId="381"/>
    <cellStyle name="oft Excel]_x000d_&#10;Comment=The open=/f lines load custom functions into the Paste Function list._x000d_&#10;Maximized=3_x000d_&#10;Basics=1_x000d_&#10;A 2" xfId="382"/>
    <cellStyle name="omma [0]_Mktg Prog" xfId="383"/>
    <cellStyle name="ormal_Sheet1_1" xfId="384"/>
    <cellStyle name="Output 2" xfId="385"/>
    <cellStyle name="paint" xfId="386"/>
    <cellStyle name="per.style" xfId="387"/>
    <cellStyle name="Percent" xfId="388" builtinId="5"/>
    <cellStyle name="Percent [0]" xfId="389"/>
    <cellStyle name="Percent [00]" xfId="390"/>
    <cellStyle name="Percent [2]" xfId="391"/>
    <cellStyle name="Percent [2] 2" xfId="392"/>
    <cellStyle name="Percent 10" xfId="393"/>
    <cellStyle name="Percent 11" xfId="394"/>
    <cellStyle name="Percent 12" xfId="395"/>
    <cellStyle name="Percent 13" xfId="396"/>
    <cellStyle name="Percent 14" xfId="397"/>
    <cellStyle name="Percent 15" xfId="398"/>
    <cellStyle name="Percent 16" xfId="399"/>
    <cellStyle name="Percent 17" xfId="400"/>
    <cellStyle name="Percent 18" xfId="401"/>
    <cellStyle name="Percent 19" xfId="402"/>
    <cellStyle name="Percent 2" xfId="403"/>
    <cellStyle name="Percent 2 2" xfId="404"/>
    <cellStyle name="Percent 20" xfId="405"/>
    <cellStyle name="Percent 21" xfId="406"/>
    <cellStyle name="Percent 22" xfId="407"/>
    <cellStyle name="Percent 23" xfId="408"/>
    <cellStyle name="Percent 24" xfId="409"/>
    <cellStyle name="Percent 25" xfId="410"/>
    <cellStyle name="Percent 26" xfId="411"/>
    <cellStyle name="Percent 27" xfId="412"/>
    <cellStyle name="Percent 28" xfId="413"/>
    <cellStyle name="Percent 29" xfId="414"/>
    <cellStyle name="Percent 3" xfId="415"/>
    <cellStyle name="Percent 30" xfId="416"/>
    <cellStyle name="Percent 31" xfId="417"/>
    <cellStyle name="Percent 32" xfId="418"/>
    <cellStyle name="Percent 33" xfId="419"/>
    <cellStyle name="Percent 34" xfId="420"/>
    <cellStyle name="Percent 35" xfId="421"/>
    <cellStyle name="Percent 36" xfId="422"/>
    <cellStyle name="Percent 37" xfId="423"/>
    <cellStyle name="Percent 38" xfId="424"/>
    <cellStyle name="Percent 39" xfId="425"/>
    <cellStyle name="Percent 4" xfId="426"/>
    <cellStyle name="Percent 40" xfId="427"/>
    <cellStyle name="Percent 41" xfId="428"/>
    <cellStyle name="Percent 42" xfId="429"/>
    <cellStyle name="Percent 43" xfId="430"/>
    <cellStyle name="Percent 44" xfId="431"/>
    <cellStyle name="Percent 45" xfId="432"/>
    <cellStyle name="Percent 46" xfId="433"/>
    <cellStyle name="Percent 47" xfId="434"/>
    <cellStyle name="Percent 48" xfId="435"/>
    <cellStyle name="Percent 49" xfId="436"/>
    <cellStyle name="Percent 5" xfId="437"/>
    <cellStyle name="Percent 50" xfId="438"/>
    <cellStyle name="Percent 51" xfId="439"/>
    <cellStyle name="Percent 52" xfId="440"/>
    <cellStyle name="Percent 53" xfId="441"/>
    <cellStyle name="Percent 54" xfId="442"/>
    <cellStyle name="Percent 55" xfId="443"/>
    <cellStyle name="Percent 56" xfId="444"/>
    <cellStyle name="Percent 57" xfId="445"/>
    <cellStyle name="Percent 58" xfId="446"/>
    <cellStyle name="Percent 59" xfId="447"/>
    <cellStyle name="Percent 6" xfId="448"/>
    <cellStyle name="Percent 60" xfId="449"/>
    <cellStyle name="Percent 61" xfId="450"/>
    <cellStyle name="Percent 62" xfId="451"/>
    <cellStyle name="Percent 63" xfId="452"/>
    <cellStyle name="Percent 64" xfId="453"/>
    <cellStyle name="Percent 65" xfId="454"/>
    <cellStyle name="Percent 66" xfId="455"/>
    <cellStyle name="Percent 67" xfId="456"/>
    <cellStyle name="Percent 68" xfId="457"/>
    <cellStyle name="Percent 69" xfId="458"/>
    <cellStyle name="Percent 7" xfId="459"/>
    <cellStyle name="Percent 70" xfId="460"/>
    <cellStyle name="Percent 71" xfId="461"/>
    <cellStyle name="Percent 72" xfId="462"/>
    <cellStyle name="Percent 73" xfId="463"/>
    <cellStyle name="Percent 74" xfId="464"/>
    <cellStyle name="Percent 8" xfId="465"/>
    <cellStyle name="Percent 9" xfId="466"/>
    <cellStyle name="PrePop Currency (0)" xfId="467"/>
    <cellStyle name="PrePop Currency (2)" xfId="468"/>
    <cellStyle name="PrePop Units (0)" xfId="469"/>
    <cellStyle name="PrePop Units (1)" xfId="470"/>
    <cellStyle name="PrePop Units (2)" xfId="471"/>
    <cellStyle name="pricing" xfId="472"/>
    <cellStyle name="PSChar" xfId="473"/>
    <cellStyle name="PSHeading" xfId="474"/>
    <cellStyle name="regstoresfromspecstores" xfId="475"/>
    <cellStyle name="RevList" xfId="476"/>
    <cellStyle name="s]_x000d_&#10;spooler=yes_x000d_&#10;load=_x000d_&#10;Beep=yes_x000d_&#10;NullPort=None_x000d_&#10;BorderWidth=3_x000d_&#10;CursorBlinkRate=1200_x000d_&#10;DoubleClickSpeed=452_x000d_&#10;Programs=co" xfId="477"/>
    <cellStyle name="s]_x000d_&#10;spooler=yes_x000d_&#10;load=_x000d_&#10;Beep=yes_x000d_&#10;NullPort=None_x000d_&#10;BorderWidth=3_x000d_&#10;CursorBlinkRate=1200_x000d_&#10;DoubleClickSpeed=452_x000d_&#10;Programs=co 2" xfId="478"/>
    <cellStyle name="serJet 1200 Series PCL 6" xfId="479"/>
    <cellStyle name="SHADEDSTORES" xfId="480"/>
    <cellStyle name="specstores" xfId="481"/>
    <cellStyle name="Standard_Anpassen der Amortisation" xfId="482"/>
    <cellStyle name="Style 1" xfId="483"/>
    <cellStyle name="Style 1 2" xfId="484"/>
    <cellStyle name="Style 10" xfId="485"/>
    <cellStyle name="Style 10 2" xfId="486"/>
    <cellStyle name="Style 11" xfId="487"/>
    <cellStyle name="Style 11 2" xfId="488"/>
    <cellStyle name="Style 12" xfId="489"/>
    <cellStyle name="Style 12 2" xfId="490"/>
    <cellStyle name="Style 13" xfId="491"/>
    <cellStyle name="Style 14" xfId="492"/>
    <cellStyle name="Style 14 2" xfId="493"/>
    <cellStyle name="Style 15" xfId="494"/>
    <cellStyle name="Style 15 2" xfId="495"/>
    <cellStyle name="Style 2" xfId="496"/>
    <cellStyle name="Style 2 2" xfId="497"/>
    <cellStyle name="Style 3" xfId="498"/>
    <cellStyle name="Style 3 2" xfId="499"/>
    <cellStyle name="Style 4" xfId="500"/>
    <cellStyle name="Style 4 2" xfId="501"/>
    <cellStyle name="Style 5" xfId="502"/>
    <cellStyle name="Style 5 2" xfId="503"/>
    <cellStyle name="Style 6" xfId="504"/>
    <cellStyle name="Style 7" xfId="505"/>
    <cellStyle name="Style 7 2" xfId="506"/>
    <cellStyle name="Style 8" xfId="507"/>
    <cellStyle name="Style 8 2" xfId="508"/>
    <cellStyle name="Style 9" xfId="509"/>
    <cellStyle name="Style 9 2" xfId="510"/>
    <cellStyle name="style_1" xfId="511"/>
    <cellStyle name="subhead" xfId="512"/>
    <cellStyle name="Subtotal" xfId="513"/>
    <cellStyle name="T" xfId="514"/>
    <cellStyle name="T 2" xfId="515"/>
    <cellStyle name="T_Bang TH gia tri do dang" xfId="516"/>
    <cellStyle name="T_Bao cao kiem toan_SD901_L1" xfId="517"/>
    <cellStyle name="T_Bao cao kttb milk yomilkYAO-mien bac" xfId="518"/>
    <cellStyle name="T_bc_km_ngay" xfId="519"/>
    <cellStyle name="T_Book1" xfId="520"/>
    <cellStyle name="T_Book1_Bao cao kiem toan_SD901_L1" xfId="521"/>
    <cellStyle name="T_Book1_Bao cao kiem toan_SD901_L1 2" xfId="522"/>
    <cellStyle name="T_Book2" xfId="523"/>
    <cellStyle name="T_Cac bao cao TB  Milk-Yomilk-co Ke- CK 1-Vinh Thang" xfId="524"/>
    <cellStyle name="T_cham diem Milk chu ky2-ANH MINH" xfId="525"/>
    <cellStyle name="T_cham trung bay ck 1 m.Bac milk co ke 2" xfId="526"/>
    <cellStyle name="T_cham trung bay yao smart milk ck 2 mien Bac" xfId="527"/>
    <cellStyle name="T_danh sach chua nop bcao trung bay sua chua  tinh den 1-3-06" xfId="528"/>
    <cellStyle name="T_Danh sach KH TB MilkYomilk Yao  Smart chu ky 2-Vinh Thang" xfId="529"/>
    <cellStyle name="T_Danh sach KH trung bay MilkYomilk co ke chu ky 2-Vinh Thang" xfId="530"/>
    <cellStyle name="T_DD30.6.05" xfId="531"/>
    <cellStyle name="T_DD30.6.05 2" xfId="532"/>
    <cellStyle name="T_DDang QL1A" xfId="533"/>
    <cellStyle name="T_Doi But Son QL18 31-12-04" xfId="534"/>
    <cellStyle name="T_DSACH MILK YO MILK CK 2 M.BAC" xfId="535"/>
    <cellStyle name="T_DSKH Tbay Milk , Yomilk CK 2 Vu Thi Hanh" xfId="536"/>
    <cellStyle name="T_form ton kho CK 2 tuan 8" xfId="537"/>
    <cellStyle name="T_LuuNgay10-01-2007thanhloan" xfId="538"/>
    <cellStyle name="T_NPP Khanh Vinh Thai Nguyen - BC KTTB_CTrinh_TB__20_loc__Milk_Yomilk_CK1" xfId="539"/>
    <cellStyle name="T_QL18 808 - 6-04" xfId="540"/>
    <cellStyle name="T_Sheet1" xfId="541"/>
    <cellStyle name="T_sua chua cham trung bay  mien Bac" xfId="542"/>
    <cellStyle name="T_thu von 2004 - 809" xfId="543"/>
    <cellStyle name="T_VD3 - DThu" xfId="544"/>
    <cellStyle name="Text Indent A" xfId="545"/>
    <cellStyle name="Text Indent B" xfId="546"/>
    <cellStyle name="Text Indent C" xfId="547"/>
    <cellStyle name="th" xfId="548"/>
    <cellStyle name="th 2" xfId="549"/>
    <cellStyle name="þ_x001d_ð¤_x000c_¯" xfId="550"/>
    <cellStyle name="þ_x001d_ð¤_x000c_¯þ_x0014__x000d_" xfId="551"/>
    <cellStyle name="þ_x001d_ð¤_x000c_¯þ_x0014__x000d_¨þU" xfId="552"/>
    <cellStyle name="þ_x001d_ð¤_x000c_¯þ_x0014__x000d_¨þU_x0001_" xfId="553"/>
    <cellStyle name="þ_x001d_ð¤_x000c_¯þ_x0014__x000d_¨þU_x0001_À_x0004_" xfId="554"/>
    <cellStyle name="þ_x001d_ð¤_x000c_¯þ_x0014__x000d_¨þU_x0001_À_x0004_ _x0015__x000f_" xfId="555"/>
    <cellStyle name="þ_x001d_ð¤_x000c_¯þ_x0014__x000d_¨þU_x0001_À_x0004_ _x0015__x000f__x0001__x0001_" xfId="556"/>
    <cellStyle name="þ_x001d_ð·_x000c_æþ'_x000d_ßþU_x0001_Ø_x0005_ü_x0014__x0007__x0001__x0001_" xfId="557"/>
    <cellStyle name="þ_x001d_ð·_x000c_æþ'_x000d_ßþU_x0001_Ø_x0005_ü_x0014__x0007__x0001__x0001_ 2" xfId="558"/>
    <cellStyle name="þ_x001d_ðK_x000c_Fý_x001b__x000d_9ýU_x0001_Ð_x0008_¦)_x0007__x0001__x0001_" xfId="559"/>
    <cellStyle name="Thuyet minh" xfId="560"/>
    <cellStyle name="thvt" xfId="561"/>
    <cellStyle name="Title 2" xfId="562"/>
    <cellStyle name="Total" xfId="563" builtinId="25" customBuiltin="1"/>
    <cellStyle name="Total 2" xfId="564"/>
    <cellStyle name="viet" xfId="565"/>
    <cellStyle name="viet 2" xfId="566"/>
    <cellStyle name="viet2" xfId="567"/>
    <cellStyle name="viet2 2" xfId="568"/>
    <cellStyle name="VN new romanNormal" xfId="569"/>
    <cellStyle name="Vn Time 13" xfId="570"/>
    <cellStyle name="Vn Time 14" xfId="571"/>
    <cellStyle name="VN time new roman" xfId="572"/>
    <cellStyle name="vnbo" xfId="573"/>
    <cellStyle name="vnhead1" xfId="574"/>
    <cellStyle name="vnhead2" xfId="575"/>
    <cellStyle name="vnhead3" xfId="576"/>
    <cellStyle name="vnhead4" xfId="577"/>
    <cellStyle name="vntxt1" xfId="578"/>
    <cellStyle name="vntxt1 2" xfId="579"/>
    <cellStyle name="vntxt2" xfId="580"/>
    <cellStyle name="Währung [0]_68574_Materialbedarfsliste" xfId="581"/>
    <cellStyle name="Währung_68574_Materialbedarfsliste" xfId="582"/>
    <cellStyle name="Warning Text 2" xfId="583"/>
    <cellStyle name="xuan" xfId="584"/>
    <cellStyle name="เครื่องหมายสกุลเงิน [0]_FTC_OFFER" xfId="585"/>
    <cellStyle name="เครื่องหมายสกุลเงิน_FTC_OFFER" xfId="586"/>
    <cellStyle name="ปกติ_FTC_OFFER" xfId="587"/>
    <cellStyle name="똿뗦먛귟 [0.00]_PRODUCT DETAIL Q1" xfId="591"/>
    <cellStyle name="똿뗦먛귟_PRODUCT DETAIL Q1" xfId="592"/>
    <cellStyle name="믅됞 [0.00]_PRODUCT DETAIL Q1" xfId="593"/>
    <cellStyle name="믅됞_PRODUCT DETAIL Q1" xfId="594"/>
    <cellStyle name="백분율_95" xfId="595"/>
    <cellStyle name="뷭?_BOOKSHIP" xfId="596"/>
    <cellStyle name="一般_00Q3902REV.1" xfId="610"/>
    <cellStyle name="千分位[0]_00Q3902REV.1" xfId="611"/>
    <cellStyle name="千分位_00Q3902REV.1" xfId="612"/>
    <cellStyle name="콤마 [ - 유형1" xfId="597"/>
    <cellStyle name="콤마 [ - 유형2" xfId="598"/>
    <cellStyle name="콤마 [ - 유형3" xfId="599"/>
    <cellStyle name="콤마 [ - 유형4" xfId="600"/>
    <cellStyle name="콤마 [ - 유형5" xfId="601"/>
    <cellStyle name="콤마 [ - 유형6" xfId="602"/>
    <cellStyle name="콤마 [ - 유형7" xfId="603"/>
    <cellStyle name="콤마 [ - 유형8" xfId="604"/>
    <cellStyle name="콤마 [0]_ 비목별 월별기술 " xfId="605"/>
    <cellStyle name="콤마_ 비목별 월별기술 " xfId="606"/>
    <cellStyle name="통화 [0]_1202" xfId="607"/>
    <cellStyle name="통화_1202" xfId="608"/>
    <cellStyle name="표준_(정보부문)월별인원계획" xfId="609"/>
    <cellStyle name="常规_Aug. total -1st-2002" xfId="613"/>
    <cellStyle name="桁区切り [0.00]_BE-BQ" xfId="614"/>
    <cellStyle name="桁区切り_BE-BQ" xfId="615"/>
    <cellStyle name="標準_BE-BQ" xfId="616"/>
    <cellStyle name="貨幣 [0]_00Q3902REV.1" xfId="617"/>
    <cellStyle name="貨幣[0]_BRE" xfId="618"/>
    <cellStyle name="貨幣_00Q3902REV.1" xfId="619"/>
    <cellStyle name="通貨 [0.00]_BE-BQ" xfId="620"/>
    <cellStyle name="通貨_BE-BQ" xfId="621"/>
    <cellStyle name=" [0.00]_ Att. 1- Cover" xfId="588"/>
    <cellStyle name="_ Att. 1- Cover" xfId="589"/>
    <cellStyle name="?_ Att. 1- Cover" xfId="590"/>
  </cellStyles>
  <dxfs count="6">
    <dxf>
      <font>
        <b/>
        <i/>
        <condense val="0"/>
        <extend val="0"/>
      </font>
    </dxf>
    <dxf>
      <font>
        <b val="0"/>
        <i/>
        <condense val="0"/>
        <extend val="0"/>
      </font>
    </dxf>
    <dxf>
      <font>
        <b/>
        <i val="0"/>
        <strike val="0"/>
        <condense val="0"/>
        <extend val="0"/>
      </font>
    </dxf>
    <dxf>
      <font>
        <b/>
        <i/>
        <condense val="0"/>
        <extend val="0"/>
      </font>
    </dxf>
    <dxf>
      <font>
        <b val="0"/>
        <i/>
        <condense val="0"/>
        <extend val="0"/>
      </font>
    </dxf>
    <dxf>
      <font>
        <b/>
        <i val="0"/>
        <strike val="0"/>
        <condense val="0"/>
        <extend val="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
  <sheetViews>
    <sheetView showGridLines="0" defaultGridColor="0" view="pageBreakPreview" colorId="0" workbookViewId="0">
      <pane activePane="bottomRight" state="frozenSplit"/>
    </sheetView>
  </sheetViews>
  <sheetFormatPr defaultRowHeight="15"/>
  <sheetData/>
  <phoneticPr fontId="36" type="noConversion"/>
  <pageMargins left="0.7" right="0.7" top="0.75" bottom="0.7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2"/>
  <dimension ref="A1"/>
  <sheetViews>
    <sheetView zoomScaleSheetLayoutView="4" workbookViewId="0"/>
  </sheetViews>
  <sheetFormatPr defaultRowHeight="15"/>
  <sheetData/>
  <phoneticPr fontId="36"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tabColor indexed="34"/>
  </sheetPr>
  <dimension ref="A1:R98"/>
  <sheetViews>
    <sheetView zoomScale="85" workbookViewId="0">
      <pane ySplit="6" topLeftCell="A56" activePane="bottomLeft" state="frozen"/>
      <selection pane="bottomLeft" activeCell="B72" sqref="B72"/>
    </sheetView>
  </sheetViews>
  <sheetFormatPr defaultRowHeight="18" customHeight="1"/>
  <cols>
    <col min="1" max="1" width="3" style="403" customWidth="1"/>
    <col min="2" max="2" width="32.375" style="404" customWidth="1"/>
    <col min="3" max="3" width="16.875" style="405" customWidth="1"/>
    <col min="4" max="4" width="19.375" style="405" customWidth="1"/>
    <col min="5" max="5" width="18.875" style="405" customWidth="1"/>
    <col min="6" max="6" width="18.25" style="405" customWidth="1"/>
    <col min="7" max="7" width="16.75" style="405" hidden="1" customWidth="1"/>
    <col min="8" max="8" width="14.125" style="423" hidden="1" customWidth="1"/>
    <col min="9" max="9" width="21.25" style="408" customWidth="1"/>
    <col min="10" max="10" width="17.875" style="423" customWidth="1"/>
    <col min="11" max="11" width="13" style="423" customWidth="1"/>
    <col min="12" max="12" width="14.5" style="430" bestFit="1" customWidth="1"/>
    <col min="13" max="13" width="14.25" style="430" bestFit="1" customWidth="1"/>
    <col min="14" max="14" width="14.25" style="408" bestFit="1" customWidth="1"/>
    <col min="15" max="15" width="18.5" style="403" customWidth="1"/>
    <col min="16" max="16384" width="9" style="403"/>
  </cols>
  <sheetData>
    <row r="1" spans="1:18" s="136" customFormat="1" ht="21" customHeight="1">
      <c r="A1" s="401" t="str">
        <f>BS!A1</f>
        <v>C«ng ty Cæ phÇn §Çu t­ &amp; Th­¬ng m¹i DÇu KhÝ S«ng §µ</v>
      </c>
      <c r="H1" s="137"/>
      <c r="I1" s="137" t="s">
        <v>104</v>
      </c>
      <c r="L1" s="393"/>
      <c r="M1" s="144"/>
      <c r="N1" s="144"/>
      <c r="O1" s="144"/>
      <c r="P1" s="144"/>
      <c r="Q1" s="144"/>
      <c r="R1" s="393"/>
    </row>
    <row r="2" spans="1:18" s="138" customFormat="1" ht="18" customHeight="1">
      <c r="A2" s="402" t="str">
        <f>BS!A2</f>
        <v>§Þa chØ: TÇng 4, CT3, tßa nhµ Fodacon, ®­êng TrÇn Phó</v>
      </c>
      <c r="H2" s="139"/>
      <c r="I2" s="139" t="e">
        <f>BS!#REF!</f>
        <v>#REF!</v>
      </c>
      <c r="L2" s="394"/>
      <c r="M2" s="142"/>
      <c r="N2" s="142"/>
      <c r="O2" s="142"/>
      <c r="P2" s="142"/>
      <c r="Q2" s="142"/>
      <c r="R2" s="394"/>
    </row>
    <row r="3" spans="1:18" s="138" customFormat="1" ht="18" customHeight="1">
      <c r="A3" s="395">
        <f>'Ten '!$A$12</f>
        <v>0</v>
      </c>
      <c r="B3" s="140"/>
      <c r="C3" s="140"/>
      <c r="D3" s="140"/>
      <c r="E3" s="140"/>
      <c r="F3" s="140"/>
      <c r="G3" s="140"/>
      <c r="H3" s="141"/>
      <c r="I3" s="141" t="str">
        <f>BS!N3</f>
        <v>Cho n¨m tµi chÝnh kÕt thóc ngµy 31/12/2014</v>
      </c>
      <c r="L3" s="394"/>
      <c r="M3" s="142"/>
      <c r="N3" s="142"/>
      <c r="O3" s="142"/>
      <c r="P3" s="142"/>
      <c r="Q3" s="142"/>
      <c r="R3" s="394"/>
    </row>
    <row r="4" spans="1:18" ht="18" customHeight="1">
      <c r="H4" s="406"/>
      <c r="I4" s="406"/>
      <c r="J4" s="406"/>
      <c r="K4" s="406"/>
      <c r="L4" s="407"/>
      <c r="M4" s="407"/>
    </row>
    <row r="5" spans="1:18" ht="18" customHeight="1">
      <c r="B5" s="409" t="s">
        <v>195</v>
      </c>
      <c r="H5" s="406"/>
      <c r="I5" s="406"/>
      <c r="J5" s="406"/>
      <c r="K5" s="406"/>
      <c r="L5" s="407"/>
      <c r="M5" s="407"/>
    </row>
    <row r="6" spans="1:18" s="136" customFormat="1" ht="33.75" customHeight="1">
      <c r="B6" s="410" t="s">
        <v>277</v>
      </c>
      <c r="C6" s="411" t="s">
        <v>282</v>
      </c>
      <c r="D6" s="411" t="s">
        <v>283</v>
      </c>
      <c r="E6" s="411" t="s">
        <v>284</v>
      </c>
      <c r="F6" s="411" t="s">
        <v>285</v>
      </c>
      <c r="G6" s="411" t="s">
        <v>608</v>
      </c>
      <c r="H6" s="411" t="s">
        <v>286</v>
      </c>
      <c r="I6" s="411" t="s">
        <v>281</v>
      </c>
      <c r="J6" s="412" t="s">
        <v>303</v>
      </c>
      <c r="K6" s="412"/>
      <c r="L6" s="397"/>
      <c r="M6" s="397"/>
      <c r="N6" s="393"/>
    </row>
    <row r="7" spans="1:18" s="413" customFormat="1" ht="22.5" customHeight="1">
      <c r="B7" s="414" t="s">
        <v>287</v>
      </c>
      <c r="C7" s="816"/>
      <c r="D7" s="816"/>
      <c r="E7" s="816"/>
      <c r="F7" s="816"/>
      <c r="G7" s="415"/>
      <c r="H7" s="415"/>
      <c r="I7" s="416"/>
      <c r="J7" s="406"/>
      <c r="K7" s="406"/>
      <c r="L7" s="407"/>
      <c r="M7" s="407"/>
      <c r="N7" s="408"/>
    </row>
    <row r="8" spans="1:18" s="413" customFormat="1" ht="22.5" customHeight="1">
      <c r="B8" s="417" t="s">
        <v>280</v>
      </c>
      <c r="C8" s="817">
        <v>5188001506</v>
      </c>
      <c r="D8" s="817">
        <v>7023243441</v>
      </c>
      <c r="E8" s="817">
        <v>5645284610</v>
      </c>
      <c r="F8" s="817">
        <v>177616469</v>
      </c>
      <c r="G8" s="418"/>
      <c r="H8" s="418">
        <v>0</v>
      </c>
      <c r="I8" s="418">
        <f>SUM(C8:H8)</f>
        <v>18034146026</v>
      </c>
      <c r="J8" s="406">
        <f>I8-BS!N44</f>
        <v>-95733738624</v>
      </c>
      <c r="K8" s="406"/>
      <c r="L8" s="407"/>
      <c r="M8" s="407"/>
      <c r="N8" s="408"/>
    </row>
    <row r="9" spans="1:18" s="818" customFormat="1" ht="17.25" customHeight="1">
      <c r="B9" s="819" t="s">
        <v>306</v>
      </c>
      <c r="C9" s="820">
        <f t="shared" ref="C9:H9" si="0">SUM(C10:C14)</f>
        <v>0</v>
      </c>
      <c r="D9" s="820">
        <f t="shared" si="0"/>
        <v>1278661318</v>
      </c>
      <c r="E9" s="820">
        <f t="shared" si="0"/>
        <v>972387001</v>
      </c>
      <c r="F9" s="820">
        <f t="shared" si="0"/>
        <v>0</v>
      </c>
      <c r="G9" s="820">
        <f t="shared" si="0"/>
        <v>0</v>
      </c>
      <c r="H9" s="820">
        <f t="shared" si="0"/>
        <v>0</v>
      </c>
      <c r="I9" s="821">
        <f>SUM(C9:H9)</f>
        <v>2251048319</v>
      </c>
      <c r="J9" s="822"/>
      <c r="K9" s="822"/>
      <c r="L9" s="823"/>
      <c r="M9" s="823"/>
      <c r="N9" s="824"/>
    </row>
    <row r="10" spans="1:18" ht="17.25" customHeight="1">
      <c r="B10" s="419" t="s">
        <v>1004</v>
      </c>
      <c r="C10" s="420"/>
      <c r="D10" s="420"/>
      <c r="E10" s="420"/>
      <c r="F10" s="420"/>
      <c r="G10" s="420"/>
      <c r="H10" s="420"/>
      <c r="I10" s="418"/>
      <c r="J10" s="421"/>
      <c r="K10" s="421"/>
      <c r="L10" s="422"/>
      <c r="M10" s="422"/>
      <c r="N10" s="423"/>
    </row>
    <row r="11" spans="1:18" ht="17.25" customHeight="1">
      <c r="B11" s="419" t="s">
        <v>1005</v>
      </c>
      <c r="C11" s="420"/>
      <c r="D11" s="420">
        <v>326981818</v>
      </c>
      <c r="E11" s="420"/>
      <c r="F11" s="420"/>
      <c r="G11" s="420"/>
      <c r="H11" s="420"/>
      <c r="I11" s="418"/>
      <c r="J11" s="421"/>
      <c r="K11" s="421"/>
      <c r="L11" s="422"/>
      <c r="M11" s="422"/>
      <c r="N11" s="423"/>
    </row>
    <row r="12" spans="1:18" ht="17.25" customHeight="1">
      <c r="B12" s="419" t="s">
        <v>22</v>
      </c>
      <c r="C12" s="420"/>
      <c r="D12" s="420">
        <f>866819000+25620500</f>
        <v>892439500</v>
      </c>
      <c r="E12" s="420">
        <v>972387001</v>
      </c>
      <c r="F12" s="420"/>
      <c r="G12" s="420"/>
      <c r="H12" s="420"/>
      <c r="I12" s="418"/>
      <c r="J12" s="421"/>
      <c r="K12" s="421"/>
      <c r="L12" s="422"/>
      <c r="M12" s="422"/>
      <c r="N12" s="423"/>
    </row>
    <row r="13" spans="1:18" ht="17.25" customHeight="1">
      <c r="B13" s="419" t="s">
        <v>1006</v>
      </c>
      <c r="C13" s="420"/>
      <c r="D13" s="420">
        <f>39100000+20140000</f>
        <v>59240000</v>
      </c>
      <c r="E13" s="420"/>
      <c r="F13" s="420"/>
      <c r="G13" s="420"/>
      <c r="H13" s="420"/>
      <c r="I13" s="418"/>
      <c r="J13" s="421"/>
      <c r="K13" s="421"/>
      <c r="L13" s="422"/>
      <c r="M13" s="422"/>
      <c r="N13" s="423"/>
    </row>
    <row r="14" spans="1:18" ht="17.25" customHeight="1">
      <c r="B14" s="419" t="s">
        <v>1007</v>
      </c>
      <c r="C14" s="420"/>
      <c r="D14" s="420"/>
      <c r="E14" s="420"/>
      <c r="F14" s="420"/>
      <c r="G14" s="420"/>
      <c r="H14" s="420"/>
      <c r="I14" s="418"/>
      <c r="J14" s="421"/>
      <c r="K14" s="421"/>
      <c r="L14" s="422"/>
      <c r="M14" s="422"/>
      <c r="N14" s="423"/>
    </row>
    <row r="15" spans="1:18" s="818" customFormat="1" ht="17.25" customHeight="1">
      <c r="B15" s="819" t="s">
        <v>288</v>
      </c>
      <c r="C15" s="820">
        <f t="shared" ref="C15:H15" si="1">SUM(C16:C20)</f>
        <v>0</v>
      </c>
      <c r="D15" s="820">
        <f t="shared" si="1"/>
        <v>0</v>
      </c>
      <c r="E15" s="820">
        <f t="shared" si="1"/>
        <v>0</v>
      </c>
      <c r="F15" s="820">
        <f t="shared" si="1"/>
        <v>0</v>
      </c>
      <c r="G15" s="820">
        <f t="shared" si="1"/>
        <v>0</v>
      </c>
      <c r="H15" s="820">
        <f t="shared" si="1"/>
        <v>0</v>
      </c>
      <c r="I15" s="821">
        <f>SUM(C15:H15)</f>
        <v>0</v>
      </c>
      <c r="J15" s="822"/>
      <c r="K15" s="822"/>
      <c r="L15" s="823"/>
      <c r="M15" s="823"/>
      <c r="N15" s="824"/>
    </row>
    <row r="16" spans="1:18" ht="17.25" customHeight="1">
      <c r="B16" s="419" t="s">
        <v>1004</v>
      </c>
      <c r="C16" s="420"/>
      <c r="D16" s="420"/>
      <c r="E16" s="420"/>
      <c r="F16" s="420"/>
      <c r="G16" s="420"/>
      <c r="H16" s="420"/>
      <c r="I16" s="418"/>
      <c r="J16" s="421"/>
      <c r="K16" s="421"/>
      <c r="L16" s="422"/>
      <c r="M16" s="422"/>
      <c r="N16" s="423"/>
    </row>
    <row r="17" spans="2:14" ht="17.25" customHeight="1">
      <c r="B17" s="419" t="s">
        <v>1005</v>
      </c>
      <c r="C17" s="420"/>
      <c r="E17" s="420"/>
      <c r="F17" s="420"/>
      <c r="G17" s="420"/>
      <c r="H17" s="420"/>
      <c r="I17" s="418"/>
      <c r="J17" s="421"/>
      <c r="K17" s="421"/>
      <c r="L17" s="422"/>
      <c r="M17" s="422"/>
      <c r="N17" s="423"/>
    </row>
    <row r="18" spans="2:14" ht="17.25" customHeight="1">
      <c r="B18" s="419" t="s">
        <v>22</v>
      </c>
      <c r="C18" s="420"/>
      <c r="D18" s="420"/>
      <c r="E18" s="420"/>
      <c r="F18" s="420"/>
      <c r="G18" s="420"/>
      <c r="H18" s="420"/>
      <c r="I18" s="418"/>
      <c r="J18" s="421"/>
      <c r="K18" s="421"/>
      <c r="L18" s="422"/>
      <c r="M18" s="422"/>
      <c r="N18" s="423"/>
    </row>
    <row r="19" spans="2:14" ht="17.25" customHeight="1">
      <c r="B19" s="419" t="s">
        <v>1006</v>
      </c>
      <c r="C19" s="420"/>
      <c r="D19" s="420">
        <v>0</v>
      </c>
      <c r="E19" s="420"/>
      <c r="F19" s="420"/>
      <c r="G19" s="420"/>
      <c r="H19" s="420"/>
      <c r="I19" s="418"/>
      <c r="J19" s="421"/>
      <c r="K19" s="421"/>
      <c r="L19" s="422"/>
      <c r="M19" s="422"/>
      <c r="N19" s="423"/>
    </row>
    <row r="20" spans="2:14" ht="17.25" customHeight="1">
      <c r="B20" s="419" t="s">
        <v>1007</v>
      </c>
      <c r="C20" s="420"/>
      <c r="D20" s="420"/>
      <c r="E20" s="420"/>
      <c r="F20" s="420"/>
      <c r="G20" s="420"/>
      <c r="H20" s="420"/>
      <c r="I20" s="418"/>
      <c r="J20" s="421"/>
      <c r="K20" s="421"/>
      <c r="L20" s="422"/>
      <c r="M20" s="422"/>
      <c r="N20" s="423"/>
    </row>
    <row r="21" spans="2:14" s="818" customFormat="1" ht="17.25" customHeight="1">
      <c r="B21" s="819" t="s">
        <v>289</v>
      </c>
      <c r="C21" s="820">
        <f>SUM(C22:C26)</f>
        <v>0</v>
      </c>
      <c r="D21" s="820">
        <f>SUM(D22:D26)</f>
        <v>1621965927</v>
      </c>
      <c r="E21" s="820">
        <f>SUM(E22:E26)</f>
        <v>1402491565</v>
      </c>
      <c r="F21" s="820">
        <f>SUM(F22:F26)</f>
        <v>0</v>
      </c>
      <c r="G21" s="820">
        <v>0</v>
      </c>
      <c r="H21" s="820">
        <v>0</v>
      </c>
      <c r="I21" s="821">
        <f>SUM(C21:H21)</f>
        <v>3024457492</v>
      </c>
      <c r="J21" s="822"/>
      <c r="K21" s="822"/>
      <c r="L21" s="823"/>
      <c r="M21" s="823"/>
      <c r="N21" s="824"/>
    </row>
    <row r="22" spans="2:14" ht="17.25" customHeight="1">
      <c r="B22" s="419" t="s">
        <v>1004</v>
      </c>
      <c r="C22" s="420"/>
      <c r="D22" s="825">
        <v>755146927</v>
      </c>
      <c r="E22" s="825">
        <v>430104564</v>
      </c>
      <c r="F22" s="420"/>
      <c r="G22" s="420"/>
      <c r="H22" s="420"/>
      <c r="I22" s="418"/>
      <c r="J22" s="421"/>
      <c r="K22" s="421"/>
      <c r="L22" s="422"/>
      <c r="M22" s="422"/>
      <c r="N22" s="423"/>
    </row>
    <row r="23" spans="2:14" ht="17.25" customHeight="1">
      <c r="B23" s="419" t="s">
        <v>1005</v>
      </c>
      <c r="C23" s="420"/>
      <c r="D23" s="825">
        <v>866819000</v>
      </c>
      <c r="E23" s="825">
        <v>972387001</v>
      </c>
      <c r="F23" s="420"/>
      <c r="G23" s="420"/>
      <c r="H23" s="420"/>
      <c r="I23" s="418"/>
      <c r="J23" s="421"/>
      <c r="K23" s="421"/>
      <c r="L23" s="422"/>
      <c r="M23" s="422"/>
      <c r="N23" s="423"/>
    </row>
    <row r="24" spans="2:14" ht="17.25" customHeight="1">
      <c r="B24" s="419" t="s">
        <v>22</v>
      </c>
      <c r="C24" s="420"/>
      <c r="E24" s="420"/>
      <c r="F24" s="420"/>
      <c r="G24" s="420"/>
      <c r="H24" s="420"/>
      <c r="I24" s="418"/>
      <c r="J24" s="421"/>
      <c r="K24" s="421"/>
      <c r="L24" s="422"/>
      <c r="M24" s="422"/>
      <c r="N24" s="423"/>
    </row>
    <row r="25" spans="2:14" ht="17.25" customHeight="1">
      <c r="B25" s="419" t="s">
        <v>1006</v>
      </c>
      <c r="C25" s="420"/>
      <c r="D25" s="420">
        <v>0</v>
      </c>
      <c r="E25" s="420"/>
      <c r="F25" s="420"/>
      <c r="G25" s="420"/>
      <c r="H25" s="420"/>
      <c r="I25" s="418"/>
      <c r="J25" s="421"/>
      <c r="K25" s="421"/>
      <c r="L25" s="422"/>
      <c r="M25" s="422"/>
      <c r="N25" s="423"/>
    </row>
    <row r="26" spans="2:14" ht="17.25" customHeight="1">
      <c r="B26" s="419" t="s">
        <v>1007</v>
      </c>
      <c r="C26" s="420"/>
      <c r="D26" s="420"/>
      <c r="E26" s="420"/>
      <c r="F26" s="420"/>
      <c r="G26" s="420"/>
      <c r="H26" s="420"/>
      <c r="I26" s="418"/>
      <c r="J26" s="421"/>
      <c r="K26" s="421"/>
      <c r="L26" s="422"/>
      <c r="M26" s="422"/>
      <c r="N26" s="423"/>
    </row>
    <row r="27" spans="2:14" s="818" customFormat="1" ht="17.25" customHeight="1">
      <c r="B27" s="819" t="s">
        <v>290</v>
      </c>
      <c r="C27" s="820"/>
      <c r="D27" s="820"/>
      <c r="E27" s="820"/>
      <c r="F27" s="820"/>
      <c r="G27" s="820">
        <v>0</v>
      </c>
      <c r="H27" s="820">
        <v>0</v>
      </c>
      <c r="I27" s="821">
        <f>SUM(C27:H27)</f>
        <v>0</v>
      </c>
      <c r="J27" s="822"/>
      <c r="K27" s="822"/>
      <c r="L27" s="823"/>
      <c r="M27" s="823"/>
      <c r="N27" s="824"/>
    </row>
    <row r="28" spans="2:14" s="818" customFormat="1" ht="17.25" customHeight="1">
      <c r="B28" s="819" t="s">
        <v>291</v>
      </c>
      <c r="C28" s="820">
        <f>SUM(C29:C33)</f>
        <v>0</v>
      </c>
      <c r="D28" s="820">
        <f>SUM(D29:D33)</f>
        <v>863647427</v>
      </c>
      <c r="E28" s="820">
        <f>SUM(E29:E33)</f>
        <v>430104564</v>
      </c>
      <c r="F28" s="820">
        <f>SUM(F29:F33)</f>
        <v>0</v>
      </c>
      <c r="G28" s="820">
        <v>0</v>
      </c>
      <c r="H28" s="820">
        <v>0</v>
      </c>
      <c r="I28" s="821">
        <f>SUM(C28:H28)</f>
        <v>1293751991</v>
      </c>
      <c r="J28" s="822"/>
      <c r="K28" s="822"/>
      <c r="L28" s="823"/>
      <c r="M28" s="823"/>
      <c r="N28" s="824"/>
    </row>
    <row r="29" spans="2:14" ht="17.25" customHeight="1">
      <c r="B29" s="419" t="s">
        <v>1004</v>
      </c>
      <c r="C29" s="420"/>
      <c r="D29" s="420">
        <v>763647427</v>
      </c>
      <c r="E29" s="420">
        <v>430104564</v>
      </c>
      <c r="F29" s="420"/>
      <c r="G29" s="420"/>
      <c r="H29" s="420"/>
      <c r="I29" s="418"/>
      <c r="J29" s="421"/>
      <c r="K29" s="421"/>
      <c r="L29" s="422"/>
      <c r="M29" s="422"/>
      <c r="N29" s="423"/>
    </row>
    <row r="30" spans="2:14" ht="17.25" customHeight="1">
      <c r="B30" s="419" t="s">
        <v>1005</v>
      </c>
      <c r="C30" s="420"/>
      <c r="D30" s="420"/>
      <c r="E30" s="420"/>
      <c r="F30" s="420"/>
      <c r="G30" s="420"/>
      <c r="H30" s="420"/>
      <c r="I30" s="418"/>
      <c r="J30" s="421"/>
      <c r="K30" s="421"/>
      <c r="L30" s="422"/>
      <c r="M30" s="422"/>
      <c r="N30" s="423"/>
    </row>
    <row r="31" spans="2:14" ht="17.25" customHeight="1">
      <c r="B31" s="419" t="s">
        <v>22</v>
      </c>
      <c r="C31" s="420"/>
      <c r="D31" s="420"/>
      <c r="E31" s="420"/>
      <c r="F31" s="420"/>
      <c r="G31" s="420"/>
      <c r="H31" s="420"/>
      <c r="I31" s="418"/>
      <c r="J31" s="421"/>
      <c r="K31" s="421"/>
      <c r="L31" s="422"/>
      <c r="M31" s="422"/>
      <c r="N31" s="423"/>
    </row>
    <row r="32" spans="2:14" ht="17.25" customHeight="1">
      <c r="B32" s="419" t="s">
        <v>1006</v>
      </c>
      <c r="C32" s="420"/>
      <c r="D32" s="420">
        <v>100000000</v>
      </c>
      <c r="E32" s="420"/>
      <c r="F32" s="420"/>
      <c r="G32" s="420"/>
      <c r="H32" s="420"/>
      <c r="I32" s="418"/>
      <c r="J32" s="421"/>
      <c r="K32" s="421"/>
      <c r="L32" s="422"/>
      <c r="M32" s="422"/>
      <c r="N32" s="423"/>
    </row>
    <row r="33" spans="2:14" ht="17.25" customHeight="1">
      <c r="B33" s="419" t="s">
        <v>1007</v>
      </c>
      <c r="C33" s="420"/>
      <c r="D33" s="420"/>
      <c r="E33" s="420"/>
      <c r="F33" s="420"/>
      <c r="G33" s="420"/>
      <c r="H33" s="420"/>
      <c r="I33" s="418"/>
      <c r="J33" s="421"/>
      <c r="K33" s="421"/>
      <c r="L33" s="422"/>
      <c r="M33" s="422"/>
      <c r="N33" s="423"/>
    </row>
    <row r="34" spans="2:14" s="818" customFormat="1" ht="17.25" customHeight="1">
      <c r="B34" s="819" t="s">
        <v>292</v>
      </c>
      <c r="C34" s="820">
        <f>SUM(C35:C39)</f>
        <v>0</v>
      </c>
      <c r="D34" s="820">
        <f>SUM(D35:D39)</f>
        <v>1621965927</v>
      </c>
      <c r="E34" s="820">
        <f>SUM(E35:E39)</f>
        <v>1402491565</v>
      </c>
      <c r="F34" s="820">
        <f>SUM(F35:F39)</f>
        <v>0</v>
      </c>
      <c r="G34" s="820">
        <v>0</v>
      </c>
      <c r="H34" s="820">
        <v>0</v>
      </c>
      <c r="I34" s="821">
        <f>SUM(C34:H34)</f>
        <v>3024457492</v>
      </c>
      <c r="J34" s="822"/>
      <c r="K34" s="822"/>
      <c r="L34" s="823"/>
      <c r="M34" s="823"/>
      <c r="N34" s="824"/>
    </row>
    <row r="35" spans="2:14" ht="17.25" customHeight="1">
      <c r="B35" s="419" t="s">
        <v>1004</v>
      </c>
      <c r="C35" s="420"/>
      <c r="D35" s="420"/>
      <c r="E35" s="420"/>
      <c r="F35" s="420"/>
      <c r="G35" s="420"/>
      <c r="H35" s="420"/>
      <c r="I35" s="418"/>
      <c r="J35" s="421"/>
      <c r="K35" s="421"/>
      <c r="L35" s="422"/>
      <c r="M35" s="422"/>
      <c r="N35" s="423"/>
    </row>
    <row r="36" spans="2:14" ht="17.25" customHeight="1">
      <c r="B36" s="419" t="s">
        <v>1005</v>
      </c>
      <c r="C36" s="420"/>
      <c r="D36" s="825">
        <v>755146927</v>
      </c>
      <c r="E36" s="825">
        <v>430104564</v>
      </c>
      <c r="F36" s="826"/>
      <c r="G36" s="420"/>
      <c r="H36" s="420"/>
      <c r="I36" s="418"/>
      <c r="J36" s="421"/>
      <c r="K36" s="421"/>
      <c r="L36" s="422"/>
      <c r="M36" s="422"/>
      <c r="N36" s="423"/>
    </row>
    <row r="37" spans="2:14" ht="17.25" customHeight="1">
      <c r="B37" s="419" t="s">
        <v>22</v>
      </c>
      <c r="C37" s="420"/>
      <c r="D37" s="825">
        <v>866819000</v>
      </c>
      <c r="E37" s="825">
        <v>972387001</v>
      </c>
      <c r="F37" s="420"/>
      <c r="G37" s="420"/>
      <c r="H37" s="420"/>
      <c r="I37" s="418"/>
      <c r="J37" s="421"/>
      <c r="K37" s="421"/>
      <c r="L37" s="422"/>
      <c r="M37" s="422"/>
      <c r="N37" s="423"/>
    </row>
    <row r="38" spans="2:14" ht="17.25" customHeight="1">
      <c r="B38" s="419" t="s">
        <v>1006</v>
      </c>
      <c r="C38" s="420"/>
      <c r="D38" s="420"/>
      <c r="E38" s="420"/>
      <c r="F38" s="420"/>
      <c r="G38" s="420"/>
      <c r="H38" s="420"/>
      <c r="I38" s="418"/>
      <c r="J38" s="421"/>
      <c r="K38" s="421"/>
      <c r="L38" s="422"/>
      <c r="M38" s="422"/>
      <c r="N38" s="423"/>
    </row>
    <row r="39" spans="2:14" ht="17.25" customHeight="1">
      <c r="B39" s="419" t="s">
        <v>1007</v>
      </c>
      <c r="C39" s="420"/>
      <c r="D39" s="420"/>
      <c r="E39" s="420"/>
      <c r="F39" s="420"/>
      <c r="G39" s="420"/>
      <c r="H39" s="420"/>
      <c r="I39" s="418"/>
      <c r="J39" s="421">
        <f>I40-BS!H44</f>
        <v>-12446834496</v>
      </c>
      <c r="K39" s="421"/>
      <c r="L39" s="422"/>
      <c r="M39" s="422"/>
      <c r="N39" s="423"/>
    </row>
    <row r="40" spans="2:14" s="413" customFormat="1" ht="22.5" customHeight="1">
      <c r="B40" s="417" t="s">
        <v>398</v>
      </c>
      <c r="C40" s="418">
        <f t="shared" ref="C40:I40" si="2">C8+C9+C15+C21-C27-C28-C34</f>
        <v>5188001506</v>
      </c>
      <c r="D40" s="418">
        <f t="shared" si="2"/>
        <v>7438257332</v>
      </c>
      <c r="E40" s="418">
        <f t="shared" si="2"/>
        <v>6187567047</v>
      </c>
      <c r="F40" s="418">
        <f t="shared" si="2"/>
        <v>177616469</v>
      </c>
      <c r="G40" s="418">
        <f t="shared" si="2"/>
        <v>0</v>
      </c>
      <c r="H40" s="418">
        <f t="shared" si="2"/>
        <v>0</v>
      </c>
      <c r="I40" s="418">
        <f t="shared" si="2"/>
        <v>18991442354</v>
      </c>
      <c r="J40" s="406">
        <f>I40-BS!L44</f>
        <v>-54387718784</v>
      </c>
      <c r="K40" s="406"/>
      <c r="L40" s="407"/>
      <c r="M40" s="407"/>
      <c r="N40" s="408"/>
    </row>
    <row r="41" spans="2:14" s="413" customFormat="1" ht="22.5" customHeight="1">
      <c r="B41" s="424" t="s">
        <v>279</v>
      </c>
      <c r="C41" s="425"/>
      <c r="D41" s="425"/>
      <c r="E41" s="425"/>
      <c r="F41" s="425"/>
      <c r="G41" s="425"/>
      <c r="H41" s="425"/>
      <c r="I41" s="426"/>
      <c r="J41" s="406"/>
      <c r="K41" s="406"/>
      <c r="L41" s="407"/>
      <c r="M41" s="407"/>
      <c r="N41" s="408"/>
    </row>
    <row r="42" spans="2:14" s="413" customFormat="1" ht="22.5" customHeight="1">
      <c r="B42" s="417" t="s">
        <v>280</v>
      </c>
      <c r="C42" s="418">
        <v>3549912825</v>
      </c>
      <c r="D42" s="418">
        <v>2495374608</v>
      </c>
      <c r="E42" s="418">
        <v>1891115086</v>
      </c>
      <c r="F42" s="418">
        <v>169116458</v>
      </c>
      <c r="G42" s="418"/>
      <c r="H42" s="418">
        <v>0</v>
      </c>
      <c r="I42" s="418">
        <f>SUM(C42:H42)</f>
        <v>8105518977</v>
      </c>
      <c r="J42" s="406">
        <f>I42+BS!N45</f>
        <v>-33497393940</v>
      </c>
      <c r="K42" s="406"/>
      <c r="L42" s="407"/>
      <c r="M42" s="407"/>
      <c r="N42" s="408"/>
    </row>
    <row r="43" spans="2:14" s="834" customFormat="1" ht="17.25" customHeight="1">
      <c r="B43" s="829" t="s">
        <v>308</v>
      </c>
      <c r="C43" s="827">
        <f>SUM(C44:C48)</f>
        <v>299914002</v>
      </c>
      <c r="D43" s="827">
        <f>SUM(D44:D48)</f>
        <v>1086695458</v>
      </c>
      <c r="E43" s="827">
        <f>SUM(E44:E48)</f>
        <v>767904101</v>
      </c>
      <c r="F43" s="827">
        <f>SUM(F44:F48)</f>
        <v>45009166</v>
      </c>
      <c r="G43" s="827"/>
      <c r="H43" s="827">
        <v>0</v>
      </c>
      <c r="I43" s="830">
        <f>SUM(C43:H43)</f>
        <v>2199522727</v>
      </c>
      <c r="J43" s="831"/>
      <c r="K43" s="831"/>
      <c r="L43" s="832"/>
      <c r="M43" s="832"/>
      <c r="N43" s="833"/>
    </row>
    <row r="44" spans="2:14" ht="17.25" customHeight="1">
      <c r="B44" s="419" t="s">
        <v>1004</v>
      </c>
      <c r="C44" s="420">
        <v>0</v>
      </c>
      <c r="D44" s="420">
        <f>249637187</f>
        <v>249637187</v>
      </c>
      <c r="E44" s="420">
        <v>248666113</v>
      </c>
      <c r="F44" s="420">
        <v>7100000</v>
      </c>
      <c r="G44" s="420"/>
      <c r="H44" s="420"/>
      <c r="I44" s="418"/>
      <c r="J44" s="421"/>
      <c r="K44" s="421"/>
      <c r="L44" s="422"/>
      <c r="M44" s="422"/>
      <c r="N44" s="423"/>
    </row>
    <row r="45" spans="2:14" ht="17.25" customHeight="1">
      <c r="B45" s="419" t="s">
        <v>1005</v>
      </c>
      <c r="C45" s="420">
        <v>270342574</v>
      </c>
      <c r="D45" s="420">
        <v>639236385</v>
      </c>
      <c r="E45" s="420">
        <v>450540667</v>
      </c>
      <c r="F45" s="420">
        <v>0</v>
      </c>
      <c r="G45" s="420"/>
      <c r="H45" s="420"/>
      <c r="I45" s="418"/>
      <c r="J45" s="421"/>
      <c r="K45" s="421"/>
      <c r="L45" s="422"/>
      <c r="M45" s="422"/>
      <c r="N45" s="423"/>
    </row>
    <row r="46" spans="2:14" ht="17.25" customHeight="1">
      <c r="B46" s="419" t="s">
        <v>22</v>
      </c>
      <c r="C46" s="420"/>
      <c r="D46" s="420">
        <v>0</v>
      </c>
      <c r="E46" s="420">
        <v>0</v>
      </c>
      <c r="F46" s="420">
        <v>0</v>
      </c>
      <c r="G46" s="420"/>
      <c r="H46" s="420"/>
      <c r="I46" s="418"/>
      <c r="J46" s="421"/>
      <c r="K46" s="421"/>
      <c r="L46" s="422"/>
      <c r="M46" s="422"/>
      <c r="N46" s="423"/>
    </row>
    <row r="47" spans="2:14" ht="17.25" customHeight="1">
      <c r="B47" s="419" t="s">
        <v>1006</v>
      </c>
      <c r="C47" s="420"/>
      <c r="D47" s="420">
        <v>79364798</v>
      </c>
      <c r="E47" s="420">
        <v>68697321</v>
      </c>
      <c r="F47" s="420">
        <v>37909166</v>
      </c>
      <c r="G47" s="420"/>
      <c r="H47" s="420"/>
      <c r="I47" s="418"/>
      <c r="J47" s="421"/>
      <c r="K47" s="421"/>
      <c r="L47" s="422"/>
      <c r="M47" s="422"/>
      <c r="N47" s="423"/>
    </row>
    <row r="48" spans="2:14" ht="17.25" customHeight="1">
      <c r="B48" s="419" t="s">
        <v>1007</v>
      </c>
      <c r="C48" s="420">
        <v>29571428</v>
      </c>
      <c r="D48" s="420">
        <v>118457088</v>
      </c>
      <c r="E48" s="420"/>
      <c r="F48" s="420"/>
      <c r="G48" s="420"/>
      <c r="H48" s="420"/>
      <c r="I48" s="418"/>
      <c r="J48" s="421"/>
      <c r="K48" s="421"/>
      <c r="L48" s="422"/>
      <c r="M48" s="422"/>
      <c r="N48" s="423"/>
    </row>
    <row r="49" spans="2:14" s="834" customFormat="1" ht="17.25" customHeight="1">
      <c r="B49" s="829" t="s">
        <v>289</v>
      </c>
      <c r="C49" s="827">
        <f t="shared" ref="C49:H49" si="3">SUM(C50:C54)</f>
        <v>0</v>
      </c>
      <c r="D49" s="827">
        <f t="shared" si="3"/>
        <v>412984760</v>
      </c>
      <c r="E49" s="827">
        <f t="shared" si="3"/>
        <v>313437898</v>
      </c>
      <c r="F49" s="827">
        <f t="shared" si="3"/>
        <v>0</v>
      </c>
      <c r="G49" s="827">
        <f t="shared" si="3"/>
        <v>0</v>
      </c>
      <c r="H49" s="827">
        <f t="shared" si="3"/>
        <v>0</v>
      </c>
      <c r="I49" s="830">
        <f>SUM(C49:H49)</f>
        <v>726422658</v>
      </c>
      <c r="J49" s="831"/>
      <c r="K49" s="831"/>
      <c r="L49" s="832"/>
      <c r="M49" s="832"/>
      <c r="N49" s="833"/>
    </row>
    <row r="50" spans="2:14" ht="17.25" customHeight="1">
      <c r="B50" s="419" t="s">
        <v>1004</v>
      </c>
      <c r="C50" s="420"/>
      <c r="D50" s="825">
        <v>411567593</v>
      </c>
      <c r="E50" s="825">
        <v>313437898</v>
      </c>
      <c r="F50" s="420"/>
      <c r="G50" s="420"/>
      <c r="H50" s="420"/>
      <c r="I50" s="418"/>
      <c r="J50" s="421"/>
      <c r="K50" s="421"/>
      <c r="L50" s="422"/>
      <c r="M50" s="422"/>
      <c r="N50" s="423"/>
    </row>
    <row r="51" spans="2:14" ht="17.25" customHeight="1">
      <c r="B51" s="419" t="s">
        <v>1005</v>
      </c>
      <c r="C51" s="420"/>
      <c r="D51" s="420"/>
      <c r="E51" s="420"/>
      <c r="F51" s="420"/>
      <c r="G51" s="420"/>
      <c r="H51" s="420"/>
      <c r="I51" s="418"/>
      <c r="J51" s="421"/>
      <c r="K51" s="421"/>
      <c r="L51" s="422"/>
      <c r="M51" s="422"/>
      <c r="N51" s="423"/>
    </row>
    <row r="52" spans="2:14" ht="17.25" customHeight="1">
      <c r="B52" s="419" t="s">
        <v>22</v>
      </c>
      <c r="C52" s="420"/>
      <c r="D52" s="837">
        <v>1417167</v>
      </c>
      <c r="E52" s="420"/>
      <c r="F52" s="420"/>
      <c r="G52" s="420"/>
      <c r="H52" s="420"/>
      <c r="I52" s="418"/>
      <c r="J52" s="421"/>
      <c r="K52" s="421"/>
      <c r="L52" s="422"/>
      <c r="M52" s="422"/>
      <c r="N52" s="423"/>
    </row>
    <row r="53" spans="2:14" ht="17.25" customHeight="1">
      <c r="B53" s="419" t="s">
        <v>1006</v>
      </c>
      <c r="C53" s="420"/>
      <c r="D53" s="420"/>
      <c r="E53" s="420"/>
      <c r="F53" s="420"/>
      <c r="G53" s="420"/>
      <c r="H53" s="420"/>
      <c r="I53" s="418"/>
      <c r="J53" s="421"/>
      <c r="K53" s="421"/>
      <c r="L53" s="422"/>
      <c r="M53" s="422"/>
      <c r="N53" s="423"/>
    </row>
    <row r="54" spans="2:14" ht="17.25" customHeight="1">
      <c r="B54" s="419" t="s">
        <v>1007</v>
      </c>
      <c r="C54" s="420"/>
      <c r="D54" s="420"/>
      <c r="E54" s="420"/>
      <c r="F54" s="420"/>
      <c r="G54" s="420"/>
      <c r="H54" s="420"/>
      <c r="I54" s="418"/>
      <c r="J54" s="421"/>
      <c r="K54" s="421"/>
      <c r="L54" s="422"/>
      <c r="M54" s="422"/>
      <c r="N54" s="423"/>
    </row>
    <row r="55" spans="2:14" s="834" customFormat="1" ht="17.25" customHeight="1">
      <c r="B55" s="829" t="s">
        <v>290</v>
      </c>
      <c r="C55" s="827"/>
      <c r="D55" s="827"/>
      <c r="E55" s="827"/>
      <c r="F55" s="827"/>
      <c r="G55" s="827">
        <v>0</v>
      </c>
      <c r="H55" s="827">
        <v>0</v>
      </c>
      <c r="I55" s="830">
        <f>SUM(C55:H55)</f>
        <v>0</v>
      </c>
      <c r="J55" s="831"/>
      <c r="K55" s="831"/>
      <c r="L55" s="832"/>
      <c r="M55" s="832"/>
      <c r="N55" s="833"/>
    </row>
    <row r="56" spans="2:14" ht="17.25" customHeight="1">
      <c r="B56" s="419" t="s">
        <v>1004</v>
      </c>
      <c r="C56" s="420"/>
      <c r="D56" s="420"/>
      <c r="E56" s="420"/>
      <c r="F56" s="420"/>
      <c r="G56" s="420"/>
      <c r="H56" s="420"/>
      <c r="I56" s="418"/>
      <c r="J56" s="421"/>
      <c r="K56" s="421"/>
      <c r="L56" s="422"/>
      <c r="M56" s="422"/>
      <c r="N56" s="423"/>
    </row>
    <row r="57" spans="2:14" ht="17.25" customHeight="1">
      <c r="B57" s="419" t="s">
        <v>1005</v>
      </c>
      <c r="C57" s="420"/>
      <c r="D57" s="420"/>
      <c r="E57" s="420"/>
      <c r="F57" s="420"/>
      <c r="G57" s="420"/>
      <c r="H57" s="420"/>
      <c r="I57" s="418"/>
      <c r="J57" s="421"/>
      <c r="K57" s="421"/>
      <c r="L57" s="422"/>
      <c r="M57" s="422"/>
      <c r="N57" s="423"/>
    </row>
    <row r="58" spans="2:14" ht="17.25" customHeight="1">
      <c r="B58" s="419" t="s">
        <v>22</v>
      </c>
      <c r="C58" s="420"/>
      <c r="D58" s="420"/>
      <c r="E58" s="420"/>
      <c r="F58" s="420"/>
      <c r="G58" s="420"/>
      <c r="H58" s="420"/>
      <c r="I58" s="418"/>
      <c r="J58" s="421"/>
      <c r="K58" s="421"/>
      <c r="L58" s="422"/>
      <c r="M58" s="422"/>
      <c r="N58" s="423"/>
    </row>
    <row r="59" spans="2:14" ht="17.25" customHeight="1">
      <c r="B59" s="419" t="s">
        <v>1006</v>
      </c>
      <c r="C59" s="420"/>
      <c r="D59" s="420"/>
      <c r="E59" s="420"/>
      <c r="F59" s="420"/>
      <c r="G59" s="420"/>
      <c r="H59" s="420"/>
      <c r="I59" s="418"/>
      <c r="J59" s="421"/>
      <c r="K59" s="421"/>
      <c r="L59" s="422"/>
      <c r="M59" s="422"/>
      <c r="N59" s="423"/>
    </row>
    <row r="60" spans="2:14" ht="17.25" customHeight="1">
      <c r="B60" s="419" t="s">
        <v>1007</v>
      </c>
      <c r="C60" s="420"/>
      <c r="D60" s="420"/>
      <c r="E60" s="420"/>
      <c r="F60" s="420"/>
      <c r="G60" s="420"/>
      <c r="H60" s="420"/>
      <c r="I60" s="418"/>
      <c r="J60" s="421"/>
      <c r="K60" s="421"/>
      <c r="L60" s="422"/>
      <c r="M60" s="422"/>
      <c r="N60" s="423"/>
    </row>
    <row r="61" spans="2:14" s="834" customFormat="1" ht="17.25" customHeight="1">
      <c r="B61" s="829" t="s">
        <v>291</v>
      </c>
      <c r="C61" s="827">
        <f t="shared" ref="C61:H61" si="4">SUM(C62:C66)</f>
        <v>0</v>
      </c>
      <c r="D61" s="827">
        <f t="shared" si="4"/>
        <v>511567593</v>
      </c>
      <c r="E61" s="827">
        <f t="shared" si="4"/>
        <v>313437898</v>
      </c>
      <c r="F61" s="827">
        <f t="shared" si="4"/>
        <v>0</v>
      </c>
      <c r="G61" s="827">
        <f t="shared" si="4"/>
        <v>0</v>
      </c>
      <c r="H61" s="827">
        <f t="shared" si="4"/>
        <v>0</v>
      </c>
      <c r="I61" s="830">
        <f>SUM(C61:H61)</f>
        <v>825005491</v>
      </c>
      <c r="J61" s="831"/>
      <c r="K61" s="831"/>
      <c r="L61" s="832"/>
      <c r="M61" s="832"/>
      <c r="N61" s="833"/>
    </row>
    <row r="62" spans="2:14" ht="17.25" customHeight="1">
      <c r="B62" s="419" t="s">
        <v>1004</v>
      </c>
      <c r="C62" s="420"/>
      <c r="D62" s="420">
        <v>411567593</v>
      </c>
      <c r="E62" s="420">
        <v>313437898</v>
      </c>
      <c r="F62" s="420"/>
      <c r="G62" s="420"/>
      <c r="H62" s="420"/>
      <c r="I62" s="418"/>
      <c r="J62" s="421"/>
      <c r="K62" s="421"/>
      <c r="L62" s="422"/>
      <c r="M62" s="422"/>
      <c r="N62" s="423"/>
    </row>
    <row r="63" spans="2:14" ht="17.25" customHeight="1">
      <c r="B63" s="419" t="s">
        <v>1005</v>
      </c>
      <c r="C63" s="420"/>
      <c r="D63" s="420"/>
      <c r="E63" s="420"/>
      <c r="F63" s="420"/>
      <c r="G63" s="420"/>
      <c r="H63" s="420"/>
      <c r="I63" s="418"/>
      <c r="J63" s="421"/>
      <c r="K63" s="421"/>
      <c r="L63" s="422"/>
      <c r="M63" s="422"/>
      <c r="N63" s="423"/>
    </row>
    <row r="64" spans="2:14" ht="17.25" customHeight="1">
      <c r="B64" s="419" t="s">
        <v>22</v>
      </c>
      <c r="C64" s="420"/>
      <c r="D64" s="420"/>
      <c r="E64" s="420"/>
      <c r="F64" s="420"/>
      <c r="G64" s="420"/>
      <c r="H64" s="420"/>
      <c r="I64" s="418"/>
      <c r="J64" s="421"/>
      <c r="K64" s="421"/>
      <c r="L64" s="422"/>
      <c r="M64" s="422"/>
      <c r="N64" s="423"/>
    </row>
    <row r="65" spans="2:14" ht="17.25" customHeight="1">
      <c r="B65" s="419" t="s">
        <v>1006</v>
      </c>
      <c r="C65" s="420"/>
      <c r="D65" s="420">
        <v>100000000</v>
      </c>
      <c r="E65" s="420"/>
      <c r="F65" s="420"/>
      <c r="G65" s="420"/>
      <c r="H65" s="420"/>
      <c r="I65" s="418"/>
      <c r="J65" s="421"/>
      <c r="K65" s="421"/>
      <c r="L65" s="422"/>
      <c r="M65" s="422"/>
      <c r="N65" s="423"/>
    </row>
    <row r="66" spans="2:14" ht="17.25" customHeight="1">
      <c r="B66" s="419" t="s">
        <v>1007</v>
      </c>
      <c r="C66" s="420"/>
      <c r="D66" s="420"/>
      <c r="E66" s="420"/>
      <c r="F66" s="420"/>
      <c r="G66" s="420"/>
      <c r="H66" s="420"/>
      <c r="I66" s="418"/>
      <c r="J66" s="421"/>
      <c r="K66" s="421"/>
      <c r="L66" s="422"/>
      <c r="M66" s="422"/>
      <c r="N66" s="423"/>
    </row>
    <row r="67" spans="2:14" s="834" customFormat="1" ht="17.25" customHeight="1">
      <c r="B67" s="829" t="s">
        <v>292</v>
      </c>
      <c r="C67" s="827">
        <f>SUM(C68:C72)</f>
        <v>0</v>
      </c>
      <c r="D67" s="827">
        <f>SUM(D68:D72)</f>
        <v>412984760</v>
      </c>
      <c r="E67" s="827">
        <f>SUM(E68:E72)</f>
        <v>313437898</v>
      </c>
      <c r="F67" s="827">
        <f>SUM(F68:F72)</f>
        <v>0</v>
      </c>
      <c r="G67" s="827">
        <v>0</v>
      </c>
      <c r="H67" s="827">
        <v>0</v>
      </c>
      <c r="I67" s="830">
        <f>SUM(C67:H67)</f>
        <v>726422658</v>
      </c>
      <c r="J67" s="831"/>
      <c r="K67" s="831"/>
      <c r="L67" s="832"/>
      <c r="M67" s="832"/>
      <c r="N67" s="833"/>
    </row>
    <row r="68" spans="2:14" ht="17.25" customHeight="1">
      <c r="B68" s="419" t="s">
        <v>1004</v>
      </c>
      <c r="C68" s="420"/>
      <c r="D68" s="837">
        <v>1417167</v>
      </c>
      <c r="E68" s="420"/>
      <c r="F68" s="420"/>
      <c r="G68" s="420"/>
      <c r="H68" s="420"/>
      <c r="I68" s="418"/>
      <c r="J68" s="421"/>
      <c r="K68" s="421"/>
      <c r="L68" s="422"/>
      <c r="M68" s="422"/>
      <c r="N68" s="423"/>
    </row>
    <row r="69" spans="2:14" ht="17.25" customHeight="1">
      <c r="B69" s="419" t="s">
        <v>1005</v>
      </c>
      <c r="C69" s="420"/>
      <c r="D69" s="825">
        <v>411567593</v>
      </c>
      <c r="E69" s="825">
        <v>313437898</v>
      </c>
      <c r="F69" s="420"/>
      <c r="G69" s="420"/>
      <c r="H69" s="420"/>
      <c r="I69" s="418"/>
      <c r="J69" s="421"/>
      <c r="K69" s="421"/>
      <c r="L69" s="422"/>
      <c r="M69" s="422"/>
      <c r="N69" s="423"/>
    </row>
    <row r="70" spans="2:14" ht="17.25" customHeight="1">
      <c r="B70" s="419" t="s">
        <v>22</v>
      </c>
      <c r="C70" s="420"/>
      <c r="D70" s="420"/>
      <c r="E70" s="420"/>
      <c r="F70" s="420"/>
      <c r="G70" s="420"/>
      <c r="H70" s="420"/>
      <c r="I70" s="418"/>
      <c r="J70" s="421"/>
      <c r="K70" s="421"/>
      <c r="L70" s="422"/>
      <c r="M70" s="422"/>
      <c r="N70" s="423"/>
    </row>
    <row r="71" spans="2:14" ht="17.25" customHeight="1">
      <c r="B71" s="419" t="s">
        <v>1006</v>
      </c>
      <c r="C71" s="420"/>
      <c r="D71" s="420"/>
      <c r="E71" s="420"/>
      <c r="F71" s="420"/>
      <c r="G71" s="420"/>
      <c r="H71" s="420"/>
      <c r="I71" s="418"/>
      <c r="J71" s="421"/>
      <c r="K71" s="421"/>
      <c r="L71" s="422"/>
      <c r="M71" s="422"/>
      <c r="N71" s="423"/>
    </row>
    <row r="72" spans="2:14" ht="17.25" customHeight="1">
      <c r="B72" s="419" t="s">
        <v>1007</v>
      </c>
      <c r="C72" s="420"/>
      <c r="D72" s="420"/>
      <c r="E72" s="420"/>
      <c r="F72" s="420"/>
      <c r="G72" s="420"/>
      <c r="H72" s="420"/>
      <c r="I72" s="418"/>
      <c r="J72" s="421"/>
      <c r="K72" s="421"/>
      <c r="L72" s="422"/>
      <c r="M72" s="422"/>
      <c r="N72" s="423"/>
    </row>
    <row r="73" spans="2:14" s="413" customFormat="1" ht="22.5" customHeight="1">
      <c r="B73" s="417" t="s">
        <v>278</v>
      </c>
      <c r="C73" s="418">
        <f t="shared" ref="C73:I73" si="5">C42+C43-C55-C61-C67+C49</f>
        <v>3849826827</v>
      </c>
      <c r="D73" s="418">
        <f t="shared" si="5"/>
        <v>3070502473</v>
      </c>
      <c r="E73" s="418">
        <f t="shared" si="5"/>
        <v>2345581289</v>
      </c>
      <c r="F73" s="418">
        <f t="shared" si="5"/>
        <v>214125624</v>
      </c>
      <c r="G73" s="418">
        <f t="shared" si="5"/>
        <v>0</v>
      </c>
      <c r="H73" s="418">
        <f t="shared" si="5"/>
        <v>0</v>
      </c>
      <c r="I73" s="418">
        <f t="shared" si="5"/>
        <v>9480036213</v>
      </c>
      <c r="J73" s="406">
        <f>I73+BS!L45</f>
        <v>-27053902589</v>
      </c>
      <c r="K73" s="406"/>
      <c r="L73" s="407"/>
      <c r="M73" s="407"/>
      <c r="N73" s="408"/>
    </row>
    <row r="74" spans="2:14" s="413" customFormat="1" ht="22.5" customHeight="1">
      <c r="B74" s="424" t="s">
        <v>293</v>
      </c>
      <c r="C74" s="425"/>
      <c r="D74" s="425"/>
      <c r="E74" s="425"/>
      <c r="F74" s="425"/>
      <c r="G74" s="425"/>
      <c r="H74" s="425"/>
      <c r="I74" s="426"/>
      <c r="J74" s="406"/>
      <c r="K74" s="406"/>
      <c r="L74" s="407"/>
      <c r="M74" s="407"/>
      <c r="N74" s="408"/>
    </row>
    <row r="75" spans="2:14" ht="17.25" customHeight="1">
      <c r="B75" s="419" t="s">
        <v>294</v>
      </c>
      <c r="C75" s="420">
        <f t="shared" ref="C75:I75" si="6">C8-C42</f>
        <v>1638088681</v>
      </c>
      <c r="D75" s="420">
        <f t="shared" si="6"/>
        <v>4527868833</v>
      </c>
      <c r="E75" s="420">
        <f t="shared" si="6"/>
        <v>3754169524</v>
      </c>
      <c r="F75" s="420">
        <f t="shared" si="6"/>
        <v>8500011</v>
      </c>
      <c r="G75" s="420">
        <f t="shared" si="6"/>
        <v>0</v>
      </c>
      <c r="H75" s="420">
        <f t="shared" si="6"/>
        <v>0</v>
      </c>
      <c r="I75" s="418">
        <f t="shared" si="6"/>
        <v>9928627049</v>
      </c>
      <c r="J75" s="421">
        <f>I75-BS!N43</f>
        <v>-62236344684</v>
      </c>
      <c r="K75" s="421"/>
      <c r="L75" s="422"/>
      <c r="M75" s="422"/>
      <c r="N75" s="423"/>
    </row>
    <row r="76" spans="2:14" ht="17.25" customHeight="1">
      <c r="B76" s="427" t="s">
        <v>397</v>
      </c>
      <c r="C76" s="428">
        <f t="shared" ref="C76:I76" si="7">C40-C73</f>
        <v>1338174679</v>
      </c>
      <c r="D76" s="428">
        <f t="shared" si="7"/>
        <v>4367754859</v>
      </c>
      <c r="E76" s="428">
        <f t="shared" si="7"/>
        <v>3841985758</v>
      </c>
      <c r="F76" s="428">
        <f t="shared" si="7"/>
        <v>-36509155</v>
      </c>
      <c r="G76" s="428">
        <f t="shared" si="7"/>
        <v>0</v>
      </c>
      <c r="H76" s="428">
        <f t="shared" si="7"/>
        <v>0</v>
      </c>
      <c r="I76" s="429">
        <f t="shared" si="7"/>
        <v>9511406141</v>
      </c>
      <c r="J76" s="421">
        <f>I76-BS!L43</f>
        <v>-27333816195</v>
      </c>
      <c r="K76" s="421"/>
      <c r="L76" s="422"/>
      <c r="M76" s="422"/>
      <c r="N76" s="423"/>
    </row>
    <row r="77" spans="2:14" ht="18" hidden="1" customHeight="1">
      <c r="B77" s="409"/>
      <c r="H77" s="406"/>
      <c r="I77" s="406"/>
      <c r="J77" s="406"/>
      <c r="K77" s="406"/>
      <c r="L77" s="407"/>
      <c r="M77" s="407"/>
    </row>
    <row r="78" spans="2:14" ht="18" hidden="1" customHeight="1">
      <c r="B78" s="409" t="s">
        <v>391</v>
      </c>
      <c r="H78" s="406"/>
      <c r="I78" s="406"/>
      <c r="J78" s="406"/>
      <c r="K78" s="406"/>
      <c r="L78" s="407"/>
      <c r="M78" s="407"/>
    </row>
    <row r="79" spans="2:14" s="136" customFormat="1" ht="33.75" hidden="1" customHeight="1">
      <c r="B79" s="410" t="s">
        <v>277</v>
      </c>
      <c r="C79" s="411" t="s">
        <v>282</v>
      </c>
      <c r="D79" s="411" t="s">
        <v>283</v>
      </c>
      <c r="E79" s="411" t="s">
        <v>284</v>
      </c>
      <c r="F79" s="411" t="s">
        <v>285</v>
      </c>
      <c r="G79" s="411" t="s">
        <v>608</v>
      </c>
      <c r="H79" s="411" t="s">
        <v>286</v>
      </c>
      <c r="I79" s="411" t="s">
        <v>281</v>
      </c>
      <c r="J79" s="412" t="s">
        <v>303</v>
      </c>
      <c r="K79" s="412"/>
      <c r="L79" s="397"/>
      <c r="M79" s="397"/>
      <c r="N79" s="393"/>
    </row>
    <row r="80" spans="2:14" s="413" customFormat="1" ht="22.5" hidden="1" customHeight="1">
      <c r="B80" s="414" t="s">
        <v>287</v>
      </c>
      <c r="C80" s="415"/>
      <c r="D80" s="415"/>
      <c r="E80" s="415"/>
      <c r="F80" s="415"/>
      <c r="G80" s="415"/>
      <c r="H80" s="415"/>
      <c r="I80" s="416"/>
      <c r="J80" s="406"/>
      <c r="K80" s="406"/>
      <c r="L80" s="407"/>
      <c r="M80" s="407"/>
      <c r="N80" s="408"/>
    </row>
    <row r="81" spans="2:14" s="413" customFormat="1" ht="22.5" hidden="1" customHeight="1">
      <c r="B81" s="417" t="s">
        <v>280</v>
      </c>
      <c r="C81" s="418">
        <v>0</v>
      </c>
      <c r="D81" s="418">
        <v>0</v>
      </c>
      <c r="E81" s="418">
        <v>0</v>
      </c>
      <c r="F81" s="418">
        <v>0</v>
      </c>
      <c r="G81" s="418"/>
      <c r="H81" s="418">
        <v>0</v>
      </c>
      <c r="I81" s="418">
        <f t="shared" ref="I81:I86" si="8">SUM(C81:H81)</f>
        <v>0</v>
      </c>
      <c r="J81" s="406">
        <f>I81-BS!N67</f>
        <v>0</v>
      </c>
      <c r="K81" s="406"/>
      <c r="L81" s="407"/>
      <c r="M81" s="407"/>
      <c r="N81" s="408"/>
    </row>
    <row r="82" spans="2:14" ht="17.25" hidden="1" customHeight="1">
      <c r="B82" s="419" t="s">
        <v>392</v>
      </c>
      <c r="C82" s="420"/>
      <c r="D82" s="420"/>
      <c r="E82" s="420"/>
      <c r="F82" s="420"/>
      <c r="G82" s="420"/>
      <c r="H82" s="420"/>
      <c r="I82" s="418">
        <f t="shared" si="8"/>
        <v>0</v>
      </c>
      <c r="J82" s="421"/>
      <c r="K82" s="421"/>
      <c r="L82" s="422"/>
      <c r="M82" s="422"/>
      <c r="N82" s="423"/>
    </row>
    <row r="83" spans="2:14" ht="17.25" hidden="1" customHeight="1">
      <c r="B83" s="419" t="s">
        <v>393</v>
      </c>
      <c r="C83" s="420"/>
      <c r="D83" s="420"/>
      <c r="E83" s="420"/>
      <c r="F83" s="420"/>
      <c r="G83" s="420"/>
      <c r="H83" s="420"/>
      <c r="I83" s="418">
        <f t="shared" si="8"/>
        <v>0</v>
      </c>
      <c r="J83" s="421"/>
      <c r="K83" s="421"/>
      <c r="L83" s="422"/>
      <c r="M83" s="422"/>
      <c r="N83" s="423"/>
    </row>
    <row r="84" spans="2:14" ht="17.25" hidden="1" customHeight="1">
      <c r="B84" s="419" t="s">
        <v>289</v>
      </c>
      <c r="C84" s="420"/>
      <c r="D84" s="420"/>
      <c r="E84" s="420"/>
      <c r="F84" s="420"/>
      <c r="G84" s="420"/>
      <c r="H84" s="420"/>
      <c r="I84" s="418">
        <f t="shared" si="8"/>
        <v>0</v>
      </c>
      <c r="J84" s="421"/>
      <c r="K84" s="421"/>
      <c r="L84" s="422"/>
      <c r="M84" s="422"/>
      <c r="N84" s="423"/>
    </row>
    <row r="85" spans="2:14" ht="17.25" hidden="1" customHeight="1">
      <c r="B85" s="419" t="s">
        <v>394</v>
      </c>
      <c r="C85" s="420"/>
      <c r="D85" s="420"/>
      <c r="E85" s="420"/>
      <c r="F85" s="420"/>
      <c r="G85" s="420"/>
      <c r="H85" s="420"/>
      <c r="I85" s="418">
        <f t="shared" si="8"/>
        <v>0</v>
      </c>
      <c r="J85" s="421"/>
      <c r="K85" s="421"/>
      <c r="L85" s="422"/>
      <c r="M85" s="422"/>
      <c r="N85" s="423"/>
    </row>
    <row r="86" spans="2:14" ht="17.25" hidden="1" customHeight="1">
      <c r="B86" s="419" t="s">
        <v>292</v>
      </c>
      <c r="C86" s="420"/>
      <c r="D86" s="420"/>
      <c r="E86" s="420"/>
      <c r="F86" s="420"/>
      <c r="G86" s="420"/>
      <c r="H86" s="420"/>
      <c r="I86" s="418">
        <f t="shared" si="8"/>
        <v>0</v>
      </c>
      <c r="J86" s="421"/>
      <c r="K86" s="421"/>
      <c r="L86" s="422"/>
      <c r="M86" s="422"/>
      <c r="N86" s="423"/>
    </row>
    <row r="87" spans="2:14" s="413" customFormat="1" ht="22.5" hidden="1" customHeight="1">
      <c r="B87" s="417" t="s">
        <v>278</v>
      </c>
      <c r="C87" s="418">
        <f t="shared" ref="C87:I87" si="9">C81+C82+C83+C84-C85-C86</f>
        <v>0</v>
      </c>
      <c r="D87" s="418">
        <f t="shared" si="9"/>
        <v>0</v>
      </c>
      <c r="E87" s="418">
        <f t="shared" si="9"/>
        <v>0</v>
      </c>
      <c r="F87" s="418">
        <f t="shared" si="9"/>
        <v>0</v>
      </c>
      <c r="G87" s="418">
        <f t="shared" si="9"/>
        <v>0</v>
      </c>
      <c r="H87" s="418">
        <f t="shared" si="9"/>
        <v>0</v>
      </c>
      <c r="I87" s="418">
        <f t="shared" si="9"/>
        <v>0</v>
      </c>
      <c r="J87" s="406">
        <f>I87-BS!L67</f>
        <v>0</v>
      </c>
      <c r="K87" s="406"/>
      <c r="L87" s="407"/>
      <c r="M87" s="407"/>
      <c r="N87" s="408"/>
    </row>
    <row r="88" spans="2:14" s="413" customFormat="1" ht="22.5" hidden="1" customHeight="1">
      <c r="B88" s="424" t="s">
        <v>279</v>
      </c>
      <c r="C88" s="425"/>
      <c r="D88" s="425"/>
      <c r="E88" s="425"/>
      <c r="F88" s="425"/>
      <c r="G88" s="425"/>
      <c r="H88" s="425"/>
      <c r="I88" s="426"/>
      <c r="J88" s="406"/>
      <c r="K88" s="406"/>
      <c r="L88" s="407"/>
      <c r="M88" s="407"/>
      <c r="N88" s="408"/>
    </row>
    <row r="89" spans="2:14" s="413" customFormat="1" ht="22.5" hidden="1" customHeight="1">
      <c r="B89" s="417" t="s">
        <v>280</v>
      </c>
      <c r="C89" s="420">
        <v>0</v>
      </c>
      <c r="D89" s="418">
        <v>0</v>
      </c>
      <c r="E89" s="418">
        <v>0</v>
      </c>
      <c r="F89" s="418">
        <v>0</v>
      </c>
      <c r="G89" s="418"/>
      <c r="H89" s="418">
        <v>0</v>
      </c>
      <c r="I89" s="418">
        <f t="shared" ref="I89:I94" si="10">SUM(C89:H89)</f>
        <v>0</v>
      </c>
      <c r="J89" s="406" t="e">
        <f>I89+BS!#REF!</f>
        <v>#REF!</v>
      </c>
      <c r="K89" s="406"/>
      <c r="L89" s="407"/>
      <c r="M89" s="407"/>
      <c r="N89" s="408"/>
    </row>
    <row r="90" spans="2:14" ht="17.25" hidden="1" customHeight="1">
      <c r="B90" s="419" t="s">
        <v>308</v>
      </c>
      <c r="C90" s="420"/>
      <c r="D90" s="420"/>
      <c r="E90" s="420"/>
      <c r="F90" s="420"/>
      <c r="G90" s="420"/>
      <c r="H90" s="420"/>
      <c r="I90" s="418">
        <f t="shared" si="10"/>
        <v>0</v>
      </c>
      <c r="J90" s="421"/>
      <c r="K90" s="421"/>
      <c r="L90" s="422"/>
      <c r="M90" s="422"/>
      <c r="N90" s="423"/>
    </row>
    <row r="91" spans="2:14" ht="17.25" hidden="1" customHeight="1">
      <c r="B91" s="419" t="s">
        <v>393</v>
      </c>
      <c r="C91" s="420"/>
      <c r="D91" s="420"/>
      <c r="E91" s="420"/>
      <c r="F91" s="420"/>
      <c r="G91" s="420"/>
      <c r="H91" s="420"/>
      <c r="I91" s="418">
        <f t="shared" si="10"/>
        <v>0</v>
      </c>
      <c r="J91" s="421"/>
      <c r="K91" s="421"/>
      <c r="L91" s="422"/>
      <c r="M91" s="422"/>
      <c r="N91" s="423"/>
    </row>
    <row r="92" spans="2:14" ht="17.25" hidden="1" customHeight="1">
      <c r="B92" s="419" t="s">
        <v>289</v>
      </c>
      <c r="C92" s="420"/>
      <c r="D92" s="420"/>
      <c r="E92" s="420"/>
      <c r="F92" s="420"/>
      <c r="G92" s="420"/>
      <c r="H92" s="420"/>
      <c r="I92" s="418">
        <f t="shared" si="10"/>
        <v>0</v>
      </c>
      <c r="J92" s="421"/>
      <c r="K92" s="421"/>
      <c r="L92" s="422"/>
      <c r="M92" s="422"/>
      <c r="N92" s="423"/>
    </row>
    <row r="93" spans="2:14" ht="17.25" hidden="1" customHeight="1">
      <c r="B93" s="419" t="s">
        <v>394</v>
      </c>
      <c r="C93" s="420"/>
      <c r="D93" s="420"/>
      <c r="E93" s="420"/>
      <c r="F93" s="420"/>
      <c r="G93" s="420"/>
      <c r="H93" s="420"/>
      <c r="I93" s="418">
        <f t="shared" si="10"/>
        <v>0</v>
      </c>
      <c r="J93" s="421"/>
      <c r="K93" s="421"/>
      <c r="L93" s="422"/>
      <c r="M93" s="422"/>
      <c r="N93" s="423"/>
    </row>
    <row r="94" spans="2:14" ht="17.25" hidden="1" customHeight="1">
      <c r="B94" s="419" t="s">
        <v>292</v>
      </c>
      <c r="C94" s="420"/>
      <c r="D94" s="420"/>
      <c r="E94" s="420"/>
      <c r="F94" s="420"/>
      <c r="G94" s="420"/>
      <c r="H94" s="420"/>
      <c r="I94" s="418">
        <f t="shared" si="10"/>
        <v>0</v>
      </c>
      <c r="J94" s="421"/>
      <c r="K94" s="421"/>
      <c r="L94" s="422"/>
      <c r="M94" s="422"/>
      <c r="N94" s="423"/>
    </row>
    <row r="95" spans="2:14" s="413" customFormat="1" ht="22.5" hidden="1" customHeight="1">
      <c r="B95" s="417" t="s">
        <v>398</v>
      </c>
      <c r="C95" s="418">
        <f t="shared" ref="C95:I95" si="11">C89+C90-C92-C93-C94+C91</f>
        <v>0</v>
      </c>
      <c r="D95" s="418">
        <f t="shared" si="11"/>
        <v>0</v>
      </c>
      <c r="E95" s="418">
        <f t="shared" si="11"/>
        <v>0</v>
      </c>
      <c r="F95" s="418">
        <f t="shared" si="11"/>
        <v>0</v>
      </c>
      <c r="G95" s="418">
        <f t="shared" si="11"/>
        <v>0</v>
      </c>
      <c r="H95" s="418">
        <f t="shared" si="11"/>
        <v>0</v>
      </c>
      <c r="I95" s="418">
        <f t="shared" si="11"/>
        <v>0</v>
      </c>
      <c r="J95" s="406" t="e">
        <f>I95+BS!#REF!</f>
        <v>#REF!</v>
      </c>
      <c r="K95" s="406"/>
      <c r="L95" s="407"/>
      <c r="M95" s="407"/>
      <c r="N95" s="408"/>
    </row>
    <row r="96" spans="2:14" s="413" customFormat="1" ht="22.5" hidden="1" customHeight="1">
      <c r="B96" s="424" t="s">
        <v>293</v>
      </c>
      <c r="C96" s="425"/>
      <c r="D96" s="425"/>
      <c r="E96" s="425"/>
      <c r="F96" s="425"/>
      <c r="G96" s="425"/>
      <c r="H96" s="425"/>
      <c r="I96" s="426"/>
      <c r="J96" s="406"/>
      <c r="K96" s="406"/>
      <c r="L96" s="407"/>
      <c r="M96" s="407"/>
      <c r="N96" s="408"/>
    </row>
    <row r="97" spans="2:14" ht="17.25" hidden="1" customHeight="1">
      <c r="B97" s="419" t="s">
        <v>294</v>
      </c>
      <c r="C97" s="420">
        <f t="shared" ref="C97:I97" si="12">C81-C89</f>
        <v>0</v>
      </c>
      <c r="D97" s="420">
        <f t="shared" si="12"/>
        <v>0</v>
      </c>
      <c r="E97" s="420">
        <f t="shared" si="12"/>
        <v>0</v>
      </c>
      <c r="F97" s="420">
        <f t="shared" si="12"/>
        <v>0</v>
      </c>
      <c r="G97" s="420">
        <f t="shared" si="12"/>
        <v>0</v>
      </c>
      <c r="H97" s="420">
        <f t="shared" si="12"/>
        <v>0</v>
      </c>
      <c r="I97" s="418">
        <f t="shared" si="12"/>
        <v>0</v>
      </c>
      <c r="J97" s="421">
        <f>I97-BS!N66</f>
        <v>0</v>
      </c>
      <c r="K97" s="421"/>
      <c r="L97" s="422"/>
      <c r="M97" s="422"/>
      <c r="N97" s="423"/>
    </row>
    <row r="98" spans="2:14" ht="17.25" hidden="1" customHeight="1">
      <c r="B98" s="427" t="s">
        <v>397</v>
      </c>
      <c r="C98" s="428">
        <f t="shared" ref="C98:I98" si="13">C87-C95</f>
        <v>0</v>
      </c>
      <c r="D98" s="428">
        <f t="shared" si="13"/>
        <v>0</v>
      </c>
      <c r="E98" s="428">
        <f t="shared" si="13"/>
        <v>0</v>
      </c>
      <c r="F98" s="428">
        <f t="shared" si="13"/>
        <v>0</v>
      </c>
      <c r="G98" s="428">
        <f t="shared" si="13"/>
        <v>0</v>
      </c>
      <c r="H98" s="428">
        <f t="shared" si="13"/>
        <v>0</v>
      </c>
      <c r="I98" s="429">
        <f t="shared" si="13"/>
        <v>0</v>
      </c>
      <c r="J98" s="421">
        <f>I98-BS!L66</f>
        <v>0</v>
      </c>
      <c r="K98" s="421"/>
      <c r="L98" s="422"/>
      <c r="M98" s="422"/>
      <c r="N98" s="423"/>
    </row>
  </sheetData>
  <autoFilter ref="A6:R76"/>
  <phoneticPr fontId="36" type="noConversion"/>
  <pageMargins left="0.34" right="0.2" top="0.79" bottom="0.75" header="0.28999999999999998" footer="0.34"/>
  <pageSetup paperSize="9" firstPageNumber="19" orientation="landscape" useFirstPageNumber="1" horizontalDpi="300" verticalDpi="300" r:id="rId1"/>
  <headerFooter alignWithMargins="0">
    <oddFooter>&amp;C(&amp;".VnTime,  Italic"&amp;11C¸c thuyÕt minh nµy lµ bé phËn hîp thµnh B¸o c¸o tµi chÝnh)&amp;".VnTime,Regular"&amp;12
&amp;P</oddFooter>
  </headerFooter>
</worksheet>
</file>

<file path=xl/worksheets/sheet30.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sheetPr codeName="Sheet8">
    <tabColor indexed="33"/>
  </sheetPr>
  <dimension ref="A1:K74"/>
  <sheetViews>
    <sheetView showGridLines="0" view="pageBreakPreview" zoomScaleSheetLayoutView="100" workbookViewId="0">
      <selection activeCell="L28" sqref="L28"/>
    </sheetView>
  </sheetViews>
  <sheetFormatPr defaultRowHeight="14.25"/>
  <cols>
    <col min="1" max="3" width="9" style="565"/>
    <col min="4" max="4" width="8.75" style="565" customWidth="1"/>
    <col min="5" max="8" width="9" style="565"/>
    <col min="9" max="9" width="10" style="565" customWidth="1"/>
    <col min="10" max="16384" width="9" style="565"/>
  </cols>
  <sheetData>
    <row r="1" spans="1:9" s="570" customFormat="1" ht="24.75" customHeight="1">
      <c r="A1" s="1784" t="str">
        <f>'Ten '!A10</f>
        <v>C«ng ty Cæ phÇn §Çu t­ &amp; Th­¬ng m¹i DÇu KhÝ S«ng §µ</v>
      </c>
      <c r="B1" s="1784"/>
      <c r="C1" s="1784"/>
      <c r="D1" s="1784"/>
      <c r="E1" s="1784"/>
      <c r="F1" s="1784"/>
      <c r="G1" s="1784"/>
      <c r="H1" s="1784"/>
      <c r="I1" s="1784"/>
    </row>
    <row r="2" spans="1:9" s="892" customFormat="1" ht="18" customHeight="1">
      <c r="A2" s="1781" t="str">
        <f>'Ten '!A11&amp;", ph­êng Mç Lao, quËn Hµ §«ng, Hµ Néi."</f>
        <v>§Þa chØ: TÇng 4, CT3, tßa nhµ Fodacon, ®­êng TrÇn Phó, ph­êng Mç Lao, quËn Hµ §«ng, Hµ Néi.</v>
      </c>
      <c r="B2" s="1781"/>
      <c r="C2" s="1781"/>
      <c r="D2" s="1781"/>
      <c r="E2" s="1781"/>
      <c r="F2" s="1781"/>
      <c r="G2" s="1781"/>
      <c r="H2" s="1781"/>
      <c r="I2" s="1781"/>
    </row>
    <row r="3" spans="1:9" s="893" customFormat="1">
      <c r="A3" s="1785"/>
      <c r="B3" s="1786"/>
      <c r="C3" s="1786"/>
      <c r="D3" s="1786"/>
      <c r="E3" s="1786"/>
      <c r="F3" s="1786"/>
      <c r="G3" s="1786"/>
      <c r="H3" s="1786"/>
      <c r="I3" s="1786"/>
    </row>
    <row r="4" spans="1:9" s="893" customFormat="1"/>
    <row r="5" spans="1:9" s="893" customFormat="1"/>
    <row r="6" spans="1:9" ht="15">
      <c r="B6" s="1061"/>
    </row>
    <row r="7" spans="1:9" ht="16.5">
      <c r="B7" s="566"/>
      <c r="D7" s="567"/>
    </row>
    <row r="12" spans="1:9" ht="15">
      <c r="B12" s="1061"/>
    </row>
    <row r="13" spans="1:9" ht="15">
      <c r="B13" s="1068"/>
    </row>
    <row r="23" spans="2:9" ht="24.75" customHeight="1">
      <c r="B23" s="1787" t="s">
        <v>1265</v>
      </c>
      <c r="C23" s="1787"/>
      <c r="D23" s="1787"/>
      <c r="E23" s="1787"/>
      <c r="F23" s="1787"/>
      <c r="G23" s="1787"/>
      <c r="H23" s="1787"/>
      <c r="I23" s="1787"/>
    </row>
    <row r="24" spans="2:9" ht="21" customHeight="1">
      <c r="B24" s="1782" t="s">
        <v>1019</v>
      </c>
      <c r="C24" s="1782"/>
      <c r="D24" s="1782"/>
      <c r="E24" s="1782"/>
      <c r="F24" s="1782"/>
      <c r="G24" s="1782"/>
      <c r="H24" s="1782"/>
      <c r="I24" s="1782"/>
    </row>
    <row r="25" spans="2:9" ht="21" customHeight="1">
      <c r="B25" s="1788" t="s">
        <v>1384</v>
      </c>
      <c r="C25" s="1788"/>
      <c r="D25" s="1788"/>
      <c r="E25" s="1788"/>
      <c r="F25" s="1788"/>
      <c r="G25" s="1788"/>
      <c r="H25" s="1788"/>
      <c r="I25" s="1788"/>
    </row>
    <row r="26" spans="2:9" ht="18.75">
      <c r="B26" s="1783" t="s">
        <v>1385</v>
      </c>
      <c r="C26" s="1783"/>
      <c r="D26" s="1783"/>
      <c r="E26" s="1783"/>
      <c r="F26" s="1783"/>
      <c r="G26" s="1783"/>
      <c r="H26" s="1783"/>
      <c r="I26" s="1783"/>
    </row>
    <row r="27" spans="2:9" ht="21" customHeight="1">
      <c r="B27" s="1782" t="s">
        <v>1264</v>
      </c>
      <c r="C27" s="1782"/>
      <c r="D27" s="1782"/>
      <c r="E27" s="1782"/>
      <c r="F27" s="1782"/>
      <c r="G27" s="1782"/>
      <c r="H27" s="1782"/>
      <c r="I27" s="1782"/>
    </row>
    <row r="28" spans="2:9" ht="20.25">
      <c r="C28" s="1768"/>
      <c r="D28" s="1768"/>
      <c r="E28" s="1768"/>
      <c r="F28" s="1768"/>
      <c r="G28" s="1768"/>
      <c r="H28" s="1768"/>
    </row>
    <row r="42" spans="1:9" ht="11.25" customHeight="1"/>
    <row r="45" spans="1:9">
      <c r="A45" s="568"/>
      <c r="B45" s="568"/>
      <c r="C45" s="568"/>
      <c r="D45" s="568"/>
      <c r="E45" s="568"/>
      <c r="F45" s="568"/>
      <c r="G45" s="568"/>
      <c r="H45" s="568"/>
      <c r="I45" s="568"/>
    </row>
    <row r="46" spans="1:9">
      <c r="A46" s="1698" t="s">
        <v>1386</v>
      </c>
    </row>
    <row r="47" spans="1:9" ht="20.25">
      <c r="A47" s="1768" t="s">
        <v>1387</v>
      </c>
      <c r="B47" s="1768"/>
      <c r="C47" s="1768"/>
      <c r="D47" s="1768"/>
      <c r="E47" s="1768"/>
      <c r="F47" s="1768"/>
      <c r="G47" s="1768"/>
      <c r="H47" s="1768"/>
      <c r="I47" s="1768"/>
    </row>
    <row r="48" spans="1:9" ht="15">
      <c r="A48" s="1781" t="s">
        <v>1388</v>
      </c>
      <c r="B48" s="1781"/>
      <c r="C48" s="1781"/>
      <c r="D48" s="1781"/>
      <c r="E48" s="1781"/>
      <c r="F48" s="1781"/>
      <c r="G48" s="1781"/>
      <c r="H48" s="1781"/>
      <c r="I48" s="1781"/>
    </row>
    <row r="49" spans="1:11" ht="15">
      <c r="A49" s="1781" t="s">
        <v>1389</v>
      </c>
      <c r="B49" s="1781"/>
      <c r="C49" s="1781"/>
      <c r="D49" s="1781"/>
      <c r="E49" s="1781"/>
      <c r="F49" s="1781"/>
      <c r="G49" s="1781"/>
      <c r="H49" s="1781"/>
      <c r="I49" s="1781"/>
    </row>
    <row r="50" spans="1:11" ht="7.5" customHeight="1"/>
    <row r="51" spans="1:11" ht="15">
      <c r="A51" s="1780" t="s">
        <v>1390</v>
      </c>
      <c r="B51" s="1780"/>
      <c r="C51" s="1780"/>
      <c r="D51" s="1780"/>
      <c r="E51" s="1780"/>
      <c r="F51" s="1780"/>
      <c r="G51" s="1780"/>
      <c r="H51" s="1780"/>
      <c r="I51" s="1780"/>
    </row>
    <row r="52" spans="1:11">
      <c r="A52" s="569"/>
      <c r="B52" s="569"/>
      <c r="C52" s="569"/>
      <c r="D52" s="569"/>
      <c r="E52" s="569"/>
      <c r="F52" s="569"/>
      <c r="G52" s="569"/>
      <c r="H52" s="569"/>
      <c r="I52" s="569"/>
      <c r="J52" s="569"/>
      <c r="K52" s="569"/>
    </row>
    <row r="53" spans="1:11">
      <c r="A53" s="569"/>
      <c r="B53" s="569"/>
      <c r="C53" s="569"/>
      <c r="D53" s="569"/>
      <c r="E53" s="569"/>
      <c r="F53" s="569"/>
      <c r="G53" s="569"/>
      <c r="H53" s="569"/>
      <c r="I53" s="569"/>
      <c r="J53" s="569"/>
      <c r="K53" s="569"/>
    </row>
    <row r="54" spans="1:11">
      <c r="A54" s="569"/>
      <c r="B54" s="569"/>
      <c r="C54" s="569"/>
      <c r="D54" s="569"/>
      <c r="E54" s="569"/>
      <c r="F54" s="569"/>
      <c r="G54" s="569"/>
      <c r="H54" s="569"/>
      <c r="I54" s="569"/>
      <c r="J54" s="569"/>
      <c r="K54" s="569"/>
    </row>
    <row r="55" spans="1:11">
      <c r="A55" s="569"/>
      <c r="B55" s="569"/>
      <c r="C55" s="569"/>
      <c r="D55" s="569"/>
      <c r="E55" s="569"/>
      <c r="F55" s="569"/>
      <c r="G55" s="569"/>
      <c r="H55" s="569"/>
      <c r="I55" s="569"/>
      <c r="J55" s="569"/>
      <c r="K55" s="569"/>
    </row>
    <row r="56" spans="1:11">
      <c r="A56" s="569"/>
      <c r="B56" s="569"/>
      <c r="C56" s="569"/>
      <c r="D56" s="569"/>
      <c r="E56" s="569"/>
      <c r="F56" s="569"/>
      <c r="G56" s="569"/>
      <c r="H56" s="569"/>
      <c r="I56" s="569"/>
      <c r="J56" s="569"/>
      <c r="K56" s="569"/>
    </row>
    <row r="57" spans="1:11">
      <c r="A57" s="569"/>
      <c r="B57" s="569"/>
      <c r="C57" s="569"/>
      <c r="D57" s="569"/>
      <c r="E57" s="569"/>
      <c r="F57" s="569"/>
      <c r="G57" s="569"/>
      <c r="H57" s="569"/>
      <c r="I57" s="569"/>
      <c r="J57" s="569"/>
      <c r="K57" s="569"/>
    </row>
    <row r="58" spans="1:11">
      <c r="A58" s="569"/>
      <c r="B58" s="569"/>
      <c r="C58" s="569"/>
      <c r="D58" s="569"/>
      <c r="E58" s="569"/>
      <c r="F58" s="569"/>
      <c r="G58" s="569"/>
      <c r="H58" s="569"/>
      <c r="I58" s="569"/>
      <c r="J58" s="569"/>
      <c r="K58" s="569"/>
    </row>
    <row r="59" spans="1:11">
      <c r="A59" s="569"/>
      <c r="B59" s="569"/>
      <c r="C59" s="569"/>
      <c r="D59" s="569"/>
      <c r="E59" s="569"/>
      <c r="F59" s="569"/>
      <c r="G59" s="569"/>
      <c r="H59" s="569"/>
      <c r="I59" s="569"/>
      <c r="J59" s="569"/>
      <c r="K59" s="569"/>
    </row>
    <row r="60" spans="1:11">
      <c r="A60" s="569"/>
      <c r="B60" s="569"/>
      <c r="C60" s="569"/>
      <c r="D60" s="569"/>
      <c r="E60" s="569"/>
      <c r="F60" s="569"/>
      <c r="G60" s="569"/>
      <c r="H60" s="569"/>
      <c r="I60" s="569"/>
      <c r="J60" s="569"/>
      <c r="K60" s="569"/>
    </row>
    <row r="61" spans="1:11">
      <c r="A61" s="569"/>
      <c r="B61" s="569"/>
      <c r="C61" s="569"/>
      <c r="D61" s="569"/>
      <c r="E61" s="569"/>
      <c r="F61" s="569"/>
      <c r="G61" s="569"/>
      <c r="H61" s="569"/>
      <c r="I61" s="569"/>
      <c r="J61" s="569"/>
      <c r="K61" s="569"/>
    </row>
    <row r="62" spans="1:11">
      <c r="A62" s="569"/>
      <c r="B62" s="569"/>
      <c r="C62" s="569"/>
      <c r="D62" s="569"/>
      <c r="E62" s="569"/>
      <c r="F62" s="569"/>
      <c r="G62" s="569"/>
      <c r="H62" s="569"/>
      <c r="I62" s="569"/>
      <c r="J62" s="569"/>
      <c r="K62" s="569"/>
    </row>
    <row r="63" spans="1:11">
      <c r="A63" s="569"/>
      <c r="B63" s="569"/>
      <c r="C63" s="569"/>
      <c r="D63" s="569"/>
      <c r="E63" s="569"/>
      <c r="F63" s="569"/>
      <c r="G63" s="569"/>
      <c r="H63" s="569"/>
      <c r="I63" s="569"/>
      <c r="J63" s="569"/>
      <c r="K63" s="569"/>
    </row>
    <row r="64" spans="1:11">
      <c r="A64" s="569"/>
      <c r="B64" s="569"/>
      <c r="C64" s="569"/>
      <c r="D64" s="569"/>
      <c r="E64" s="569"/>
      <c r="F64" s="569"/>
      <c r="G64" s="569"/>
      <c r="H64" s="569"/>
      <c r="I64" s="569"/>
      <c r="J64" s="569"/>
      <c r="K64" s="569"/>
    </row>
    <row r="65" spans="1:11">
      <c r="A65" s="569"/>
      <c r="B65" s="569"/>
      <c r="C65" s="569"/>
      <c r="D65" s="569"/>
      <c r="E65" s="569"/>
      <c r="F65" s="569"/>
      <c r="G65" s="569"/>
      <c r="H65" s="569"/>
      <c r="I65" s="569"/>
      <c r="J65" s="569"/>
      <c r="K65" s="569"/>
    </row>
    <row r="66" spans="1:11">
      <c r="A66" s="569"/>
      <c r="B66" s="569"/>
      <c r="C66" s="569"/>
      <c r="D66" s="569"/>
      <c r="E66" s="569"/>
      <c r="F66" s="569"/>
      <c r="G66" s="569"/>
      <c r="H66" s="569"/>
      <c r="I66" s="569"/>
      <c r="J66" s="569"/>
      <c r="K66" s="569"/>
    </row>
    <row r="67" spans="1:11">
      <c r="A67" s="569"/>
      <c r="B67" s="569"/>
      <c r="C67" s="569"/>
      <c r="D67" s="569"/>
      <c r="E67" s="569"/>
      <c r="F67" s="569"/>
      <c r="G67" s="569"/>
      <c r="H67" s="569"/>
      <c r="I67" s="569"/>
      <c r="J67" s="569"/>
      <c r="K67" s="569"/>
    </row>
    <row r="68" spans="1:11">
      <c r="A68" s="569"/>
      <c r="B68" s="569"/>
      <c r="C68" s="569"/>
      <c r="D68" s="569"/>
      <c r="E68" s="569"/>
      <c r="F68" s="569"/>
      <c r="G68" s="569"/>
      <c r="H68" s="569"/>
      <c r="I68" s="569"/>
      <c r="J68" s="569"/>
      <c r="K68" s="569"/>
    </row>
    <row r="69" spans="1:11">
      <c r="A69" s="569"/>
      <c r="B69" s="569"/>
      <c r="C69" s="569"/>
      <c r="D69" s="569"/>
      <c r="E69" s="569"/>
      <c r="F69" s="569"/>
      <c r="G69" s="569"/>
      <c r="H69" s="569"/>
      <c r="I69" s="569"/>
      <c r="J69" s="569"/>
      <c r="K69" s="569"/>
    </row>
    <row r="70" spans="1:11">
      <c r="A70" s="569"/>
      <c r="B70" s="569"/>
      <c r="C70" s="569"/>
      <c r="D70" s="569"/>
      <c r="E70" s="569"/>
      <c r="F70" s="569"/>
      <c r="G70" s="569"/>
      <c r="H70" s="569"/>
      <c r="I70" s="569"/>
      <c r="J70" s="569"/>
      <c r="K70" s="569"/>
    </row>
    <row r="71" spans="1:11">
      <c r="A71" s="569"/>
      <c r="B71" s="569"/>
      <c r="C71" s="569"/>
      <c r="D71" s="569"/>
      <c r="E71" s="569"/>
      <c r="F71" s="569"/>
      <c r="G71" s="569"/>
      <c r="H71" s="569"/>
      <c r="I71" s="569"/>
      <c r="J71" s="569"/>
      <c r="K71" s="569"/>
    </row>
    <row r="72" spans="1:11">
      <c r="A72" s="569"/>
      <c r="B72" s="569"/>
      <c r="C72" s="569"/>
      <c r="D72" s="569"/>
      <c r="E72" s="569"/>
      <c r="F72" s="569"/>
      <c r="G72" s="569"/>
      <c r="H72" s="569"/>
      <c r="I72" s="569"/>
      <c r="J72" s="569"/>
      <c r="K72" s="569"/>
    </row>
    <row r="73" spans="1:11">
      <c r="A73" s="569"/>
      <c r="B73" s="569"/>
      <c r="C73" s="569"/>
      <c r="D73" s="569"/>
      <c r="E73" s="569"/>
      <c r="F73" s="569"/>
      <c r="G73" s="569"/>
      <c r="H73" s="569"/>
      <c r="I73" s="569"/>
      <c r="J73" s="569"/>
      <c r="K73" s="569"/>
    </row>
    <row r="74" spans="1:11">
      <c r="A74" s="569"/>
      <c r="B74" s="569"/>
      <c r="C74" s="569"/>
      <c r="D74" s="569"/>
      <c r="E74" s="569"/>
      <c r="F74" s="569"/>
      <c r="G74" s="569"/>
      <c r="H74" s="569"/>
      <c r="I74" s="569"/>
    </row>
  </sheetData>
  <mergeCells count="13">
    <mergeCell ref="B27:I27"/>
    <mergeCell ref="B26:I26"/>
    <mergeCell ref="A1:I1"/>
    <mergeCell ref="A2:I2"/>
    <mergeCell ref="A3:I3"/>
    <mergeCell ref="B24:I24"/>
    <mergeCell ref="B23:I23"/>
    <mergeCell ref="B25:I25"/>
    <mergeCell ref="C28:H28"/>
    <mergeCell ref="A51:I51"/>
    <mergeCell ref="A47:I47"/>
    <mergeCell ref="A48:I48"/>
    <mergeCell ref="A49:I49"/>
  </mergeCells>
  <phoneticPr fontId="36" type="noConversion"/>
  <pageMargins left="0.87" right="0.53" top="0.4" bottom="0.47" header="0.28999999999999998" footer="0.27"/>
  <pageSetup paperSize="9" firstPageNumber="0" orientation="portrait" useFirstPageNumber="1" verticalDpi="1200" r:id="rId1"/>
  <headerFooter alignWithMargins="0"/>
</worksheet>
</file>

<file path=xl/worksheets/sheet35.xml><?xml version="1.0" encoding="utf-8"?>
<worksheet xmlns="http://schemas.openxmlformats.org/spreadsheetml/2006/main" xmlns:r="http://schemas.openxmlformats.org/officeDocument/2006/relationships">
  <sheetPr codeName="Sheet9">
    <tabColor indexed="33"/>
  </sheetPr>
  <dimension ref="A1:P159"/>
  <sheetViews>
    <sheetView showGridLines="0" view="pageBreakPreview" topLeftCell="A107" zoomScaleSheetLayoutView="100" workbookViewId="0">
      <selection activeCell="E162" sqref="E162"/>
    </sheetView>
  </sheetViews>
  <sheetFormatPr defaultRowHeight="15"/>
  <cols>
    <col min="1" max="1" width="3.125" style="803" customWidth="1"/>
    <col min="2" max="7" width="9" style="803"/>
    <col min="8" max="8" width="5.875" style="803" customWidth="1"/>
    <col min="9" max="9" width="9" style="803"/>
    <col min="10" max="10" width="10.375" style="803" customWidth="1"/>
    <col min="11" max="16384" width="9" style="803"/>
  </cols>
  <sheetData>
    <row r="1" spans="1:12" s="777" customFormat="1" ht="27.75" customHeight="1">
      <c r="A1" s="1811"/>
      <c r="B1" s="1811"/>
      <c r="C1" s="1811"/>
      <c r="D1" s="1811"/>
      <c r="E1" s="1811"/>
      <c r="F1" s="1811"/>
      <c r="G1" s="1811"/>
      <c r="H1" s="1811"/>
      <c r="I1" s="1811"/>
      <c r="J1" s="1811"/>
    </row>
    <row r="2" spans="1:12" s="50" customFormat="1" ht="18.75" customHeight="1">
      <c r="A2" s="1812"/>
      <c r="B2" s="1812"/>
      <c r="C2" s="1812"/>
      <c r="D2" s="1812"/>
      <c r="E2" s="1812"/>
      <c r="F2" s="1812"/>
      <c r="G2" s="1812"/>
      <c r="H2" s="1812"/>
      <c r="I2" s="1812"/>
      <c r="J2" s="1812"/>
    </row>
    <row r="3" spans="1:12" s="50" customFormat="1" ht="18.75" customHeight="1">
      <c r="A3" s="1813"/>
      <c r="B3" s="1813"/>
      <c r="C3" s="1813"/>
      <c r="D3" s="1813"/>
      <c r="E3" s="1813"/>
      <c r="F3" s="1813"/>
      <c r="G3" s="1813"/>
      <c r="H3" s="1813"/>
      <c r="I3" s="1813"/>
      <c r="J3" s="1813"/>
    </row>
    <row r="4" spans="1:12" s="208" customFormat="1"/>
    <row r="5" spans="1:12" s="208" customFormat="1"/>
    <row r="6" spans="1:12" s="208" customFormat="1">
      <c r="B6" s="1063"/>
    </row>
    <row r="7" spans="1:12" s="208" customFormat="1"/>
    <row r="8" spans="1:12" s="208" customFormat="1"/>
    <row r="9" spans="1:12" s="208" customFormat="1"/>
    <row r="10" spans="1:12" s="208" customFormat="1"/>
    <row r="11" spans="1:12" s="778" customFormat="1" ht="21.75">
      <c r="A11" s="208"/>
      <c r="B11" s="1815" t="s">
        <v>155</v>
      </c>
      <c r="C11" s="1815"/>
      <c r="D11" s="1815"/>
      <c r="E11" s="1815"/>
      <c r="F11" s="1815"/>
      <c r="G11" s="1815"/>
    </row>
    <row r="12" spans="1:12" s="778" customFormat="1" ht="8.25" customHeight="1">
      <c r="B12" s="1061"/>
    </row>
    <row r="13" spans="1:12" s="927" customFormat="1" ht="16.5">
      <c r="A13" s="1180" t="s">
        <v>935</v>
      </c>
      <c r="B13" s="1068"/>
      <c r="C13" s="1180" t="s">
        <v>937</v>
      </c>
      <c r="J13" s="928" t="s">
        <v>206</v>
      </c>
    </row>
    <row r="14" spans="1:12" s="927" customFormat="1" ht="11.25" customHeight="1">
      <c r="K14" s="929"/>
      <c r="L14" s="929"/>
    </row>
    <row r="15" spans="1:12" s="927" customFormat="1" ht="21.75" customHeight="1">
      <c r="A15" s="930" t="s">
        <v>518</v>
      </c>
      <c r="B15" s="1700" t="s">
        <v>1391</v>
      </c>
      <c r="C15" s="1700"/>
      <c r="D15" s="1701"/>
      <c r="E15" s="1700"/>
      <c r="F15" s="1700"/>
      <c r="G15" s="1700"/>
      <c r="H15" s="1700"/>
      <c r="I15" s="1700"/>
      <c r="J15" s="1678" t="s">
        <v>1218</v>
      </c>
      <c r="K15" s="929"/>
      <c r="L15" s="929"/>
    </row>
    <row r="16" spans="1:12" s="927" customFormat="1" ht="5.25" customHeight="1">
      <c r="B16" s="1700"/>
      <c r="C16" s="1700"/>
      <c r="D16" s="1701"/>
      <c r="E16" s="1700"/>
      <c r="F16" s="1700"/>
      <c r="G16" s="1700"/>
      <c r="H16" s="1700"/>
      <c r="I16" s="1702"/>
      <c r="J16" s="1700"/>
      <c r="K16" s="929"/>
      <c r="L16" s="929"/>
    </row>
    <row r="17" spans="1:12" s="927" customFormat="1" ht="21.75" customHeight="1">
      <c r="A17" s="930" t="s">
        <v>520</v>
      </c>
      <c r="B17" s="1700" t="s">
        <v>1264</v>
      </c>
      <c r="C17" s="1700"/>
      <c r="D17" s="1701"/>
      <c r="E17" s="1700"/>
      <c r="F17" s="1700"/>
      <c r="G17" s="1700"/>
      <c r="H17" s="1700"/>
      <c r="I17" s="1700"/>
      <c r="J17" s="1678" t="s">
        <v>1368</v>
      </c>
      <c r="K17" s="929"/>
      <c r="L17" s="929"/>
    </row>
    <row r="18" spans="1:12" s="927" customFormat="1" ht="5.25" customHeight="1">
      <c r="B18" s="1700"/>
      <c r="C18" s="1700"/>
      <c r="D18" s="1701"/>
      <c r="E18" s="1700"/>
      <c r="F18" s="1700"/>
      <c r="G18" s="1700"/>
      <c r="H18" s="1700"/>
      <c r="I18" s="1703"/>
      <c r="J18" s="1700"/>
      <c r="K18" s="929"/>
      <c r="L18" s="929"/>
    </row>
    <row r="19" spans="1:12" s="927" customFormat="1" ht="21.75" customHeight="1">
      <c r="A19" s="930" t="s">
        <v>522</v>
      </c>
      <c r="B19" s="1700" t="s">
        <v>1265</v>
      </c>
      <c r="C19" s="1700"/>
      <c r="D19" s="1701"/>
      <c r="E19" s="1700"/>
      <c r="F19" s="1700"/>
      <c r="G19" s="1700"/>
      <c r="H19" s="1700"/>
      <c r="I19" s="1704"/>
      <c r="J19" s="1700"/>
      <c r="K19" s="929"/>
      <c r="L19" s="929"/>
    </row>
    <row r="20" spans="1:12" s="927" customFormat="1" ht="5.25" customHeight="1">
      <c r="B20" s="1700"/>
      <c r="C20" s="1700"/>
      <c r="D20" s="1701"/>
      <c r="E20" s="1700"/>
      <c r="F20" s="1700"/>
      <c r="G20" s="1700"/>
      <c r="H20" s="1700"/>
      <c r="I20" s="1705"/>
      <c r="J20" s="1700"/>
      <c r="K20" s="929"/>
      <c r="L20" s="929"/>
    </row>
    <row r="21" spans="1:12" s="931" customFormat="1" ht="21.75" customHeight="1">
      <c r="B21" s="1699" t="s">
        <v>1392</v>
      </c>
      <c r="C21" s="1706"/>
      <c r="D21" s="1706"/>
      <c r="E21" s="1706"/>
      <c r="F21" s="1706"/>
      <c r="G21" s="1706"/>
      <c r="H21" s="1706"/>
      <c r="I21" s="1706"/>
      <c r="J21" s="1678" t="s">
        <v>1369</v>
      </c>
      <c r="K21" s="932"/>
      <c r="L21" s="932"/>
    </row>
    <row r="22" spans="1:12" s="931" customFormat="1" ht="21.75" customHeight="1">
      <c r="B22" s="1699" t="s">
        <v>1393</v>
      </c>
      <c r="C22" s="1706"/>
      <c r="D22" s="1706"/>
      <c r="E22" s="1706"/>
      <c r="F22" s="1706"/>
      <c r="G22" s="1706"/>
      <c r="H22" s="1706"/>
      <c r="I22" s="1706"/>
      <c r="J22" s="1679" t="s">
        <v>1225</v>
      </c>
      <c r="K22" s="932"/>
      <c r="L22" s="932"/>
    </row>
    <row r="23" spans="1:12" s="931" customFormat="1" ht="21" customHeight="1">
      <c r="B23" s="1699" t="s">
        <v>1394</v>
      </c>
      <c r="C23" s="1706"/>
      <c r="D23" s="1707"/>
      <c r="E23" s="1706"/>
      <c r="F23" s="1706"/>
      <c r="G23" s="1706"/>
      <c r="H23" s="1706"/>
      <c r="I23" s="1706"/>
      <c r="J23" s="1678" t="s">
        <v>519</v>
      </c>
      <c r="K23" s="932"/>
      <c r="L23" s="932"/>
    </row>
    <row r="24" spans="1:12" s="931" customFormat="1" ht="16.5">
      <c r="B24" s="1699" t="s">
        <v>1395</v>
      </c>
      <c r="C24" s="1706"/>
      <c r="D24" s="1707"/>
      <c r="E24" s="1706"/>
      <c r="F24" s="1706"/>
      <c r="G24" s="1706"/>
      <c r="H24" s="1706"/>
      <c r="I24" s="1706"/>
      <c r="J24" s="1680" t="s">
        <v>1375</v>
      </c>
      <c r="K24" s="932"/>
      <c r="L24" s="932"/>
    </row>
    <row r="25" spans="1:12" s="208" customFormat="1">
      <c r="A25" s="779"/>
      <c r="B25" s="779"/>
      <c r="C25" s="779"/>
      <c r="D25" s="779"/>
      <c r="E25" s="779"/>
      <c r="F25" s="779"/>
      <c r="G25" s="779"/>
      <c r="H25" s="779"/>
      <c r="I25" s="779"/>
      <c r="J25" s="779"/>
      <c r="K25" s="779"/>
      <c r="L25" s="779"/>
    </row>
    <row r="26" spans="1:12" s="208" customFormat="1">
      <c r="A26" s="779"/>
      <c r="B26" s="779"/>
      <c r="C26" s="779"/>
      <c r="D26" s="779"/>
      <c r="E26" s="779"/>
      <c r="F26" s="779"/>
      <c r="G26" s="779"/>
      <c r="H26" s="779"/>
      <c r="I26" s="779"/>
      <c r="J26" s="779"/>
      <c r="K26" s="779"/>
      <c r="L26" s="779"/>
    </row>
    <row r="27" spans="1:12" s="208" customFormat="1">
      <c r="A27" s="779"/>
      <c r="B27" s="779"/>
      <c r="C27" s="779"/>
      <c r="D27" s="779"/>
      <c r="E27" s="779"/>
      <c r="F27" s="779"/>
      <c r="G27" s="779"/>
      <c r="H27" s="779"/>
      <c r="I27" s="779"/>
      <c r="J27" s="779"/>
      <c r="K27" s="779"/>
      <c r="L27" s="779"/>
    </row>
    <row r="28" spans="1:12" s="781" customFormat="1" ht="18.75" customHeight="1">
      <c r="A28" s="1003" t="str">
        <f>'Ten '!A10</f>
        <v>C«ng ty Cæ phÇn §Çu t­ &amp; Th­¬ng m¹i DÇu KhÝ S«ng §µ</v>
      </c>
      <c r="B28" s="780"/>
      <c r="I28" s="782"/>
      <c r="J28" s="783" t="s">
        <v>1396</v>
      </c>
    </row>
    <row r="29" spans="1:12" s="208" customFormat="1" ht="18.75" customHeight="1">
      <c r="A29" s="923" t="str">
        <f>'Ten '!A11</f>
        <v>§Þa chØ: TÇng 4, CT3, tßa nhµ Fodacon, ®­êng TrÇn Phó</v>
      </c>
      <c r="B29" s="784"/>
      <c r="C29" s="228"/>
      <c r="D29" s="785"/>
      <c r="E29" s="785"/>
      <c r="F29" s="785"/>
      <c r="G29" s="785"/>
      <c r="H29" s="1814" t="s">
        <v>774</v>
      </c>
      <c r="I29" s="1814"/>
      <c r="J29" s="1814"/>
      <c r="K29" s="779"/>
      <c r="L29" s="779"/>
    </row>
    <row r="30" spans="1:12" s="208" customFormat="1" ht="18.75" customHeight="1">
      <c r="A30" s="995" t="s">
        <v>731</v>
      </c>
      <c r="B30" s="786"/>
      <c r="C30" s="787"/>
      <c r="D30" s="788"/>
      <c r="E30" s="788"/>
      <c r="F30" s="788"/>
      <c r="G30" s="916"/>
      <c r="H30" s="799"/>
      <c r="I30" s="799"/>
      <c r="J30" s="1168" t="s">
        <v>1266</v>
      </c>
      <c r="K30" s="779"/>
      <c r="L30" s="779"/>
    </row>
    <row r="31" spans="1:12" s="208" customFormat="1" ht="8.25" customHeight="1">
      <c r="A31" s="785"/>
      <c r="B31" s="785"/>
      <c r="C31" s="785"/>
      <c r="D31" s="785"/>
      <c r="E31" s="785"/>
      <c r="F31" s="785"/>
      <c r="G31" s="785"/>
      <c r="H31" s="785"/>
      <c r="I31" s="785"/>
      <c r="J31" s="785"/>
      <c r="K31" s="779"/>
      <c r="L31" s="779"/>
    </row>
    <row r="32" spans="1:12" s="778" customFormat="1" ht="22.5" customHeight="1">
      <c r="A32" s="1768" t="s">
        <v>1397</v>
      </c>
      <c r="B32" s="1768"/>
      <c r="C32" s="1768"/>
      <c r="D32" s="1768"/>
      <c r="E32" s="1768"/>
      <c r="F32" s="1768"/>
      <c r="G32" s="1768"/>
      <c r="H32" s="1768"/>
      <c r="I32" s="1768"/>
      <c r="J32" s="1768"/>
      <c r="K32" s="789"/>
      <c r="L32" s="789"/>
    </row>
    <row r="33" spans="1:12" s="208" customFormat="1" ht="7.5" customHeight="1">
      <c r="A33" s="790"/>
      <c r="B33" s="790"/>
      <c r="C33" s="779"/>
      <c r="D33" s="779"/>
      <c r="E33" s="779"/>
      <c r="F33" s="779"/>
      <c r="G33" s="779"/>
      <c r="H33" s="779"/>
      <c r="I33" s="779"/>
      <c r="J33" s="779"/>
      <c r="K33" s="779"/>
      <c r="L33" s="779"/>
    </row>
    <row r="34" spans="1:12" s="208" customFormat="1" ht="40.5" customHeight="1">
      <c r="A34" s="1793" t="s">
        <v>1398</v>
      </c>
      <c r="B34" s="1793"/>
      <c r="C34" s="1793"/>
      <c r="D34" s="1793"/>
      <c r="E34" s="1793"/>
      <c r="F34" s="1793"/>
      <c r="G34" s="1793"/>
      <c r="H34" s="1793"/>
      <c r="I34" s="1793"/>
      <c r="J34" s="1793"/>
      <c r="K34" s="779"/>
      <c r="L34" s="779"/>
    </row>
    <row r="35" spans="1:12" s="779" customFormat="1" ht="21" customHeight="1">
      <c r="A35" s="1179" t="s">
        <v>165</v>
      </c>
      <c r="B35" s="1179" t="s">
        <v>1018</v>
      </c>
    </row>
    <row r="36" spans="1:12" s="779" customFormat="1" ht="1.5" customHeight="1">
      <c r="A36" s="790"/>
      <c r="B36" s="790"/>
    </row>
    <row r="37" spans="1:12" s="791" customFormat="1" ht="64.5" customHeight="1">
      <c r="A37" s="1804" t="s">
        <v>1268</v>
      </c>
      <c r="B37" s="1804"/>
      <c r="C37" s="1804"/>
      <c r="D37" s="1804"/>
      <c r="E37" s="1804"/>
      <c r="F37" s="1804"/>
      <c r="G37" s="1804"/>
      <c r="H37" s="1804"/>
      <c r="I37" s="1804"/>
      <c r="J37" s="1804"/>
    </row>
    <row r="38" spans="1:12" s="793" customFormat="1" ht="29.25" customHeight="1">
      <c r="A38" s="1806" t="s">
        <v>426</v>
      </c>
      <c r="B38" s="1806"/>
      <c r="C38" s="1806"/>
      <c r="D38" s="1806"/>
      <c r="E38" s="1806"/>
      <c r="F38" s="1806"/>
      <c r="G38" s="1806"/>
      <c r="H38" s="1806"/>
      <c r="I38" s="1806"/>
      <c r="J38" s="1806"/>
    </row>
    <row r="39" spans="1:12" s="792" customFormat="1" ht="2.25" customHeight="1"/>
    <row r="40" spans="1:12" s="792" customFormat="1" ht="32.25" customHeight="1">
      <c r="A40" s="1808" t="s">
        <v>1236</v>
      </c>
      <c r="B40" s="1808"/>
      <c r="C40" s="1808"/>
      <c r="D40" s="1808"/>
      <c r="E40" s="1808"/>
      <c r="F40" s="1808"/>
      <c r="G40" s="1808"/>
      <c r="H40" s="1808"/>
      <c r="I40" s="1808"/>
      <c r="J40" s="1808"/>
    </row>
    <row r="41" spans="1:12" s="792" customFormat="1" ht="18.75" customHeight="1">
      <c r="A41" s="793" t="s">
        <v>1459</v>
      </c>
    </row>
    <row r="42" spans="1:12" s="792" customFormat="1" ht="18.75" customHeight="1">
      <c r="A42" s="1714" t="s">
        <v>518</v>
      </c>
      <c r="B42" s="1708" t="s">
        <v>1460</v>
      </c>
    </row>
    <row r="43" spans="1:12" s="792" customFormat="1" ht="18.75" customHeight="1">
      <c r="A43" s="1714" t="s">
        <v>520</v>
      </c>
      <c r="B43" s="1708" t="s">
        <v>1461</v>
      </c>
    </row>
    <row r="44" spans="1:12" s="792" customFormat="1" ht="15.75">
      <c r="A44" s="793" t="s">
        <v>1204</v>
      </c>
    </row>
    <row r="45" spans="1:12" s="1020" customFormat="1" ht="15.75">
      <c r="A45" s="1076" t="s">
        <v>739</v>
      </c>
    </row>
    <row r="46" spans="1:12" s="792" customFormat="1" ht="15.75">
      <c r="A46" s="1805" t="s">
        <v>1140</v>
      </c>
      <c r="B46" s="1805"/>
      <c r="C46" s="1805"/>
      <c r="D46" s="1805"/>
      <c r="E46" s="1805"/>
      <c r="G46" s="1805" t="s">
        <v>1141</v>
      </c>
      <c r="H46" s="1805"/>
      <c r="I46" s="1805"/>
      <c r="J46" s="1805"/>
    </row>
    <row r="47" spans="1:12" s="792" customFormat="1" ht="15.75" hidden="1" customHeight="1">
      <c r="B47" s="792" t="s">
        <v>71</v>
      </c>
      <c r="G47" s="1804" t="s">
        <v>1023</v>
      </c>
      <c r="H47" s="1804"/>
      <c r="I47" s="1804"/>
      <c r="J47" s="1804"/>
    </row>
    <row r="48" spans="1:12" s="792" customFormat="1" ht="15.75" hidden="1" customHeight="1">
      <c r="B48" s="1020"/>
      <c r="G48" s="1804"/>
      <c r="H48" s="1804"/>
      <c r="I48" s="1804"/>
      <c r="J48" s="1804"/>
    </row>
    <row r="49" spans="1:16" s="792" customFormat="1" ht="15.75" customHeight="1">
      <c r="A49" s="935"/>
      <c r="B49" s="935" t="s">
        <v>372</v>
      </c>
      <c r="C49" s="935"/>
      <c r="D49" s="935"/>
      <c r="E49" s="935"/>
      <c r="F49" s="935"/>
      <c r="G49" s="1807" t="s">
        <v>373</v>
      </c>
      <c r="H49" s="1807"/>
      <c r="I49" s="1807"/>
      <c r="J49" s="1807"/>
    </row>
    <row r="50" spans="1:16" s="792" customFormat="1" ht="15.75" customHeight="1">
      <c r="A50" s="1141"/>
      <c r="B50" s="935"/>
      <c r="C50" s="935"/>
      <c r="D50" s="935"/>
      <c r="E50" s="935"/>
      <c r="F50" s="935"/>
      <c r="G50" s="1807"/>
      <c r="H50" s="1807"/>
      <c r="I50" s="1807"/>
      <c r="J50" s="1807"/>
    </row>
    <row r="51" spans="1:16" s="1020" customFormat="1" ht="15.75">
      <c r="A51" s="1076" t="s">
        <v>1021</v>
      </c>
    </row>
    <row r="52" spans="1:16" s="792" customFormat="1" ht="15.75">
      <c r="A52" s="1805" t="s">
        <v>1140</v>
      </c>
      <c r="B52" s="1805"/>
      <c r="C52" s="1805"/>
      <c r="D52" s="1805"/>
      <c r="E52" s="1805"/>
      <c r="G52" s="1805" t="s">
        <v>1141</v>
      </c>
      <c r="H52" s="1805"/>
      <c r="I52" s="1805"/>
      <c r="J52" s="1805"/>
    </row>
    <row r="53" spans="1:16" s="792" customFormat="1" ht="21" customHeight="1">
      <c r="A53" s="792" t="s">
        <v>1022</v>
      </c>
      <c r="G53" s="1804" t="s">
        <v>1267</v>
      </c>
      <c r="H53" s="1804"/>
      <c r="I53" s="1804"/>
      <c r="J53" s="1804"/>
      <c r="L53" s="1077"/>
      <c r="M53" s="1077"/>
      <c r="N53" s="1077"/>
      <c r="O53" s="1077"/>
      <c r="P53" s="1077"/>
    </row>
    <row r="54" spans="1:16" s="792" customFormat="1" ht="25.5" customHeight="1">
      <c r="G54" s="1804"/>
      <c r="H54" s="1804"/>
      <c r="I54" s="1804"/>
      <c r="J54" s="1804"/>
      <c r="L54" s="1078"/>
      <c r="M54" s="1077"/>
      <c r="N54" s="1077"/>
      <c r="O54" s="1077"/>
      <c r="P54" s="1077"/>
    </row>
    <row r="55" spans="1:16" s="792" customFormat="1" ht="21" customHeight="1">
      <c r="A55" s="1708" t="s">
        <v>1404</v>
      </c>
      <c r="L55" s="1077"/>
      <c r="M55" s="1077"/>
      <c r="N55" s="1077"/>
      <c r="O55" s="1077"/>
      <c r="P55" s="1077"/>
    </row>
    <row r="56" spans="1:16" s="792" customFormat="1" ht="15" customHeight="1">
      <c r="A56" s="938" t="s">
        <v>1399</v>
      </c>
      <c r="B56" s="938"/>
      <c r="C56" s="935"/>
      <c r="D56" s="935"/>
      <c r="E56" s="935"/>
      <c r="F56" s="935"/>
      <c r="G56" s="935"/>
      <c r="H56" s="935"/>
      <c r="I56" s="935"/>
      <c r="J56" s="935"/>
      <c r="L56" s="1077"/>
      <c r="M56" s="1077"/>
      <c r="N56" s="1077"/>
      <c r="O56" s="1077"/>
      <c r="P56" s="1077"/>
    </row>
    <row r="57" spans="1:16" s="792" customFormat="1" ht="18" customHeight="1">
      <c r="A57" s="934" t="s">
        <v>156</v>
      </c>
      <c r="B57" s="934"/>
      <c r="C57" s="935"/>
      <c r="D57" s="935"/>
      <c r="E57" s="935"/>
      <c r="F57" s="935"/>
      <c r="G57" s="935"/>
      <c r="H57" s="935"/>
      <c r="I57" s="935"/>
      <c r="J57" s="935"/>
      <c r="L57" s="1077"/>
      <c r="M57" s="1077"/>
      <c r="N57" s="1077"/>
      <c r="O57" s="1077"/>
      <c r="P57" s="1077"/>
    </row>
    <row r="58" spans="1:16" s="792" customFormat="1" ht="5.25" customHeight="1">
      <c r="A58" s="935"/>
      <c r="B58" s="935"/>
      <c r="C58" s="935"/>
      <c r="D58" s="935"/>
      <c r="E58" s="935"/>
      <c r="F58" s="935"/>
      <c r="G58" s="935"/>
      <c r="H58" s="935"/>
      <c r="I58" s="935"/>
      <c r="J58" s="935"/>
      <c r="L58" s="1077"/>
      <c r="M58" s="1077"/>
      <c r="N58" s="1077"/>
      <c r="O58" s="1077"/>
      <c r="P58" s="1077"/>
    </row>
    <row r="59" spans="1:16" s="792" customFormat="1" ht="15.75">
      <c r="A59" s="936">
        <v>1</v>
      </c>
      <c r="B59" s="937" t="s">
        <v>1024</v>
      </c>
      <c r="C59" s="935"/>
      <c r="D59" s="935"/>
      <c r="E59" s="935"/>
      <c r="F59" s="937" t="s">
        <v>157</v>
      </c>
      <c r="G59" s="935"/>
      <c r="H59" s="935" t="s">
        <v>1455</v>
      </c>
      <c r="I59" s="935"/>
      <c r="J59" s="935"/>
      <c r="L59" s="1077"/>
      <c r="M59" s="1077"/>
      <c r="N59" s="1077"/>
      <c r="O59" s="1077"/>
      <c r="P59" s="1077"/>
    </row>
    <row r="60" spans="1:16" s="792" customFormat="1">
      <c r="A60" s="936">
        <v>2</v>
      </c>
      <c r="B60" s="937" t="s">
        <v>1025</v>
      </c>
      <c r="C60" s="935"/>
      <c r="D60" s="935"/>
      <c r="E60" s="935"/>
      <c r="F60" s="937" t="s">
        <v>158</v>
      </c>
      <c r="G60" s="935"/>
      <c r="H60" s="935" t="s">
        <v>1455</v>
      </c>
      <c r="I60" s="935"/>
      <c r="J60" s="935"/>
    </row>
    <row r="61" spans="1:16" s="792" customFormat="1">
      <c r="A61" s="936">
        <v>3</v>
      </c>
      <c r="B61" s="937" t="s">
        <v>425</v>
      </c>
      <c r="C61" s="935"/>
      <c r="D61" s="935"/>
      <c r="E61" s="935"/>
      <c r="F61" s="937" t="s">
        <v>158</v>
      </c>
      <c r="G61" s="935"/>
      <c r="H61" s="935" t="s">
        <v>1455</v>
      </c>
      <c r="I61" s="935"/>
      <c r="J61" s="935"/>
    </row>
    <row r="62" spans="1:16" s="792" customFormat="1">
      <c r="A62" s="936">
        <v>4</v>
      </c>
      <c r="B62" s="937" t="s">
        <v>1027</v>
      </c>
      <c r="C62" s="935"/>
      <c r="D62" s="935"/>
      <c r="E62" s="935"/>
      <c r="F62" s="937" t="s">
        <v>158</v>
      </c>
      <c r="G62" s="935"/>
      <c r="H62" s="935" t="s">
        <v>1455</v>
      </c>
      <c r="I62" s="935"/>
      <c r="J62" s="935"/>
    </row>
    <row r="63" spans="1:16" s="792" customFormat="1">
      <c r="A63" s="936">
        <v>5</v>
      </c>
      <c r="B63" s="937" t="s">
        <v>1028</v>
      </c>
      <c r="C63" s="935"/>
      <c r="D63" s="935"/>
      <c r="E63" s="935"/>
      <c r="F63" s="937" t="s">
        <v>158</v>
      </c>
      <c r="G63" s="935"/>
      <c r="H63" s="935" t="s">
        <v>1455</v>
      </c>
      <c r="I63" s="935"/>
      <c r="J63" s="935"/>
    </row>
    <row r="64" spans="1:16" s="792" customFormat="1">
      <c r="A64" s="934" t="s">
        <v>1400</v>
      </c>
      <c r="B64" s="934"/>
      <c r="C64" s="935"/>
      <c r="D64" s="935"/>
      <c r="E64" s="935"/>
      <c r="F64" s="935"/>
      <c r="G64" s="935"/>
      <c r="H64" s="935"/>
      <c r="I64" s="935"/>
      <c r="J64" s="935"/>
    </row>
    <row r="65" spans="1:10" s="792" customFormat="1" ht="6.75" customHeight="1">
      <c r="A65" s="935"/>
      <c r="B65" s="935"/>
      <c r="C65" s="935"/>
      <c r="D65" s="935"/>
      <c r="E65" s="935"/>
      <c r="F65" s="935"/>
      <c r="G65" s="935"/>
      <c r="H65" s="935"/>
      <c r="I65" s="935"/>
      <c r="J65" s="935"/>
    </row>
    <row r="66" spans="1:10" s="792" customFormat="1">
      <c r="A66" s="936">
        <v>1</v>
      </c>
      <c r="B66" s="937" t="s">
        <v>1025</v>
      </c>
      <c r="C66" s="935"/>
      <c r="D66" s="935"/>
      <c r="E66" s="935"/>
      <c r="F66" s="937" t="s">
        <v>1003</v>
      </c>
      <c r="G66" s="935"/>
      <c r="H66" s="935" t="s">
        <v>1462</v>
      </c>
      <c r="I66" s="935"/>
      <c r="J66" s="935"/>
    </row>
    <row r="67" spans="1:10" s="792" customFormat="1">
      <c r="A67" s="936">
        <v>2</v>
      </c>
      <c r="B67" s="937" t="s">
        <v>1026</v>
      </c>
      <c r="C67" s="935"/>
      <c r="D67" s="935"/>
      <c r="E67" s="935"/>
      <c r="F67" s="937" t="s">
        <v>210</v>
      </c>
      <c r="G67" s="935"/>
      <c r="H67" s="935" t="s">
        <v>1462</v>
      </c>
      <c r="I67" s="935"/>
      <c r="J67" s="935"/>
    </row>
    <row r="68" spans="1:10" s="792" customFormat="1">
      <c r="A68" s="936">
        <v>3</v>
      </c>
      <c r="B68" s="937" t="s">
        <v>1205</v>
      </c>
      <c r="C68" s="935"/>
      <c r="D68" s="935"/>
      <c r="E68" s="935"/>
      <c r="F68" s="937" t="s">
        <v>210</v>
      </c>
      <c r="G68" s="935"/>
      <c r="H68" s="935" t="s">
        <v>1456</v>
      </c>
      <c r="I68" s="935"/>
      <c r="J68" s="935"/>
    </row>
    <row r="69" spans="1:10" s="792" customFormat="1">
      <c r="A69" s="936">
        <v>4</v>
      </c>
      <c r="B69" s="937" t="s">
        <v>1029</v>
      </c>
      <c r="C69" s="935"/>
      <c r="D69" s="935"/>
      <c r="E69" s="935"/>
      <c r="F69" s="937" t="s">
        <v>210</v>
      </c>
      <c r="G69" s="935"/>
      <c r="H69" s="935" t="s">
        <v>1462</v>
      </c>
      <c r="I69" s="935"/>
      <c r="J69" s="935"/>
    </row>
    <row r="70" spans="1:10" s="792" customFormat="1">
      <c r="A70" s="934" t="s">
        <v>160</v>
      </c>
      <c r="B70" s="934"/>
      <c r="C70" s="935"/>
      <c r="D70" s="935"/>
      <c r="E70" s="935"/>
      <c r="F70" s="935"/>
      <c r="G70" s="935"/>
      <c r="H70" s="935"/>
      <c r="I70" s="935"/>
      <c r="J70" s="935"/>
    </row>
    <row r="71" spans="1:10" s="792" customFormat="1">
      <c r="A71" s="936">
        <v>1</v>
      </c>
      <c r="B71" s="937" t="s">
        <v>728</v>
      </c>
      <c r="C71" s="935"/>
      <c r="D71" s="935"/>
      <c r="E71" s="935"/>
      <c r="F71" s="937" t="s">
        <v>161</v>
      </c>
      <c r="G71" s="935"/>
      <c r="H71" s="935" t="s">
        <v>1463</v>
      </c>
      <c r="I71" s="935"/>
      <c r="J71" s="935"/>
    </row>
    <row r="72" spans="1:10" s="792" customFormat="1">
      <c r="A72" s="936">
        <v>2</v>
      </c>
      <c r="B72" s="937" t="s">
        <v>181</v>
      </c>
      <c r="C72" s="935"/>
      <c r="D72" s="935"/>
      <c r="E72" s="935"/>
      <c r="F72" s="937" t="s">
        <v>162</v>
      </c>
      <c r="G72" s="935"/>
      <c r="H72" s="935" t="s">
        <v>1463</v>
      </c>
      <c r="I72" s="935"/>
      <c r="J72" s="935"/>
    </row>
    <row r="73" spans="1:10" s="792" customFormat="1">
      <c r="A73" s="936">
        <v>3</v>
      </c>
      <c r="B73" s="937" t="s">
        <v>729</v>
      </c>
      <c r="C73" s="935"/>
      <c r="D73" s="935"/>
      <c r="E73" s="935"/>
      <c r="F73" s="937" t="s">
        <v>162</v>
      </c>
      <c r="G73" s="935"/>
      <c r="H73" s="935" t="s">
        <v>1462</v>
      </c>
      <c r="I73" s="935"/>
      <c r="J73" s="935"/>
    </row>
    <row r="74" spans="1:10" s="779" customFormat="1" ht="15.75">
      <c r="A74" s="790"/>
      <c r="B74" s="790" t="s">
        <v>163</v>
      </c>
    </row>
    <row r="75" spans="1:10" s="779" customFormat="1" ht="36.75" customHeight="1">
      <c r="A75" s="917"/>
      <c r="B75" s="1793" t="s">
        <v>1405</v>
      </c>
      <c r="C75" s="1793"/>
      <c r="D75" s="1793"/>
      <c r="E75" s="1793"/>
      <c r="F75" s="1793"/>
      <c r="G75" s="1793"/>
      <c r="H75" s="1793"/>
      <c r="I75" s="1793"/>
      <c r="J75" s="1793"/>
    </row>
    <row r="76" spans="1:10" s="796" customFormat="1" ht="24.75" customHeight="1">
      <c r="A76" s="917"/>
      <c r="B76" s="1793" t="s">
        <v>1466</v>
      </c>
      <c r="C76" s="1793"/>
      <c r="D76" s="1793"/>
      <c r="E76" s="1793"/>
      <c r="F76" s="1793"/>
      <c r="G76" s="1793"/>
      <c r="H76" s="1793"/>
      <c r="I76" s="1793"/>
      <c r="J76" s="1793"/>
    </row>
    <row r="77" spans="1:10" s="779" customFormat="1" ht="15.75" hidden="1">
      <c r="A77" s="790"/>
      <c r="B77" s="790" t="s">
        <v>1206</v>
      </c>
    </row>
    <row r="78" spans="1:10" s="779" customFormat="1" ht="54" hidden="1" customHeight="1">
      <c r="A78" s="917"/>
      <c r="B78" s="1793" t="s">
        <v>1381</v>
      </c>
      <c r="C78" s="1793"/>
      <c r="D78" s="1793"/>
      <c r="E78" s="1793"/>
      <c r="F78" s="1793"/>
      <c r="G78" s="1793"/>
      <c r="H78" s="1793"/>
      <c r="I78" s="1793"/>
      <c r="J78" s="1793"/>
    </row>
    <row r="79" spans="1:10" s="779" customFormat="1" ht="15.75">
      <c r="A79" s="790"/>
      <c r="B79" s="790" t="s">
        <v>207</v>
      </c>
    </row>
    <row r="80" spans="1:10" s="779" customFormat="1" ht="1.5" customHeight="1">
      <c r="A80" s="796"/>
      <c r="B80" s="796"/>
    </row>
    <row r="81" spans="1:10" s="779" customFormat="1" ht="60.75" customHeight="1">
      <c r="A81" s="797"/>
      <c r="B81" s="1794" t="s">
        <v>1401</v>
      </c>
      <c r="C81" s="1794"/>
      <c r="D81" s="1794"/>
      <c r="E81" s="1794"/>
      <c r="F81" s="1794"/>
      <c r="G81" s="1794"/>
      <c r="H81" s="1794"/>
      <c r="I81" s="1794"/>
      <c r="J81" s="1794"/>
    </row>
    <row r="82" spans="1:10" s="779" customFormat="1" ht="3" customHeight="1">
      <c r="A82" s="796"/>
      <c r="B82" s="796"/>
    </row>
    <row r="83" spans="1:10" s="779" customFormat="1" ht="15" customHeight="1">
      <c r="A83" s="797" t="s">
        <v>667</v>
      </c>
      <c r="B83" s="1794" t="s">
        <v>208</v>
      </c>
      <c r="C83" s="1794"/>
      <c r="D83" s="1794"/>
      <c r="E83" s="1794"/>
      <c r="F83" s="1794"/>
      <c r="G83" s="1794"/>
      <c r="H83" s="1794"/>
      <c r="I83" s="1794"/>
      <c r="J83" s="1794"/>
    </row>
    <row r="84" spans="1:10" s="779" customFormat="1" ht="3.75" customHeight="1">
      <c r="A84" s="796"/>
      <c r="B84" s="796"/>
    </row>
    <row r="85" spans="1:10" s="779" customFormat="1" ht="17.25" customHeight="1">
      <c r="A85" s="797" t="s">
        <v>667</v>
      </c>
      <c r="B85" s="1794" t="s">
        <v>209</v>
      </c>
      <c r="C85" s="1794"/>
      <c r="D85" s="1794"/>
      <c r="E85" s="1794"/>
      <c r="F85" s="1794"/>
      <c r="G85" s="1794"/>
      <c r="H85" s="1794"/>
      <c r="I85" s="1794"/>
      <c r="J85" s="1794"/>
    </row>
    <row r="86" spans="1:10" s="779" customFormat="1" ht="3" customHeight="1">
      <c r="A86" s="796"/>
      <c r="B86" s="796"/>
    </row>
    <row r="87" spans="1:10" s="779" customFormat="1" ht="48" customHeight="1">
      <c r="A87" s="797" t="s">
        <v>667</v>
      </c>
      <c r="B87" s="1794" t="s">
        <v>1467</v>
      </c>
      <c r="C87" s="1794"/>
      <c r="D87" s="1794"/>
      <c r="E87" s="1794"/>
      <c r="F87" s="1794"/>
      <c r="G87" s="1794"/>
      <c r="H87" s="1794"/>
      <c r="I87" s="1794"/>
      <c r="J87" s="1794"/>
    </row>
    <row r="88" spans="1:10" s="779" customFormat="1" ht="3" customHeight="1">
      <c r="A88" s="796"/>
      <c r="B88" s="796"/>
    </row>
    <row r="89" spans="1:10" s="779" customFormat="1" ht="30.75" customHeight="1">
      <c r="A89" s="797" t="s">
        <v>667</v>
      </c>
      <c r="B89" s="1794" t="s">
        <v>182</v>
      </c>
      <c r="C89" s="1794"/>
      <c r="D89" s="1794"/>
      <c r="E89" s="1794"/>
      <c r="F89" s="1794"/>
      <c r="G89" s="1794"/>
      <c r="H89" s="1794"/>
      <c r="I89" s="1794"/>
      <c r="J89" s="1794"/>
    </row>
    <row r="90" spans="1:10" s="779" customFormat="1" ht="3" customHeight="1">
      <c r="A90" s="796"/>
      <c r="B90" s="796"/>
    </row>
    <row r="91" spans="1:10" s="779" customFormat="1" ht="77.25" customHeight="1">
      <c r="A91" s="797" t="s">
        <v>667</v>
      </c>
      <c r="B91" s="1794" t="s">
        <v>183</v>
      </c>
      <c r="C91" s="1794"/>
      <c r="D91" s="1794"/>
      <c r="E91" s="1794"/>
      <c r="F91" s="1794"/>
      <c r="G91" s="1794"/>
      <c r="H91" s="1794"/>
      <c r="I91" s="1794"/>
      <c r="J91" s="1794"/>
    </row>
    <row r="92" spans="1:10" s="779" customFormat="1" ht="106.5" hidden="1" customHeight="1">
      <c r="A92" s="797" t="s">
        <v>667</v>
      </c>
      <c r="B92" s="1794" t="s">
        <v>740</v>
      </c>
      <c r="C92" s="1794"/>
      <c r="D92" s="1794"/>
      <c r="E92" s="1794"/>
      <c r="F92" s="1794"/>
      <c r="G92" s="1794"/>
      <c r="H92" s="1794"/>
      <c r="I92" s="1794"/>
      <c r="J92" s="1794"/>
    </row>
    <row r="93" spans="1:10" s="779" customFormat="1" ht="62.25" hidden="1" customHeight="1">
      <c r="A93" s="797" t="s">
        <v>667</v>
      </c>
      <c r="B93" s="1794" t="s">
        <v>184</v>
      </c>
      <c r="C93" s="1794"/>
      <c r="D93" s="1794"/>
      <c r="E93" s="1794"/>
      <c r="F93" s="1794"/>
      <c r="G93" s="1794"/>
      <c r="H93" s="1794"/>
      <c r="I93" s="1794"/>
      <c r="J93" s="1794"/>
    </row>
    <row r="94" spans="1:10" s="796" customFormat="1" ht="23.25" hidden="1" customHeight="1">
      <c r="A94" s="797" t="s">
        <v>667</v>
      </c>
      <c r="B94" s="1794" t="s">
        <v>356</v>
      </c>
      <c r="C94" s="1794"/>
      <c r="D94" s="1794"/>
      <c r="E94" s="1794"/>
      <c r="F94" s="1794"/>
      <c r="G94" s="1794"/>
      <c r="H94" s="1794"/>
      <c r="I94" s="1794"/>
      <c r="J94" s="1794"/>
    </row>
    <row r="95" spans="1:10" s="796" customFormat="1" ht="98.25" hidden="1" customHeight="1">
      <c r="A95" s="1186" t="s">
        <v>39</v>
      </c>
      <c r="B95" s="1800" t="s">
        <v>40</v>
      </c>
      <c r="C95" s="1793"/>
      <c r="D95" s="1793"/>
      <c r="E95" s="1793"/>
      <c r="F95" s="1793"/>
      <c r="G95" s="1793"/>
      <c r="H95" s="1793"/>
      <c r="I95" s="1793"/>
      <c r="J95" s="1793"/>
    </row>
    <row r="96" spans="1:10" s="796" customFormat="1" ht="79.5" hidden="1" customHeight="1">
      <c r="A96" s="797"/>
      <c r="B96" s="1800" t="s">
        <v>41</v>
      </c>
      <c r="C96" s="1793"/>
      <c r="D96" s="1793"/>
      <c r="E96" s="1793"/>
      <c r="F96" s="1793"/>
      <c r="G96" s="1793"/>
      <c r="H96" s="1793"/>
      <c r="I96" s="1793"/>
      <c r="J96" s="1793"/>
    </row>
    <row r="97" spans="1:10" s="796" customFormat="1" ht="63" hidden="1" customHeight="1">
      <c r="B97" s="1800" t="s">
        <v>466</v>
      </c>
      <c r="C97" s="1793"/>
      <c r="D97" s="1793"/>
      <c r="E97" s="1793"/>
      <c r="F97" s="1793"/>
      <c r="G97" s="1793"/>
      <c r="H97" s="1793"/>
      <c r="I97" s="1793"/>
      <c r="J97" s="1793"/>
    </row>
    <row r="98" spans="1:10" s="796" customFormat="1" ht="36" customHeight="1">
      <c r="A98" s="797" t="s">
        <v>667</v>
      </c>
      <c r="B98" s="1794" t="s">
        <v>1237</v>
      </c>
      <c r="C98" s="1794"/>
      <c r="D98" s="1794"/>
      <c r="E98" s="1794"/>
      <c r="F98" s="1794"/>
      <c r="G98" s="1794"/>
      <c r="H98" s="1794"/>
      <c r="I98" s="1794"/>
      <c r="J98" s="1794"/>
    </row>
    <row r="99" spans="1:10" s="779" customFormat="1" ht="78" customHeight="1">
      <c r="A99" s="796"/>
      <c r="B99" s="1794" t="s">
        <v>1468</v>
      </c>
      <c r="C99" s="1794"/>
      <c r="D99" s="1794"/>
      <c r="E99" s="1794"/>
      <c r="F99" s="1794"/>
      <c r="G99" s="1794"/>
      <c r="H99" s="1794"/>
      <c r="I99" s="1794"/>
      <c r="J99" s="1794"/>
    </row>
    <row r="100" spans="1:10" s="779" customFormat="1" ht="3.75" customHeight="1">
      <c r="A100" s="790"/>
      <c r="B100" s="790"/>
    </row>
    <row r="101" spans="1:10" s="779" customFormat="1" ht="15.75">
      <c r="B101" s="790" t="s">
        <v>791</v>
      </c>
    </row>
    <row r="102" spans="1:10" s="779" customFormat="1" ht="15.75">
      <c r="B102" s="790" t="str">
        <f>'Ten '!A10</f>
        <v>C«ng ty Cæ phÇn §Çu t­ &amp; Th­¬ng m¹i DÇu KhÝ S«ng §µ</v>
      </c>
    </row>
    <row r="103" spans="1:10" s="779" customFormat="1" ht="11.25" customHeight="1">
      <c r="A103" s="796"/>
      <c r="B103" s="796"/>
    </row>
    <row r="104" spans="1:10" s="779" customFormat="1" ht="12" customHeight="1">
      <c r="A104" s="796"/>
      <c r="B104" s="796"/>
    </row>
    <row r="105" spans="1:10" s="779" customFormat="1">
      <c r="A105" s="796"/>
      <c r="B105" s="796"/>
    </row>
    <row r="106" spans="1:10" s="779" customFormat="1">
      <c r="A106" s="796"/>
      <c r="B106" s="796"/>
    </row>
    <row r="107" spans="1:10" s="779" customFormat="1">
      <c r="A107" s="796"/>
      <c r="B107" s="796"/>
    </row>
    <row r="108" spans="1:10" s="779" customFormat="1" ht="6.75" customHeight="1">
      <c r="A108" s="796"/>
      <c r="B108" s="796"/>
    </row>
    <row r="109" spans="1:10" s="779" customFormat="1" ht="15.75">
      <c r="A109" s="798"/>
      <c r="B109" s="799"/>
      <c r="C109" s="788"/>
      <c r="D109" s="788"/>
    </row>
    <row r="110" spans="1:10" s="779" customFormat="1" ht="15.75">
      <c r="A110" s="785"/>
      <c r="B110" s="790" t="str">
        <f>'Ten '!B14</f>
        <v>Tæng Gi¸m ®èc</v>
      </c>
    </row>
    <row r="111" spans="1:10" s="779" customFormat="1" ht="15.75">
      <c r="B111" s="790" t="str">
        <f>'Ten '!B15</f>
        <v>Hoµng V¨n To¶n</v>
      </c>
    </row>
    <row r="112" spans="1:10" s="779" customFormat="1" ht="15.75">
      <c r="B112" s="800" t="str">
        <f>'Ten '!A19</f>
        <v>Hµ Néi, ngµy 28 th¸ng 02 n¨m 2015</v>
      </c>
    </row>
    <row r="113" spans="1:10" s="795" customFormat="1"/>
    <row r="116" spans="1:10">
      <c r="A116" s="801"/>
      <c r="B116" s="802"/>
    </row>
    <row r="117" spans="1:10">
      <c r="A117" s="801"/>
      <c r="B117" s="802"/>
    </row>
    <row r="118" spans="1:10" s="208" customFormat="1">
      <c r="A118" s="804"/>
      <c r="B118" s="805"/>
    </row>
    <row r="119" spans="1:10" s="208" customFormat="1">
      <c r="A119" s="804"/>
      <c r="B119" s="805"/>
    </row>
    <row r="120" spans="1:10" s="208" customFormat="1" ht="16.5">
      <c r="A120" s="806" t="s">
        <v>1458</v>
      </c>
      <c r="B120" s="807"/>
    </row>
    <row r="121" spans="1:10" s="810" customFormat="1" ht="15.75">
      <c r="A121" s="808" t="s">
        <v>164</v>
      </c>
      <c r="B121" s="809"/>
    </row>
    <row r="122" spans="1:10" s="778" customFormat="1" ht="21.75" customHeight="1">
      <c r="A122" s="1768" t="s">
        <v>1264</v>
      </c>
      <c r="B122" s="1768"/>
      <c r="C122" s="1768"/>
      <c r="D122" s="1768"/>
      <c r="E122" s="1768"/>
      <c r="F122" s="1768"/>
      <c r="G122" s="1768"/>
      <c r="H122" s="1768"/>
      <c r="I122" s="1768"/>
      <c r="J122" s="1768"/>
    </row>
    <row r="123" spans="1:10" s="222" customFormat="1" ht="21" customHeight="1">
      <c r="A123" s="1803" t="s">
        <v>1272</v>
      </c>
      <c r="B123" s="1803"/>
      <c r="C123" s="1803"/>
      <c r="D123" s="1803"/>
      <c r="E123" s="1803"/>
      <c r="F123" s="1803"/>
      <c r="G123" s="1803"/>
      <c r="H123" s="1803"/>
      <c r="I123" s="1803"/>
      <c r="J123" s="1803"/>
    </row>
    <row r="124" spans="1:10" s="222" customFormat="1" ht="18.75" customHeight="1">
      <c r="A124" s="1803" t="s">
        <v>1019</v>
      </c>
      <c r="B124" s="1803"/>
      <c r="C124" s="1803"/>
      <c r="D124" s="1803"/>
      <c r="E124" s="1803"/>
      <c r="F124" s="1803"/>
      <c r="G124" s="1803"/>
      <c r="H124" s="1803"/>
      <c r="I124" s="1803"/>
      <c r="J124" s="1803"/>
    </row>
    <row r="125" spans="1:10" s="810" customFormat="1" ht="6.75" customHeight="1">
      <c r="A125" s="811"/>
      <c r="B125" s="809"/>
    </row>
    <row r="126" spans="1:10" s="208" customFormat="1" ht="16.5">
      <c r="A126" s="812" t="s">
        <v>668</v>
      </c>
      <c r="B126" s="810"/>
      <c r="C126" s="810"/>
      <c r="D126" s="813" t="s">
        <v>1402</v>
      </c>
    </row>
    <row r="127" spans="1:10" s="208" customFormat="1" ht="16.5">
      <c r="B127" s="805"/>
      <c r="D127" s="813" t="str">
        <f>'Ten '!A10</f>
        <v>C«ng ty Cæ phÇn §Çu t­ &amp; Th­¬ng m¹i DÇu KhÝ S«ng §µ</v>
      </c>
    </row>
    <row r="128" spans="1:10" s="208" customFormat="1" ht="79.5" customHeight="1">
      <c r="A128" s="1793" t="s">
        <v>1406</v>
      </c>
      <c r="B128" s="1793"/>
      <c r="C128" s="1793"/>
      <c r="D128" s="1793"/>
      <c r="E128" s="1793"/>
      <c r="F128" s="1793"/>
      <c r="G128" s="1793"/>
      <c r="H128" s="1793"/>
      <c r="I128" s="1793"/>
      <c r="J128" s="1793"/>
    </row>
    <row r="129" spans="1:10" s="208" customFormat="1" ht="20.25" customHeight="1">
      <c r="A129" s="1789" t="s">
        <v>1403</v>
      </c>
      <c r="B129" s="1789"/>
      <c r="C129" s="1789"/>
      <c r="D129" s="1789"/>
      <c r="E129" s="1789"/>
      <c r="F129" s="1789"/>
      <c r="G129" s="1789"/>
      <c r="H129" s="1789"/>
      <c r="I129" s="1789"/>
      <c r="J129" s="1789"/>
    </row>
    <row r="130" spans="1:10" s="208" customFormat="1" ht="74.25" customHeight="1">
      <c r="A130" s="1801" t="s">
        <v>1469</v>
      </c>
      <c r="B130" s="1801"/>
      <c r="C130" s="1801"/>
      <c r="D130" s="1801"/>
      <c r="E130" s="1801"/>
      <c r="F130" s="1801"/>
      <c r="G130" s="1801"/>
      <c r="H130" s="1801"/>
      <c r="I130" s="1801"/>
      <c r="J130" s="1801"/>
    </row>
    <row r="131" spans="1:10" s="208" customFormat="1" ht="21" customHeight="1">
      <c r="A131" s="1790" t="s">
        <v>1273</v>
      </c>
      <c r="B131" s="1790"/>
      <c r="C131" s="1790"/>
      <c r="D131" s="1790"/>
      <c r="E131" s="1790"/>
      <c r="F131" s="1790"/>
      <c r="G131" s="1790"/>
      <c r="H131" s="1790"/>
      <c r="I131" s="1790"/>
      <c r="J131" s="1790"/>
    </row>
    <row r="132" spans="1:10" ht="81.75" customHeight="1">
      <c r="A132" s="1791" t="s">
        <v>1274</v>
      </c>
      <c r="B132" s="1791"/>
      <c r="C132" s="1791"/>
      <c r="D132" s="1791"/>
      <c r="E132" s="1791"/>
      <c r="F132" s="1791"/>
      <c r="G132" s="1791"/>
      <c r="H132" s="1791"/>
      <c r="I132" s="1791"/>
      <c r="J132" s="1791"/>
    </row>
    <row r="133" spans="1:10" s="208" customFormat="1" ht="136.5" customHeight="1">
      <c r="A133" s="1791" t="s">
        <v>1407</v>
      </c>
      <c r="B133" s="1791"/>
      <c r="C133" s="1791"/>
      <c r="D133" s="1791"/>
      <c r="E133" s="1791"/>
      <c r="F133" s="1791"/>
      <c r="G133" s="1791"/>
      <c r="H133" s="1791"/>
      <c r="I133" s="1791"/>
      <c r="J133" s="1791"/>
    </row>
    <row r="134" spans="1:10" s="208" customFormat="1" ht="32.25" customHeight="1">
      <c r="A134" s="1791" t="s">
        <v>1275</v>
      </c>
      <c r="B134" s="1791"/>
      <c r="C134" s="1791"/>
      <c r="D134" s="1791"/>
      <c r="E134" s="1791"/>
      <c r="F134" s="1791"/>
      <c r="G134" s="1791"/>
      <c r="H134" s="1791"/>
      <c r="I134" s="1791"/>
      <c r="J134" s="1791"/>
    </row>
    <row r="135" spans="1:10" s="208" customFormat="1" hidden="1">
      <c r="A135" s="1790" t="s">
        <v>1276</v>
      </c>
      <c r="B135" s="1790"/>
      <c r="C135" s="1790"/>
      <c r="D135" s="1790"/>
      <c r="E135" s="1790"/>
      <c r="F135" s="1790"/>
      <c r="G135" s="1790"/>
      <c r="H135" s="1790"/>
      <c r="I135" s="1790"/>
      <c r="J135" s="1790"/>
    </row>
    <row r="136" spans="1:10" s="208" customFormat="1" ht="3.75" hidden="1" customHeight="1">
      <c r="A136" s="804"/>
      <c r="B136" s="805"/>
    </row>
    <row r="137" spans="1:10" s="208" customFormat="1" ht="29.25" hidden="1" customHeight="1">
      <c r="A137" s="1791" t="s">
        <v>1277</v>
      </c>
      <c r="B137" s="1791"/>
      <c r="C137" s="1791"/>
      <c r="D137" s="1791"/>
      <c r="E137" s="1791"/>
      <c r="F137" s="1791"/>
      <c r="G137" s="1791"/>
      <c r="H137" s="1791"/>
      <c r="I137" s="1791"/>
      <c r="J137" s="1791"/>
    </row>
    <row r="138" spans="1:10" s="208" customFormat="1" ht="4.5" hidden="1" customHeight="1">
      <c r="A138" s="1220"/>
      <c r="B138" s="1220"/>
      <c r="C138" s="1220"/>
      <c r="D138" s="1220"/>
      <c r="E138" s="1220"/>
      <c r="F138" s="1220"/>
      <c r="G138" s="1220"/>
      <c r="H138" s="1220"/>
      <c r="I138" s="1220"/>
      <c r="J138" s="1220"/>
    </row>
    <row r="139" spans="1:10" s="208" customFormat="1" ht="50.25" hidden="1" customHeight="1">
      <c r="A139" s="1791" t="s">
        <v>1278</v>
      </c>
      <c r="B139" s="1791"/>
      <c r="C139" s="1791"/>
      <c r="D139" s="1791"/>
      <c r="E139" s="1791"/>
      <c r="F139" s="1791"/>
      <c r="G139" s="1791"/>
      <c r="H139" s="1791"/>
      <c r="I139" s="1791"/>
      <c r="J139" s="1791"/>
    </row>
    <row r="140" spans="1:10" s="208" customFormat="1" ht="3" hidden="1" customHeight="1">
      <c r="A140" s="1220"/>
      <c r="B140" s="1220"/>
      <c r="C140" s="1220"/>
      <c r="D140" s="1220"/>
      <c r="E140" s="1220"/>
      <c r="F140" s="1220"/>
      <c r="G140" s="1220"/>
      <c r="H140" s="1220"/>
      <c r="I140" s="1220"/>
      <c r="J140" s="1220"/>
    </row>
    <row r="141" spans="1:10" s="208" customFormat="1" ht="57.75" hidden="1" customHeight="1">
      <c r="A141" s="1802" t="s">
        <v>1279</v>
      </c>
      <c r="B141" s="1791"/>
      <c r="C141" s="1791"/>
      <c r="D141" s="1791"/>
      <c r="E141" s="1791"/>
      <c r="F141" s="1791"/>
      <c r="G141" s="1791"/>
      <c r="H141" s="1791"/>
      <c r="I141" s="1791"/>
      <c r="J141" s="1791"/>
    </row>
    <row r="142" spans="1:10" s="6" customFormat="1" ht="21.75" customHeight="1">
      <c r="A142" s="1810" t="s">
        <v>1367</v>
      </c>
      <c r="B142" s="1791"/>
      <c r="C142" s="1791"/>
      <c r="D142" s="1791"/>
      <c r="E142" s="1791"/>
      <c r="F142" s="1791"/>
      <c r="G142" s="1791"/>
      <c r="H142" s="1791"/>
      <c r="I142" s="1791"/>
      <c r="J142" s="1791"/>
    </row>
    <row r="143" spans="1:10" s="6" customFormat="1" ht="77.25" customHeight="1">
      <c r="A143" s="1791" t="s">
        <v>1470</v>
      </c>
      <c r="B143" s="1791"/>
      <c r="C143" s="1791"/>
      <c r="D143" s="1791"/>
      <c r="E143" s="1791"/>
      <c r="F143" s="1791"/>
      <c r="G143" s="1791"/>
      <c r="H143" s="1791"/>
      <c r="I143" s="1791"/>
      <c r="J143" s="1791"/>
    </row>
    <row r="144" spans="1:10" s="6" customFormat="1" ht="25.5" hidden="1" customHeight="1">
      <c r="A144" s="1799" t="s">
        <v>1280</v>
      </c>
      <c r="B144" s="1791"/>
      <c r="C144" s="1791"/>
      <c r="D144" s="1791"/>
      <c r="E144" s="1791"/>
      <c r="F144" s="1791"/>
      <c r="G144" s="1791"/>
      <c r="H144" s="1791"/>
      <c r="I144" s="1791"/>
      <c r="J144" s="1791"/>
    </row>
    <row r="145" spans="1:10" s="6" customFormat="1" ht="95.25" hidden="1" customHeight="1">
      <c r="A145" s="1791" t="s">
        <v>1281</v>
      </c>
      <c r="B145" s="1791"/>
      <c r="C145" s="1791"/>
      <c r="D145" s="1791"/>
      <c r="E145" s="1791"/>
      <c r="F145" s="1791"/>
      <c r="G145" s="1791"/>
      <c r="H145" s="1791"/>
      <c r="I145" s="1791"/>
      <c r="J145" s="1791"/>
    </row>
    <row r="146" spans="1:10" s="6" customFormat="1" ht="51.75" customHeight="1">
      <c r="A146" s="1809" t="s">
        <v>1500</v>
      </c>
      <c r="B146" s="1809"/>
      <c r="C146" s="1809"/>
      <c r="D146" s="1809"/>
      <c r="E146" s="1809"/>
      <c r="F146" s="1809"/>
      <c r="G146" s="1809"/>
      <c r="H146" s="1809"/>
      <c r="I146" s="1809"/>
      <c r="J146" s="1809"/>
    </row>
    <row r="147" spans="1:10" s="6" customFormat="1" ht="15.75">
      <c r="A147" s="1795" t="s">
        <v>1503</v>
      </c>
      <c r="B147" s="1795"/>
      <c r="C147" s="1795"/>
      <c r="D147" s="1795"/>
      <c r="E147" s="1795"/>
      <c r="G147" s="1796"/>
      <c r="H147" s="1796"/>
      <c r="I147" s="1796"/>
      <c r="J147" s="1796"/>
    </row>
    <row r="148" spans="1:10" s="6" customFormat="1" ht="8.25" customHeight="1">
      <c r="A148" s="804"/>
      <c r="B148" s="804"/>
    </row>
    <row r="149" spans="1:10" s="285" customFormat="1" ht="32.25" customHeight="1">
      <c r="A149" s="1797" t="s">
        <v>1207</v>
      </c>
      <c r="B149" s="1797"/>
      <c r="C149" s="1797"/>
      <c r="D149" s="1797"/>
      <c r="E149" s="1797"/>
      <c r="F149" s="1191"/>
      <c r="G149" s="1191"/>
      <c r="H149" s="1191"/>
      <c r="I149" s="1191"/>
      <c r="J149" s="1191"/>
    </row>
    <row r="150" spans="1:10" s="285" customFormat="1">
      <c r="A150" s="1798" t="s">
        <v>1003</v>
      </c>
      <c r="B150" s="1798"/>
      <c r="C150" s="1798"/>
      <c r="D150" s="1798"/>
      <c r="E150" s="1798"/>
      <c r="F150" s="1798" t="s">
        <v>790</v>
      </c>
      <c r="G150" s="1798"/>
      <c r="H150" s="1798"/>
      <c r="I150" s="1798"/>
      <c r="J150" s="1798"/>
    </row>
    <row r="151" spans="1:10" s="285" customFormat="1" ht="10.5" customHeight="1">
      <c r="A151" s="1192"/>
      <c r="H151" s="1192"/>
    </row>
    <row r="152" spans="1:10" s="285" customFormat="1" ht="10.5" customHeight="1">
      <c r="A152" s="1192"/>
      <c r="H152" s="1192"/>
    </row>
    <row r="153" spans="1:10" s="285" customFormat="1" ht="10.5" customHeight="1">
      <c r="A153" s="1192"/>
      <c r="H153" s="1192"/>
    </row>
    <row r="154" spans="1:10" s="285" customFormat="1">
      <c r="A154" s="894"/>
      <c r="H154" s="1192"/>
    </row>
    <row r="155" spans="1:10" s="285" customFormat="1" ht="14.25">
      <c r="A155" s="1192"/>
      <c r="H155" s="1192"/>
    </row>
    <row r="156" spans="1:10" s="285" customFormat="1" ht="14.25">
      <c r="A156" s="1192"/>
      <c r="H156" s="1192"/>
    </row>
    <row r="157" spans="1:10" s="285" customFormat="1">
      <c r="A157" s="1798" t="s">
        <v>1187</v>
      </c>
      <c r="B157" s="1798"/>
      <c r="C157" s="1798"/>
      <c r="D157" s="1798"/>
      <c r="E157" s="1798"/>
      <c r="G157" s="1798" t="s">
        <v>1208</v>
      </c>
      <c r="H157" s="1798"/>
      <c r="I157" s="1798"/>
    </row>
    <row r="158" spans="1:10" s="285" customFormat="1" ht="32.25" customHeight="1">
      <c r="A158" s="1792" t="s">
        <v>1209</v>
      </c>
      <c r="B158" s="1792"/>
      <c r="C158" s="1792"/>
      <c r="D158" s="1792"/>
      <c r="E158" s="1792"/>
      <c r="F158" s="1792" t="s">
        <v>1210</v>
      </c>
      <c r="G158" s="1792"/>
      <c r="H158" s="1792"/>
      <c r="I158" s="1792"/>
      <c r="J158" s="1792"/>
    </row>
    <row r="159" spans="1:10" ht="15.75">
      <c r="A159" s="814"/>
      <c r="B159" s="802"/>
    </row>
  </sheetData>
  <mergeCells count="62">
    <mergeCell ref="A34:J34"/>
    <mergeCell ref="A1:J1"/>
    <mergeCell ref="A2:J2"/>
    <mergeCell ref="A3:J3"/>
    <mergeCell ref="A32:J32"/>
    <mergeCell ref="H29:J29"/>
    <mergeCell ref="B11:G11"/>
    <mergeCell ref="A37:J37"/>
    <mergeCell ref="G47:J48"/>
    <mergeCell ref="G49:J50"/>
    <mergeCell ref="B75:J75"/>
    <mergeCell ref="A52:E52"/>
    <mergeCell ref="G52:J52"/>
    <mergeCell ref="A40:J40"/>
    <mergeCell ref="G53:J54"/>
    <mergeCell ref="A46:E46"/>
    <mergeCell ref="A38:J38"/>
    <mergeCell ref="B81:J81"/>
    <mergeCell ref="B92:J92"/>
    <mergeCell ref="B85:J85"/>
    <mergeCell ref="B76:J76"/>
    <mergeCell ref="G46:J46"/>
    <mergeCell ref="A158:E158"/>
    <mergeCell ref="B83:J83"/>
    <mergeCell ref="B99:J99"/>
    <mergeCell ref="B87:J87"/>
    <mergeCell ref="B96:J96"/>
    <mergeCell ref="A124:J124"/>
    <mergeCell ref="B97:J97"/>
    <mergeCell ref="B89:J89"/>
    <mergeCell ref="B91:J91"/>
    <mergeCell ref="B94:J94"/>
    <mergeCell ref="B93:J93"/>
    <mergeCell ref="A146:J146"/>
    <mergeCell ref="A142:J142"/>
    <mergeCell ref="A143:J143"/>
    <mergeCell ref="A141:J141"/>
    <mergeCell ref="A139:J139"/>
    <mergeCell ref="A132:J132"/>
    <mergeCell ref="A122:J122"/>
    <mergeCell ref="A123:J123"/>
    <mergeCell ref="A137:J137"/>
    <mergeCell ref="F158:J158"/>
    <mergeCell ref="B78:J78"/>
    <mergeCell ref="B98:J98"/>
    <mergeCell ref="A147:E147"/>
    <mergeCell ref="G147:J147"/>
    <mergeCell ref="A149:E149"/>
    <mergeCell ref="A150:E150"/>
    <mergeCell ref="F150:J150"/>
    <mergeCell ref="A144:J144"/>
    <mergeCell ref="A145:J145"/>
    <mergeCell ref="B95:J95"/>
    <mergeCell ref="A130:J130"/>
    <mergeCell ref="A157:E157"/>
    <mergeCell ref="G157:I157"/>
    <mergeCell ref="A128:J128"/>
    <mergeCell ref="A129:J129"/>
    <mergeCell ref="A131:J131"/>
    <mergeCell ref="A133:J133"/>
    <mergeCell ref="A134:J134"/>
    <mergeCell ref="A135:J135"/>
  </mergeCells>
  <phoneticPr fontId="36" type="noConversion"/>
  <pageMargins left="0.95" right="0.15" top="0.57999999999999996" bottom="0.7" header="0.28999999999999998" footer="0.38"/>
  <pageSetup paperSize="9" orientation="portrait" useFirstPageNumber="1" r:id="rId1"/>
  <headerFooter alignWithMargins="0">
    <oddFooter>&amp;C&amp;10&amp;P</oddFooter>
  </headerFooter>
  <rowBreaks count="4" manualBreakCount="4">
    <brk id="27" max="16383" man="1"/>
    <brk id="73" max="9" man="1"/>
    <brk id="112" max="16383" man="1"/>
    <brk id="141" max="9" man="1"/>
  </rowBreaks>
  <colBreaks count="1" manualBreakCount="1">
    <brk id="10" max="162" man="1"/>
  </colBreaks>
</worksheet>
</file>

<file path=xl/worksheets/sheet36.xml><?xml version="1.0" encoding="utf-8"?>
<worksheet xmlns="http://schemas.openxmlformats.org/spreadsheetml/2006/main" xmlns:r="http://schemas.openxmlformats.org/officeDocument/2006/relationships">
  <sheetPr transitionEvaluation="1" transitionEntry="1" codeName="Sheet10">
    <tabColor indexed="33"/>
  </sheetPr>
  <dimension ref="A1:N222"/>
  <sheetViews>
    <sheetView view="pageBreakPreview" workbookViewId="0">
      <pane xSplit="2" ySplit="9" topLeftCell="C80" activePane="bottomRight" state="frozen"/>
      <selection activeCell="H59" sqref="H59"/>
      <selection pane="topRight" activeCell="H59" sqref="H59"/>
      <selection pane="bottomLeft" activeCell="H59" sqref="H59"/>
      <selection pane="bottomRight" activeCell="C35" sqref="C35"/>
    </sheetView>
  </sheetViews>
  <sheetFormatPr defaultRowHeight="14.25"/>
  <cols>
    <col min="1" max="1" width="36.5" style="296" customWidth="1"/>
    <col min="2" max="2" width="1.875" style="297" customWidth="1"/>
    <col min="3" max="3" width="5" style="281" customWidth="1"/>
    <col min="4" max="4" width="1" style="297" customWidth="1"/>
    <col min="5" max="5" width="6.75" style="281" customWidth="1"/>
    <col min="6" max="6" width="0.875" style="281" customWidth="1"/>
    <col min="7" max="7" width="9.625" style="281" hidden="1" customWidth="1"/>
    <col min="8" max="8" width="17.375" style="282" hidden="1" customWidth="1"/>
    <col min="9" max="9" width="0.875" style="282" hidden="1" customWidth="1"/>
    <col min="10" max="10" width="17.125" style="282" hidden="1" customWidth="1"/>
    <col min="11" max="11" width="0.875" style="297" hidden="1" customWidth="1"/>
    <col min="12" max="12" width="17.25" style="282" customWidth="1"/>
    <col min="13" max="13" width="1" style="282" customWidth="1"/>
    <col min="14" max="14" width="17.25" style="282" customWidth="1"/>
    <col min="15" max="16384" width="9" style="285"/>
  </cols>
  <sheetData>
    <row r="1" spans="1:14" s="612" customFormat="1" ht="19.5" customHeight="1">
      <c r="A1" s="1002" t="str">
        <f>'Ten '!A10</f>
        <v>C«ng ty Cæ phÇn §Çu t­ &amp; Th­¬ng m¹i DÇu KhÝ S«ng §µ</v>
      </c>
      <c r="B1" s="613"/>
      <c r="C1" s="614"/>
      <c r="D1" s="613"/>
      <c r="E1" s="614"/>
      <c r="F1" s="614"/>
      <c r="G1" s="614"/>
      <c r="H1" s="615"/>
      <c r="I1" s="615"/>
      <c r="J1" s="615"/>
      <c r="K1" s="613"/>
      <c r="L1" s="616"/>
      <c r="M1" s="617"/>
    </row>
    <row r="2" spans="1:14" s="290" customFormat="1">
      <c r="A2" s="923" t="str">
        <f>'Ten '!A11</f>
        <v>§Þa chØ: TÇng 4, CT3, tßa nhµ Fodacon, ®­êng TrÇn Phó</v>
      </c>
      <c r="B2" s="286"/>
      <c r="C2" s="287"/>
      <c r="D2" s="286"/>
      <c r="E2" s="287"/>
      <c r="F2" s="287"/>
      <c r="G2" s="287"/>
      <c r="H2" s="288"/>
      <c r="I2" s="288"/>
      <c r="J2" s="288"/>
      <c r="K2" s="286"/>
      <c r="L2" s="289"/>
      <c r="M2" s="288"/>
      <c r="N2" s="1169" t="s">
        <v>775</v>
      </c>
    </row>
    <row r="3" spans="1:14">
      <c r="A3" s="995" t="s">
        <v>731</v>
      </c>
      <c r="B3" s="291"/>
      <c r="C3" s="292"/>
      <c r="D3" s="291"/>
      <c r="E3" s="292"/>
      <c r="F3" s="292"/>
      <c r="G3" s="292"/>
      <c r="H3" s="293"/>
      <c r="I3" s="293"/>
      <c r="J3" s="293"/>
      <c r="K3" s="291"/>
      <c r="L3" s="294"/>
      <c r="M3" s="295"/>
      <c r="N3" s="1170" t="s">
        <v>1283</v>
      </c>
    </row>
    <row r="4" spans="1:14" ht="2.25" customHeight="1">
      <c r="H4" s="298"/>
      <c r="I4" s="298"/>
      <c r="J4" s="298"/>
      <c r="L4" s="298"/>
      <c r="N4" s="298"/>
    </row>
    <row r="5" spans="1:14" ht="21" customHeight="1">
      <c r="A5" s="1818" t="s">
        <v>1282</v>
      </c>
      <c r="B5" s="1819"/>
      <c r="C5" s="1819"/>
      <c r="D5" s="1819"/>
      <c r="E5" s="1819"/>
      <c r="F5" s="1819"/>
      <c r="G5" s="1819"/>
      <c r="H5" s="1819"/>
      <c r="I5" s="1819"/>
      <c r="J5" s="1819"/>
      <c r="K5" s="1819"/>
      <c r="L5" s="1819"/>
      <c r="M5" s="1819"/>
      <c r="N5" s="1819"/>
    </row>
    <row r="6" spans="1:14" ht="15">
      <c r="A6" s="1820" t="str">
        <f>'Ten '!A1</f>
        <v>T¹i ngµy 31 th¸ng 12 n¨m 2014</v>
      </c>
      <c r="B6" s="1821"/>
      <c r="C6" s="1820"/>
      <c r="D6" s="1820"/>
      <c r="E6" s="1820"/>
      <c r="F6" s="1820"/>
      <c r="G6" s="1820"/>
      <c r="H6" s="1820"/>
      <c r="I6" s="1820"/>
      <c r="J6" s="1820"/>
      <c r="K6" s="1820"/>
      <c r="L6" s="1820"/>
      <c r="M6" s="1820"/>
      <c r="N6" s="1820"/>
    </row>
    <row r="7" spans="1:14" ht="18" customHeight="1">
      <c r="L7" s="301"/>
      <c r="N7" s="881" t="s">
        <v>653</v>
      </c>
    </row>
    <row r="8" spans="1:14" s="313" customFormat="1" ht="28.5" customHeight="1">
      <c r="A8" s="303" t="s">
        <v>315</v>
      </c>
      <c r="B8" s="304"/>
      <c r="C8" s="305" t="s">
        <v>316</v>
      </c>
      <c r="D8" s="304"/>
      <c r="E8" s="305" t="s">
        <v>317</v>
      </c>
      <c r="F8" s="306"/>
      <c r="G8" s="305" t="s">
        <v>676</v>
      </c>
      <c r="H8" s="307" t="s">
        <v>1041</v>
      </c>
      <c r="I8" s="308"/>
      <c r="J8" s="309" t="s">
        <v>955</v>
      </c>
      <c r="K8" s="304"/>
      <c r="L8" s="312" t="s">
        <v>613</v>
      </c>
      <c r="M8" s="311"/>
      <c r="N8" s="312" t="s">
        <v>313</v>
      </c>
    </row>
    <row r="9" spans="1:14" s="321" customFormat="1" ht="18" customHeight="1">
      <c r="A9" s="314">
        <v>1</v>
      </c>
      <c r="B9" s="315"/>
      <c r="C9" s="316">
        <v>2</v>
      </c>
      <c r="D9" s="315"/>
      <c r="E9" s="314">
        <v>3</v>
      </c>
      <c r="F9" s="317"/>
      <c r="G9" s="314"/>
      <c r="H9" s="318" t="s">
        <v>1098</v>
      </c>
      <c r="I9" s="319"/>
      <c r="J9" s="320" t="s">
        <v>1104</v>
      </c>
      <c r="K9" s="317"/>
      <c r="L9" s="320" t="s">
        <v>1104</v>
      </c>
      <c r="M9" s="319"/>
      <c r="N9" s="320">
        <v>5</v>
      </c>
    </row>
    <row r="10" spans="1:14" s="326" customFormat="1" ht="18.75" customHeight="1">
      <c r="A10" s="322" t="s">
        <v>318</v>
      </c>
      <c r="B10" s="323"/>
      <c r="C10" s="324">
        <v>100</v>
      </c>
      <c r="D10" s="323"/>
      <c r="E10" s="324"/>
      <c r="F10" s="324"/>
      <c r="G10" s="324"/>
      <c r="H10" s="325" t="e">
        <f>H12+H15+H18+H26+H29</f>
        <v>#REF!</v>
      </c>
      <c r="I10" s="325"/>
      <c r="J10" s="325">
        <f ca="1">J12+J15+J18+J26+J29</f>
        <v>0</v>
      </c>
      <c r="K10" s="323"/>
      <c r="L10" s="325">
        <v>555586162766</v>
      </c>
      <c r="M10" s="325"/>
      <c r="N10" s="325">
        <v>655604547205</v>
      </c>
    </row>
    <row r="11" spans="1:14" s="326" customFormat="1" ht="2.25" customHeight="1">
      <c r="A11" s="322"/>
      <c r="B11" s="323"/>
      <c r="C11" s="324"/>
      <c r="D11" s="323"/>
      <c r="E11" s="324"/>
      <c r="F11" s="324"/>
      <c r="G11" s="324"/>
      <c r="H11" s="325"/>
      <c r="I11" s="325"/>
      <c r="J11" s="325"/>
      <c r="K11" s="323"/>
      <c r="L11" s="325"/>
      <c r="M11" s="325"/>
      <c r="N11" s="325"/>
    </row>
    <row r="12" spans="1:14" s="331" customFormat="1" ht="18" customHeight="1">
      <c r="A12" s="327" t="s">
        <v>319</v>
      </c>
      <c r="B12" s="1067"/>
      <c r="C12" s="329">
        <v>110</v>
      </c>
      <c r="D12" s="328"/>
      <c r="E12" s="329" t="s">
        <v>944</v>
      </c>
      <c r="F12" s="329"/>
      <c r="G12" s="329"/>
      <c r="H12" s="330">
        <f>SUM(H13:H14)</f>
        <v>40665817492</v>
      </c>
      <c r="I12" s="330"/>
      <c r="J12" s="330">
        <f ca="1">SUM(J13:J14)</f>
        <v>0</v>
      </c>
      <c r="K12" s="328"/>
      <c r="L12" s="330">
        <v>42376077381</v>
      </c>
      <c r="M12" s="330"/>
      <c r="N12" s="330">
        <v>71581063585</v>
      </c>
    </row>
    <row r="13" spans="1:14" s="338" customFormat="1" ht="18" customHeight="1">
      <c r="A13" s="332" t="s">
        <v>320</v>
      </c>
      <c r="B13" s="1073"/>
      <c r="C13" s="334">
        <v>111</v>
      </c>
      <c r="D13" s="333"/>
      <c r="E13" s="335"/>
      <c r="F13" s="329"/>
      <c r="G13" s="334" t="s">
        <v>1099</v>
      </c>
      <c r="H13" s="336">
        <v>21065817492</v>
      </c>
      <c r="I13" s="337"/>
      <c r="J13" s="337">
        <f ca="1">SUMIF('TH DC'!$B$7:$F$102,BS!G13,'TH DC'!$F$7:$F$102)</f>
        <v>0</v>
      </c>
      <c r="K13" s="333"/>
      <c r="L13" s="337">
        <v>40376077381</v>
      </c>
      <c r="M13" s="337"/>
      <c r="N13" s="337">
        <v>71581063585</v>
      </c>
    </row>
    <row r="14" spans="1:14" s="338" customFormat="1" ht="15">
      <c r="A14" s="333" t="s">
        <v>321</v>
      </c>
      <c r="B14" s="333"/>
      <c r="C14" s="334">
        <v>112</v>
      </c>
      <c r="D14" s="333"/>
      <c r="E14" s="329"/>
      <c r="F14" s="329"/>
      <c r="G14" s="334" t="s">
        <v>1089</v>
      </c>
      <c r="H14" s="336">
        <v>19600000000</v>
      </c>
      <c r="I14" s="337"/>
      <c r="J14" s="337">
        <f ca="1">SUMIF('TH DC'!$B$7:$F$102,BS!G14,'TH DC'!$F$7:$F$102)</f>
        <v>0</v>
      </c>
      <c r="K14" s="333"/>
      <c r="L14" s="337">
        <v>2000000000</v>
      </c>
      <c r="M14" s="337"/>
      <c r="N14" s="337">
        <v>0</v>
      </c>
    </row>
    <row r="15" spans="1:14" s="331" customFormat="1" ht="15">
      <c r="A15" s="327" t="s">
        <v>322</v>
      </c>
      <c r="B15" s="328"/>
      <c r="C15" s="329">
        <v>120</v>
      </c>
      <c r="D15" s="328"/>
      <c r="E15" s="335" t="s">
        <v>945</v>
      </c>
      <c r="F15" s="329"/>
      <c r="G15" s="329"/>
      <c r="H15" s="330">
        <f>SUM(H16:H17)</f>
        <v>3616824600</v>
      </c>
      <c r="I15" s="330"/>
      <c r="J15" s="330">
        <f ca="1">SUM(J16:J17)</f>
        <v>0</v>
      </c>
      <c r="K15" s="328"/>
      <c r="L15" s="330">
        <v>2587295304</v>
      </c>
      <c r="M15" s="330"/>
      <c r="N15" s="330">
        <v>4615539776</v>
      </c>
    </row>
    <row r="16" spans="1:14" s="338" customFormat="1" ht="15">
      <c r="A16" s="333" t="s">
        <v>323</v>
      </c>
      <c r="B16" s="333"/>
      <c r="C16" s="334">
        <v>121</v>
      </c>
      <c r="D16" s="333"/>
      <c r="E16" s="329"/>
      <c r="F16" s="329"/>
      <c r="G16" s="334" t="s">
        <v>688</v>
      </c>
      <c r="H16" s="336">
        <v>8264360625</v>
      </c>
      <c r="I16" s="337"/>
      <c r="J16" s="337">
        <f ca="1">SUMIF('TH DC'!$B$7:$F$102,BS!G16,'TH DC'!$F$7:$F$102)</f>
        <v>0</v>
      </c>
      <c r="K16" s="333"/>
      <c r="L16" s="337">
        <v>4401692800</v>
      </c>
      <c r="M16" s="337"/>
      <c r="N16" s="337">
        <v>7617950025</v>
      </c>
    </row>
    <row r="17" spans="1:14" s="338" customFormat="1" ht="15">
      <c r="A17" s="339" t="s">
        <v>216</v>
      </c>
      <c r="B17" s="333"/>
      <c r="C17" s="334">
        <v>129</v>
      </c>
      <c r="D17" s="333"/>
      <c r="E17" s="329"/>
      <c r="F17" s="329"/>
      <c r="G17" s="334" t="s">
        <v>1042</v>
      </c>
      <c r="H17" s="336">
        <v>-4647536025</v>
      </c>
      <c r="I17" s="337"/>
      <c r="J17" s="337">
        <f ca="1">SUMIF('TH DC'!$B$7:$F$102,BS!G17,'TH DC'!$F$7:$F$102)</f>
        <v>0</v>
      </c>
      <c r="K17" s="333"/>
      <c r="L17" s="337">
        <v>-1814397496</v>
      </c>
      <c r="M17" s="337"/>
      <c r="N17" s="337">
        <v>-3002410249</v>
      </c>
    </row>
    <row r="18" spans="1:14" s="331" customFormat="1" ht="15">
      <c r="A18" s="327" t="s">
        <v>324</v>
      </c>
      <c r="B18" s="328"/>
      <c r="C18" s="329">
        <v>130</v>
      </c>
      <c r="D18" s="328"/>
      <c r="E18" s="335" t="s">
        <v>946</v>
      </c>
      <c r="F18" s="329"/>
      <c r="G18" s="329"/>
      <c r="H18" s="330">
        <f>SUM(H19:H24)</f>
        <v>313707006259</v>
      </c>
      <c r="I18" s="330"/>
      <c r="J18" s="330">
        <f ca="1">SUM(J19:J24)</f>
        <v>0</v>
      </c>
      <c r="K18" s="328"/>
      <c r="L18" s="330">
        <v>405069228444</v>
      </c>
      <c r="M18" s="330"/>
      <c r="N18" s="330">
        <v>455722759045</v>
      </c>
    </row>
    <row r="19" spans="1:14" s="338" customFormat="1" ht="18" customHeight="1">
      <c r="A19" s="333" t="s">
        <v>325</v>
      </c>
      <c r="B19" s="333"/>
      <c r="C19" s="334">
        <v>131</v>
      </c>
      <c r="D19" s="333"/>
      <c r="E19" s="329"/>
      <c r="F19" s="329"/>
      <c r="G19" s="334" t="s">
        <v>681</v>
      </c>
      <c r="H19" s="336">
        <v>207510883708</v>
      </c>
      <c r="I19" s="337"/>
      <c r="J19" s="337">
        <f ca="1">SUMIF('TH DC'!$B$7:$F$102,BS!G19,'TH DC'!$F$7:$F$102)</f>
        <v>0</v>
      </c>
      <c r="K19" s="333"/>
      <c r="L19" s="337">
        <v>353592879064</v>
      </c>
      <c r="M19" s="337"/>
      <c r="N19" s="337">
        <v>401096882536</v>
      </c>
    </row>
    <row r="20" spans="1:14" s="338" customFormat="1" ht="15">
      <c r="A20" s="340" t="s">
        <v>116</v>
      </c>
      <c r="B20" s="333"/>
      <c r="C20" s="334">
        <v>132</v>
      </c>
      <c r="D20" s="333"/>
      <c r="E20" s="329"/>
      <c r="F20" s="329"/>
      <c r="G20" s="334" t="s">
        <v>703</v>
      </c>
      <c r="H20" s="336">
        <v>49964298268</v>
      </c>
      <c r="I20" s="337"/>
      <c r="J20" s="337">
        <f ca="1">SUMIF('TH DC'!$B$7:$F$102,BS!G20,'TH DC'!$F$7:$F$102)</f>
        <v>0</v>
      </c>
      <c r="K20" s="333"/>
      <c r="L20" s="337">
        <v>48839540675</v>
      </c>
      <c r="M20" s="337"/>
      <c r="N20" s="337">
        <v>50895444101</v>
      </c>
    </row>
    <row r="21" spans="1:14" s="338" customFormat="1" ht="15" hidden="1">
      <c r="A21" s="339" t="s">
        <v>217</v>
      </c>
      <c r="B21" s="333"/>
      <c r="C21" s="334">
        <v>133</v>
      </c>
      <c r="D21" s="333"/>
      <c r="E21" s="329"/>
      <c r="F21" s="341"/>
      <c r="G21" s="334" t="s">
        <v>684</v>
      </c>
      <c r="H21" s="336">
        <v>49827794950</v>
      </c>
      <c r="I21" s="337"/>
      <c r="J21" s="337">
        <f ca="1">SUMIF('TH DC'!$B$7:$F$102,BS!G21,'TH DC'!$F$7:$F$102)</f>
        <v>0</v>
      </c>
      <c r="K21" s="333"/>
      <c r="L21" s="337">
        <v>0</v>
      </c>
      <c r="M21" s="337"/>
      <c r="N21" s="337">
        <v>0</v>
      </c>
    </row>
    <row r="22" spans="1:14" s="338" customFormat="1" ht="15" hidden="1">
      <c r="A22" s="339" t="s">
        <v>112</v>
      </c>
      <c r="B22" s="333"/>
      <c r="C22" s="334">
        <v>134</v>
      </c>
      <c r="D22" s="333"/>
      <c r="E22" s="329"/>
      <c r="F22" s="341"/>
      <c r="G22" s="334" t="s">
        <v>682</v>
      </c>
      <c r="H22" s="336"/>
      <c r="I22" s="337"/>
      <c r="J22" s="337">
        <f ca="1">SUMIF('TH DC'!$B$7:$F$102,BS!G22,'TH DC'!$F$7:$F$102)</f>
        <v>0</v>
      </c>
      <c r="K22" s="333"/>
      <c r="L22" s="337">
        <v>0</v>
      </c>
      <c r="M22" s="337"/>
      <c r="N22" s="337">
        <v>0</v>
      </c>
    </row>
    <row r="23" spans="1:14" s="338" customFormat="1" ht="18" customHeight="1">
      <c r="A23" s="340" t="s">
        <v>1448</v>
      </c>
      <c r="B23" s="333"/>
      <c r="C23" s="334">
        <v>138</v>
      </c>
      <c r="D23" s="333"/>
      <c r="E23" s="335"/>
      <c r="F23" s="329"/>
      <c r="G23" s="334" t="s">
        <v>683</v>
      </c>
      <c r="H23" s="336">
        <v>6929175488</v>
      </c>
      <c r="I23" s="337"/>
      <c r="J23" s="337">
        <f ca="1">SUMIF('TH DC'!$B$7:$F$102,BS!G23,'TH DC'!$F$7:$F$102)</f>
        <v>0</v>
      </c>
      <c r="K23" s="333"/>
      <c r="L23" s="337">
        <v>3293202100</v>
      </c>
      <c r="M23" s="337"/>
      <c r="N23" s="337">
        <v>4386825803</v>
      </c>
    </row>
    <row r="24" spans="1:14" s="338" customFormat="1" ht="15">
      <c r="A24" s="339" t="s">
        <v>1449</v>
      </c>
      <c r="B24" s="333"/>
      <c r="C24" s="334">
        <v>139</v>
      </c>
      <c r="D24" s="333"/>
      <c r="E24" s="329"/>
      <c r="F24" s="329"/>
      <c r="G24" s="334" t="s">
        <v>1043</v>
      </c>
      <c r="H24" s="336">
        <v>-525146155</v>
      </c>
      <c r="I24" s="337"/>
      <c r="J24" s="337">
        <f ca="1">SUMIF('TH DC'!$B$7:$F$102,BS!G24,'TH DC'!$F$7:$F$102)</f>
        <v>0</v>
      </c>
      <c r="K24" s="333"/>
      <c r="L24" s="337">
        <v>-656393395</v>
      </c>
      <c r="M24" s="337"/>
      <c r="N24" s="337">
        <v>-656393395</v>
      </c>
    </row>
    <row r="25" spans="1:14" s="338" customFormat="1" ht="3" customHeight="1">
      <c r="A25" s="339"/>
      <c r="B25" s="333"/>
      <c r="C25" s="334"/>
      <c r="D25" s="333"/>
      <c r="E25" s="329"/>
      <c r="F25" s="329"/>
      <c r="G25" s="334"/>
      <c r="H25" s="337"/>
      <c r="I25" s="337"/>
      <c r="J25" s="337"/>
      <c r="K25" s="333"/>
      <c r="L25" s="337"/>
      <c r="M25" s="337"/>
      <c r="N25" s="337"/>
    </row>
    <row r="26" spans="1:14" s="331" customFormat="1" ht="18" customHeight="1">
      <c r="A26" s="327" t="s">
        <v>326</v>
      </c>
      <c r="B26" s="328"/>
      <c r="C26" s="329">
        <v>140</v>
      </c>
      <c r="D26" s="328"/>
      <c r="E26" s="329" t="s">
        <v>947</v>
      </c>
      <c r="F26" s="329"/>
      <c r="G26" s="329"/>
      <c r="H26" s="330" t="e">
        <f>SUM(H27:H28)</f>
        <v>#REF!</v>
      </c>
      <c r="I26" s="330"/>
      <c r="J26" s="330">
        <f ca="1">SUM(J27:J28)</f>
        <v>0</v>
      </c>
      <c r="K26" s="328"/>
      <c r="L26" s="330">
        <v>81982922001</v>
      </c>
      <c r="M26" s="330"/>
      <c r="N26" s="330">
        <v>111486741374</v>
      </c>
    </row>
    <row r="27" spans="1:14" s="338" customFormat="1" ht="18" customHeight="1">
      <c r="A27" s="333" t="s">
        <v>327</v>
      </c>
      <c r="B27" s="333"/>
      <c r="C27" s="334">
        <v>141</v>
      </c>
      <c r="D27" s="333"/>
      <c r="E27" s="335"/>
      <c r="F27" s="329"/>
      <c r="G27" s="334" t="s">
        <v>1053</v>
      </c>
      <c r="H27" s="336">
        <v>64896373206</v>
      </c>
      <c r="I27" s="337"/>
      <c r="J27" s="337">
        <f ca="1">SUMIF('TH DC'!$B$7:$F$102,BS!G27,'TH DC'!$F$7:$F$102)</f>
        <v>0</v>
      </c>
      <c r="K27" s="333"/>
      <c r="L27" s="337">
        <v>82238696532</v>
      </c>
      <c r="M27" s="337">
        <v>86489712269</v>
      </c>
      <c r="N27" s="337">
        <v>111742515905</v>
      </c>
    </row>
    <row r="28" spans="1:14" s="338" customFormat="1" ht="18" customHeight="1">
      <c r="A28" s="333" t="s">
        <v>328</v>
      </c>
      <c r="B28" s="333"/>
      <c r="C28" s="334">
        <v>149</v>
      </c>
      <c r="D28" s="333"/>
      <c r="E28" s="329"/>
      <c r="F28" s="329"/>
      <c r="G28" s="334" t="s">
        <v>1044</v>
      </c>
      <c r="H28" s="336" t="e">
        <f>#REF!</f>
        <v>#REF!</v>
      </c>
      <c r="I28" s="337"/>
      <c r="J28" s="337">
        <f ca="1">SUMIF('TH DC'!$B$7:$F$102,BS!G28,'TH DC'!$F$7:$F$102)</f>
        <v>0</v>
      </c>
      <c r="K28" s="333"/>
      <c r="L28" s="337">
        <v>-255774531</v>
      </c>
      <c r="M28" s="1143">
        <v>0</v>
      </c>
      <c r="N28" s="336">
        <v>-255774531</v>
      </c>
    </row>
    <row r="29" spans="1:14" s="331" customFormat="1" ht="15">
      <c r="A29" s="327" t="s">
        <v>329</v>
      </c>
      <c r="B29" s="328"/>
      <c r="C29" s="329">
        <v>150</v>
      </c>
      <c r="D29" s="328"/>
      <c r="E29" s="329"/>
      <c r="F29" s="329"/>
      <c r="G29" s="329"/>
      <c r="H29" s="330">
        <f>SUM(H30:H33)</f>
        <v>18318843780</v>
      </c>
      <c r="I29" s="330"/>
      <c r="J29" s="330">
        <f ca="1">SUM(J30:J33)</f>
        <v>0</v>
      </c>
      <c r="K29" s="328"/>
      <c r="L29" s="330">
        <v>23570639636</v>
      </c>
      <c r="M29" s="330"/>
      <c r="N29" s="342">
        <v>12198443425</v>
      </c>
    </row>
    <row r="30" spans="1:14" s="338" customFormat="1" ht="15">
      <c r="A30" s="332" t="s">
        <v>330</v>
      </c>
      <c r="B30" s="333"/>
      <c r="C30" s="334">
        <v>151</v>
      </c>
      <c r="D30" s="333"/>
      <c r="E30" s="329"/>
      <c r="F30" s="329"/>
      <c r="G30" s="334" t="s">
        <v>685</v>
      </c>
      <c r="H30" s="336">
        <v>5780409759</v>
      </c>
      <c r="I30" s="337"/>
      <c r="J30" s="337">
        <f ca="1">SUMIF('TH DC'!$B$7:$F$102,BS!G30,'TH DC'!$F$7:$F$102)</f>
        <v>0</v>
      </c>
      <c r="K30" s="333"/>
      <c r="L30" s="337">
        <v>8922614995</v>
      </c>
      <c r="M30" s="337"/>
      <c r="N30" s="337">
        <v>2838603310</v>
      </c>
    </row>
    <row r="31" spans="1:14" s="338" customFormat="1" ht="15">
      <c r="A31" s="340" t="s">
        <v>218</v>
      </c>
      <c r="B31" s="333"/>
      <c r="C31" s="334">
        <v>152</v>
      </c>
      <c r="D31" s="333"/>
      <c r="E31" s="335"/>
      <c r="F31" s="329"/>
      <c r="G31" s="334" t="s">
        <v>1107</v>
      </c>
      <c r="H31" s="336">
        <v>600721959</v>
      </c>
      <c r="I31" s="337"/>
      <c r="J31" s="337">
        <f ca="1">SUMIF('TH DC'!$B$7:$F$102,BS!G31,'TH DC'!$F$7:$F$102)</f>
        <v>0</v>
      </c>
      <c r="K31" s="333"/>
      <c r="L31" s="337">
        <v>244234688</v>
      </c>
      <c r="M31" s="337"/>
      <c r="N31" s="337">
        <v>527995183</v>
      </c>
    </row>
    <row r="32" spans="1:14" s="338" customFormat="1" ht="18" hidden="1" customHeight="1">
      <c r="A32" s="339" t="s">
        <v>34</v>
      </c>
      <c r="B32" s="333"/>
      <c r="C32" s="334">
        <v>154</v>
      </c>
      <c r="D32" s="333"/>
      <c r="E32" s="335"/>
      <c r="F32" s="341"/>
      <c r="G32" s="334" t="s">
        <v>1108</v>
      </c>
      <c r="H32" s="336">
        <v>0</v>
      </c>
      <c r="I32" s="337"/>
      <c r="J32" s="337">
        <f ca="1">SUMIF('TH DC'!$B$7:$F$102,BS!G32,'TH DC'!$F$7:$F$102)</f>
        <v>0</v>
      </c>
      <c r="K32" s="333"/>
      <c r="L32" s="337">
        <v>0</v>
      </c>
      <c r="M32" s="337"/>
      <c r="N32" s="337">
        <v>0</v>
      </c>
    </row>
    <row r="33" spans="1:14" s="338" customFormat="1" ht="18" customHeight="1">
      <c r="A33" s="339" t="s">
        <v>1219</v>
      </c>
      <c r="B33" s="333"/>
      <c r="C33" s="334">
        <v>158</v>
      </c>
      <c r="D33" s="333"/>
      <c r="E33" s="329"/>
      <c r="F33" s="334"/>
      <c r="G33" s="334" t="s">
        <v>1060</v>
      </c>
      <c r="H33" s="336">
        <v>11937712062</v>
      </c>
      <c r="I33" s="337"/>
      <c r="J33" s="337">
        <f ca="1">SUMIF('TH DC'!$B$7:$F$102,BS!G33,'TH DC'!$F$7:$F$102)</f>
        <v>0</v>
      </c>
      <c r="K33" s="333"/>
      <c r="L33" s="337">
        <v>14403789953</v>
      </c>
      <c r="M33" s="337"/>
      <c r="N33" s="337">
        <v>8831844932</v>
      </c>
    </row>
    <row r="34" spans="1:14" s="338" customFormat="1" ht="1.5" customHeight="1">
      <c r="A34" s="333"/>
      <c r="B34" s="333"/>
      <c r="C34" s="334"/>
      <c r="D34" s="333"/>
      <c r="E34" s="329"/>
      <c r="F34" s="334"/>
      <c r="G34" s="334"/>
      <c r="H34" s="337"/>
      <c r="I34" s="337"/>
      <c r="J34" s="337"/>
      <c r="K34" s="333"/>
      <c r="L34" s="337"/>
      <c r="M34" s="337"/>
      <c r="N34" s="337"/>
    </row>
    <row r="35" spans="1:14" s="326" customFormat="1" ht="18.75" customHeight="1">
      <c r="A35" s="322" t="s">
        <v>312</v>
      </c>
      <c r="B35" s="323"/>
      <c r="C35" s="324">
        <v>200</v>
      </c>
      <c r="D35" s="323"/>
      <c r="E35" s="329"/>
      <c r="F35" s="324"/>
      <c r="G35" s="324"/>
      <c r="H35" s="330" t="e">
        <f>H36+H42+H54+H58+H64</f>
        <v>#REF!</v>
      </c>
      <c r="I35" s="330"/>
      <c r="J35" s="325">
        <f ca="1">J36+J42+J54+J58+J64</f>
        <v>0</v>
      </c>
      <c r="K35" s="323"/>
      <c r="L35" s="325">
        <v>171817550312</v>
      </c>
      <c r="M35" s="325"/>
      <c r="N35" s="325">
        <v>172456728970</v>
      </c>
    </row>
    <row r="36" spans="1:14" s="331" customFormat="1" ht="15">
      <c r="A36" s="327" t="s">
        <v>496</v>
      </c>
      <c r="B36" s="328"/>
      <c r="C36" s="329">
        <v>210</v>
      </c>
      <c r="D36" s="328"/>
      <c r="E36" s="329"/>
      <c r="F36" s="329"/>
      <c r="G36" s="329"/>
      <c r="H36" s="330" t="e">
        <f>SUM(H37:H41)</f>
        <v>#REF!</v>
      </c>
      <c r="I36" s="330"/>
      <c r="J36" s="330">
        <f ca="1">SUM(J37:J41)</f>
        <v>0</v>
      </c>
      <c r="K36" s="328"/>
      <c r="L36" s="330">
        <v>0</v>
      </c>
      <c r="M36" s="330"/>
      <c r="N36" s="330">
        <v>200000000</v>
      </c>
    </row>
    <row r="37" spans="1:14" s="338" customFormat="1" ht="15" hidden="1">
      <c r="A37" s="333" t="s">
        <v>331</v>
      </c>
      <c r="B37" s="333"/>
      <c r="C37" s="334">
        <v>211</v>
      </c>
      <c r="D37" s="333"/>
      <c r="E37" s="329"/>
      <c r="F37" s="334"/>
      <c r="G37" s="334" t="s">
        <v>678</v>
      </c>
      <c r="H37" s="336" t="e">
        <f>#REF!</f>
        <v>#REF!</v>
      </c>
      <c r="I37" s="337"/>
      <c r="J37" s="337">
        <f ca="1">SUMIF('TH DC'!$B$7:$F$102,BS!G37,'TH DC'!$F$7:$F$102)</f>
        <v>0</v>
      </c>
      <c r="K37" s="333"/>
      <c r="L37" s="337">
        <v>0</v>
      </c>
      <c r="M37" s="337"/>
      <c r="N37" s="337">
        <v>0</v>
      </c>
    </row>
    <row r="38" spans="1:14" s="338" customFormat="1" ht="15" hidden="1">
      <c r="A38" s="339" t="s">
        <v>37</v>
      </c>
      <c r="B38" s="333"/>
      <c r="C38" s="334">
        <v>212</v>
      </c>
      <c r="D38" s="333"/>
      <c r="E38" s="335"/>
      <c r="F38" s="334"/>
      <c r="G38" s="334" t="s">
        <v>35</v>
      </c>
      <c r="H38" s="336" t="e">
        <f>#REF!</f>
        <v>#REF!</v>
      </c>
      <c r="I38" s="337"/>
      <c r="J38" s="337">
        <f ca="1">SUMIF('TH DC'!$B$7:$F$102,BS!G38,'TH DC'!$F$7:$F$102)</f>
        <v>0</v>
      </c>
      <c r="K38" s="333"/>
      <c r="L38" s="337">
        <v>0</v>
      </c>
      <c r="M38" s="337"/>
      <c r="N38" s="337">
        <v>0</v>
      </c>
    </row>
    <row r="39" spans="1:14" s="338" customFormat="1" ht="15" hidden="1">
      <c r="A39" s="339" t="s">
        <v>1284</v>
      </c>
      <c r="B39" s="333"/>
      <c r="C39" s="334">
        <v>213</v>
      </c>
      <c r="D39" s="333"/>
      <c r="E39" s="335"/>
      <c r="F39" s="334"/>
      <c r="G39" s="334" t="s">
        <v>679</v>
      </c>
      <c r="H39" s="336">
        <v>69845038051</v>
      </c>
      <c r="I39" s="337"/>
      <c r="J39" s="337">
        <f ca="1">SUMIF('TH DC'!$B$7:$F$102,BS!G39,'TH DC'!$F$7:$F$102)</f>
        <v>0</v>
      </c>
      <c r="K39" s="333"/>
      <c r="L39" s="337">
        <v>0</v>
      </c>
      <c r="M39" s="337"/>
      <c r="N39" s="337">
        <v>0</v>
      </c>
    </row>
    <row r="40" spans="1:14" s="338" customFormat="1" ht="15">
      <c r="A40" s="339" t="s">
        <v>1220</v>
      </c>
      <c r="B40" s="333"/>
      <c r="C40" s="334">
        <v>218</v>
      </c>
      <c r="D40" s="333"/>
      <c r="E40" s="335"/>
      <c r="F40" s="334"/>
      <c r="G40" s="334" t="s">
        <v>680</v>
      </c>
      <c r="H40" s="336" t="e">
        <f>#REF!</f>
        <v>#REF!</v>
      </c>
      <c r="I40" s="337"/>
      <c r="J40" s="337">
        <f ca="1">SUMIF('TH DC'!$B$7:$F$102,BS!G40,'TH DC'!$F$7:$F$102)</f>
        <v>0</v>
      </c>
      <c r="K40" s="333"/>
      <c r="L40" s="337">
        <v>0</v>
      </c>
      <c r="M40" s="337"/>
      <c r="N40" s="337">
        <v>200000000</v>
      </c>
    </row>
    <row r="41" spans="1:14" s="338" customFormat="1" ht="15" hidden="1">
      <c r="A41" s="339" t="s">
        <v>826</v>
      </c>
      <c r="B41" s="333"/>
      <c r="C41" s="334">
        <v>219</v>
      </c>
      <c r="D41" s="333"/>
      <c r="E41" s="329"/>
      <c r="F41" s="334"/>
      <c r="G41" s="334" t="s">
        <v>1061</v>
      </c>
      <c r="H41" s="336" t="e">
        <f>#REF!</f>
        <v>#REF!</v>
      </c>
      <c r="I41" s="337"/>
      <c r="J41" s="337">
        <f ca="1">SUMIF('TH DC'!$B$7:$F$102,BS!G41,'TH DC'!$F$7:$F$102)</f>
        <v>0</v>
      </c>
      <c r="K41" s="333"/>
      <c r="L41" s="337">
        <v>0</v>
      </c>
      <c r="M41" s="337"/>
      <c r="N41" s="337">
        <v>0</v>
      </c>
    </row>
    <row r="42" spans="1:14" s="331" customFormat="1" ht="15">
      <c r="A42" s="327" t="s">
        <v>332</v>
      </c>
      <c r="B42" s="328"/>
      <c r="C42" s="329">
        <v>220</v>
      </c>
      <c r="D42" s="328"/>
      <c r="E42" s="329"/>
      <c r="F42" s="329"/>
      <c r="G42" s="329"/>
      <c r="H42" s="330" t="e">
        <f>H43+H46+H49+H52</f>
        <v>#REF!</v>
      </c>
      <c r="I42" s="330"/>
      <c r="J42" s="330">
        <f ca="1">J43+J46+J49+J52</f>
        <v>0</v>
      </c>
      <c r="K42" s="328"/>
      <c r="L42" s="330">
        <v>106080445192</v>
      </c>
      <c r="M42" s="330"/>
      <c r="N42" s="330">
        <v>100195433010</v>
      </c>
    </row>
    <row r="43" spans="1:14" s="331" customFormat="1" ht="18" customHeight="1">
      <c r="A43" s="327" t="s">
        <v>333</v>
      </c>
      <c r="B43" s="328"/>
      <c r="C43" s="329">
        <v>221</v>
      </c>
      <c r="D43" s="328"/>
      <c r="E43" s="335" t="s">
        <v>67</v>
      </c>
      <c r="F43" s="329"/>
      <c r="G43" s="329"/>
      <c r="H43" s="330">
        <f>SUM(H44:H45)</f>
        <v>23573332123</v>
      </c>
      <c r="I43" s="330"/>
      <c r="J43" s="330">
        <f ca="1">SUM(J44:J45)</f>
        <v>0</v>
      </c>
      <c r="K43" s="328"/>
      <c r="L43" s="330">
        <v>36845222336</v>
      </c>
      <c r="M43" s="330"/>
      <c r="N43" s="330">
        <v>72164971733</v>
      </c>
    </row>
    <row r="44" spans="1:14" s="349" customFormat="1" ht="18" customHeight="1">
      <c r="A44" s="344" t="s">
        <v>933</v>
      </c>
      <c r="B44" s="345"/>
      <c r="C44" s="346">
        <v>222</v>
      </c>
      <c r="D44" s="345"/>
      <c r="E44" s="347"/>
      <c r="F44" s="347"/>
      <c r="G44" s="346" t="s">
        <v>1063</v>
      </c>
      <c r="H44" s="933">
        <v>31438276850</v>
      </c>
      <c r="I44" s="348"/>
      <c r="J44" s="348">
        <f ca="1">SUMIF('TH DC'!$B$7:$F$102,BS!G44,'TH DC'!$F$7:$F$102)</f>
        <v>0</v>
      </c>
      <c r="K44" s="345"/>
      <c r="L44" s="348">
        <v>73379161138</v>
      </c>
      <c r="M44" s="343"/>
      <c r="N44" s="348">
        <v>113767884650</v>
      </c>
    </row>
    <row r="45" spans="1:14" s="349" customFormat="1" ht="15">
      <c r="A45" s="344" t="s">
        <v>934</v>
      </c>
      <c r="B45" s="345"/>
      <c r="C45" s="346">
        <v>223</v>
      </c>
      <c r="D45" s="345"/>
      <c r="E45" s="347"/>
      <c r="F45" s="347"/>
      <c r="G45" s="346" t="s">
        <v>1068</v>
      </c>
      <c r="H45" s="933">
        <v>-7864944727</v>
      </c>
      <c r="I45" s="348"/>
      <c r="J45" s="348">
        <f ca="1">SUMIF('TH DC'!$B$7:$F$102,BS!G45,'TH DC'!$F$7:$F$102)</f>
        <v>0</v>
      </c>
      <c r="K45" s="345"/>
      <c r="L45" s="348">
        <v>-36533938802</v>
      </c>
      <c r="M45" s="343"/>
      <c r="N45" s="348">
        <v>-41602912917</v>
      </c>
    </row>
    <row r="46" spans="1:14" s="338" customFormat="1" ht="15" hidden="1">
      <c r="A46" s="332" t="s">
        <v>334</v>
      </c>
      <c r="B46" s="333"/>
      <c r="C46" s="334">
        <v>224</v>
      </c>
      <c r="D46" s="333"/>
      <c r="E46" s="335"/>
      <c r="F46" s="329"/>
      <c r="G46" s="334"/>
      <c r="H46" s="337" t="e">
        <f>SUM(H47:H48)</f>
        <v>#REF!</v>
      </c>
      <c r="I46" s="337"/>
      <c r="J46" s="337">
        <f>SUM(J47:J48)</f>
        <v>0</v>
      </c>
      <c r="K46" s="333"/>
      <c r="L46" s="337">
        <v>0</v>
      </c>
      <c r="M46" s="337"/>
      <c r="N46" s="337">
        <v>0</v>
      </c>
    </row>
    <row r="47" spans="1:14" s="349" customFormat="1" ht="15" hidden="1">
      <c r="A47" s="344" t="s">
        <v>933</v>
      </c>
      <c r="B47" s="345"/>
      <c r="C47" s="346">
        <v>225</v>
      </c>
      <c r="D47" s="345"/>
      <c r="E47" s="347"/>
      <c r="F47" s="347"/>
      <c r="G47" s="346" t="s">
        <v>1064</v>
      </c>
      <c r="H47" s="336" t="e">
        <f>#REF!</f>
        <v>#REF!</v>
      </c>
      <c r="I47" s="337"/>
      <c r="J47" s="337"/>
      <c r="K47" s="345"/>
      <c r="L47" s="348">
        <v>0</v>
      </c>
      <c r="M47" s="348"/>
      <c r="N47" s="337"/>
    </row>
    <row r="48" spans="1:14" s="349" customFormat="1" ht="15" hidden="1">
      <c r="A48" s="344" t="s">
        <v>934</v>
      </c>
      <c r="B48" s="345"/>
      <c r="C48" s="346">
        <v>226</v>
      </c>
      <c r="D48" s="345"/>
      <c r="E48" s="347"/>
      <c r="F48" s="347"/>
      <c r="G48" s="346" t="s">
        <v>1069</v>
      </c>
      <c r="H48" s="336" t="e">
        <f>#REF!</f>
        <v>#REF!</v>
      </c>
      <c r="I48" s="337"/>
      <c r="J48" s="337"/>
      <c r="K48" s="345"/>
      <c r="L48" s="348">
        <v>0</v>
      </c>
      <c r="M48" s="348"/>
      <c r="N48" s="337"/>
    </row>
    <row r="49" spans="1:14" s="331" customFormat="1" ht="15">
      <c r="A49" s="1307" t="s">
        <v>462</v>
      </c>
      <c r="B49" s="328"/>
      <c r="C49" s="329">
        <v>227</v>
      </c>
      <c r="D49" s="328"/>
      <c r="E49" s="335" t="s">
        <v>948</v>
      </c>
      <c r="F49" s="329"/>
      <c r="G49" s="329"/>
      <c r="H49" s="330">
        <f>SUM(H50:H51)</f>
        <v>33055564</v>
      </c>
      <c r="I49" s="330"/>
      <c r="J49" s="330">
        <f ca="1">SUM(J50:J51)</f>
        <v>0</v>
      </c>
      <c r="K49" s="328"/>
      <c r="L49" s="330">
        <v>3888904</v>
      </c>
      <c r="M49" s="330"/>
      <c r="N49" s="330">
        <v>15555568</v>
      </c>
    </row>
    <row r="50" spans="1:14" s="349" customFormat="1" ht="15">
      <c r="A50" s="345" t="s">
        <v>933</v>
      </c>
      <c r="B50" s="345"/>
      <c r="C50" s="346">
        <v>228</v>
      </c>
      <c r="D50" s="345"/>
      <c r="E50" s="347"/>
      <c r="F50" s="347"/>
      <c r="G50" s="346" t="s">
        <v>1065</v>
      </c>
      <c r="H50" s="933">
        <v>70000000</v>
      </c>
      <c r="I50" s="348"/>
      <c r="J50" s="348">
        <f ca="1">SUMIF('TH DC'!$B$7:$F$102,BS!G50,'TH DC'!$F$7:$F$102)</f>
        <v>0</v>
      </c>
      <c r="K50" s="345"/>
      <c r="L50" s="348">
        <v>70000000</v>
      </c>
      <c r="M50" s="337"/>
      <c r="N50" s="348">
        <v>70000000</v>
      </c>
    </row>
    <row r="51" spans="1:14" s="349" customFormat="1" ht="15">
      <c r="A51" s="345" t="s">
        <v>934</v>
      </c>
      <c r="B51" s="345"/>
      <c r="C51" s="346">
        <v>229</v>
      </c>
      <c r="D51" s="345"/>
      <c r="E51" s="347"/>
      <c r="F51" s="347"/>
      <c r="G51" s="346" t="s">
        <v>1094</v>
      </c>
      <c r="H51" s="933">
        <v>-36944436</v>
      </c>
      <c r="I51" s="348"/>
      <c r="J51" s="348">
        <f ca="1">SUMIF('TH DC'!$B$7:$F$102,BS!G51,'TH DC'!$F$7:$F$102)</f>
        <v>0</v>
      </c>
      <c r="K51" s="345"/>
      <c r="L51" s="348">
        <v>-66111096</v>
      </c>
      <c r="M51" s="337"/>
      <c r="N51" s="348">
        <v>-54444432</v>
      </c>
    </row>
    <row r="52" spans="1:14" s="338" customFormat="1" ht="15">
      <c r="A52" s="350" t="s">
        <v>463</v>
      </c>
      <c r="B52" s="333"/>
      <c r="C52" s="334">
        <v>230</v>
      </c>
      <c r="D52" s="333"/>
      <c r="E52" s="335" t="s">
        <v>949</v>
      </c>
      <c r="F52" s="329"/>
      <c r="G52" s="334" t="s">
        <v>1066</v>
      </c>
      <c r="H52" s="336">
        <v>18267259466</v>
      </c>
      <c r="I52" s="337"/>
      <c r="J52" s="337">
        <f ca="1">SUMIF('TH DC'!$B$7:$F$102,BS!G52,'TH DC'!$F$7:$F$102)</f>
        <v>0</v>
      </c>
      <c r="K52" s="333"/>
      <c r="L52" s="337">
        <v>69231333952</v>
      </c>
      <c r="M52" s="337">
        <v>19077860504</v>
      </c>
      <c r="N52" s="337">
        <v>28014905709</v>
      </c>
    </row>
    <row r="53" spans="1:14" s="338" customFormat="1" ht="2.25" customHeight="1">
      <c r="A53" s="332"/>
      <c r="B53" s="333"/>
      <c r="C53" s="334"/>
      <c r="D53" s="333"/>
      <c r="E53" s="329"/>
      <c r="F53" s="329"/>
      <c r="G53" s="334"/>
      <c r="H53" s="336"/>
      <c r="I53" s="337"/>
      <c r="J53" s="337"/>
      <c r="K53" s="333"/>
      <c r="L53" s="337"/>
      <c r="M53" s="337"/>
      <c r="N53" s="336"/>
    </row>
    <row r="54" spans="1:14" s="331" customFormat="1" ht="15">
      <c r="A54" s="328" t="s">
        <v>335</v>
      </c>
      <c r="B54" s="328"/>
      <c r="C54" s="329">
        <v>240</v>
      </c>
      <c r="D54" s="328"/>
      <c r="E54" s="335"/>
      <c r="F54" s="329"/>
      <c r="G54" s="329"/>
      <c r="H54" s="336" t="e">
        <f>SUM(H55:H56)</f>
        <v>#REF!</v>
      </c>
      <c r="I54" s="330"/>
      <c r="J54" s="330">
        <f ca="1">SUM(J55:J56)</f>
        <v>0</v>
      </c>
      <c r="K54" s="328"/>
      <c r="L54" s="330">
        <v>0</v>
      </c>
      <c r="M54" s="330"/>
      <c r="N54" s="330">
        <v>0</v>
      </c>
    </row>
    <row r="55" spans="1:14" s="349" customFormat="1" ht="18" hidden="1" customHeight="1">
      <c r="A55" s="345" t="s">
        <v>933</v>
      </c>
      <c r="B55" s="345"/>
      <c r="C55" s="346">
        <v>241</v>
      </c>
      <c r="D55" s="345"/>
      <c r="E55" s="347"/>
      <c r="F55" s="346"/>
      <c r="G55" s="346" t="s">
        <v>1067</v>
      </c>
      <c r="H55" s="336" t="e">
        <f>#REF!</f>
        <v>#REF!</v>
      </c>
      <c r="I55" s="337"/>
      <c r="J55" s="348">
        <f ca="1">SUMIF('TH DC'!$B$7:$F$102,BS!G55,'TH DC'!$F$7:$F$102)</f>
        <v>0</v>
      </c>
      <c r="K55" s="345"/>
      <c r="L55" s="337">
        <v>0</v>
      </c>
      <c r="M55" s="348"/>
      <c r="N55" s="337">
        <v>0</v>
      </c>
    </row>
    <row r="56" spans="1:14" s="349" customFormat="1" ht="18" hidden="1" customHeight="1">
      <c r="A56" s="345" t="s">
        <v>934</v>
      </c>
      <c r="B56" s="345"/>
      <c r="C56" s="346">
        <v>242</v>
      </c>
      <c r="D56" s="345"/>
      <c r="E56" s="347"/>
      <c r="F56" s="346"/>
      <c r="G56" s="346" t="s">
        <v>1095</v>
      </c>
      <c r="H56" s="336" t="e">
        <f>#REF!</f>
        <v>#REF!</v>
      </c>
      <c r="I56" s="337"/>
      <c r="J56" s="348">
        <f ca="1">SUMIF('TH DC'!$B$7:$F$102,BS!G56,'TH DC'!$F$7:$F$102)</f>
        <v>0</v>
      </c>
      <c r="K56" s="345"/>
      <c r="L56" s="337">
        <v>0</v>
      </c>
      <c r="M56" s="348"/>
      <c r="N56" s="337">
        <v>0</v>
      </c>
    </row>
    <row r="57" spans="1:14" s="349" customFormat="1" ht="9" hidden="1" customHeight="1">
      <c r="A57" s="345"/>
      <c r="B57" s="345"/>
      <c r="C57" s="346"/>
      <c r="D57" s="345"/>
      <c r="E57" s="347"/>
      <c r="F57" s="346"/>
      <c r="G57" s="346"/>
      <c r="H57" s="336"/>
      <c r="I57" s="337"/>
      <c r="J57" s="348"/>
      <c r="K57" s="345"/>
      <c r="L57" s="337"/>
      <c r="M57" s="348"/>
      <c r="N57" s="337"/>
    </row>
    <row r="58" spans="1:14" s="331" customFormat="1" ht="15">
      <c r="A58" s="350" t="s">
        <v>273</v>
      </c>
      <c r="B58" s="328"/>
      <c r="C58" s="329">
        <v>250</v>
      </c>
      <c r="D58" s="328"/>
      <c r="E58" s="335" t="s">
        <v>950</v>
      </c>
      <c r="F58" s="329"/>
      <c r="G58" s="329"/>
      <c r="H58" s="939">
        <f>SUM(H59:H62)</f>
        <v>72560661267</v>
      </c>
      <c r="I58" s="330"/>
      <c r="J58" s="330">
        <f ca="1">SUM(J59:J62)</f>
        <v>0</v>
      </c>
      <c r="K58" s="328"/>
      <c r="L58" s="330">
        <v>34464486082</v>
      </c>
      <c r="M58" s="330"/>
      <c r="N58" s="330">
        <v>39198933082</v>
      </c>
    </row>
    <row r="59" spans="1:14" s="338" customFormat="1" ht="19.5" hidden="1" customHeight="1">
      <c r="A59" s="339" t="s">
        <v>336</v>
      </c>
      <c r="B59" s="333"/>
      <c r="C59" s="334">
        <v>251</v>
      </c>
      <c r="D59" s="333"/>
      <c r="E59" s="329"/>
      <c r="F59" s="334"/>
      <c r="G59" s="334" t="s">
        <v>1071</v>
      </c>
      <c r="H59" s="336">
        <v>33626484267</v>
      </c>
      <c r="I59" s="337"/>
      <c r="J59" s="337">
        <f ca="1">SUMIF('TH DC'!$B$7:$F$102,BS!G59,'TH DC'!$F$7:$F$102)</f>
        <v>0</v>
      </c>
      <c r="K59" s="333"/>
      <c r="L59" s="337">
        <v>0</v>
      </c>
      <c r="M59" s="337"/>
      <c r="N59" s="337">
        <v>0</v>
      </c>
    </row>
    <row r="60" spans="1:14" s="338" customFormat="1" ht="15">
      <c r="A60" s="339" t="s">
        <v>1450</v>
      </c>
      <c r="B60" s="333"/>
      <c r="C60" s="334">
        <v>252</v>
      </c>
      <c r="D60" s="333"/>
      <c r="E60" s="329"/>
      <c r="F60" s="334"/>
      <c r="G60" s="334" t="s">
        <v>1062</v>
      </c>
      <c r="H60" s="336"/>
      <c r="I60" s="337"/>
      <c r="J60" s="337">
        <f ca="1">SUMIF('TH DC'!$B$7:$F$102,BS!G60,'TH DC'!$F$7:$F$102)</f>
        <v>0</v>
      </c>
      <c r="K60" s="333"/>
      <c r="L60" s="337">
        <v>1000000000</v>
      </c>
      <c r="M60" s="337"/>
      <c r="N60" s="337">
        <v>1000000000</v>
      </c>
    </row>
    <row r="61" spans="1:14" s="338" customFormat="1" ht="15">
      <c r="A61" s="339" t="s">
        <v>1451</v>
      </c>
      <c r="B61" s="333"/>
      <c r="C61" s="334">
        <v>258</v>
      </c>
      <c r="D61" s="333"/>
      <c r="E61" s="335"/>
      <c r="F61" s="334"/>
      <c r="G61" s="334" t="s">
        <v>1070</v>
      </c>
      <c r="H61" s="336">
        <v>38934177000</v>
      </c>
      <c r="I61" s="337"/>
      <c r="J61" s="337">
        <f ca="1">SUMIF('TH DC'!$B$7:$F$102,BS!G61,'TH DC'!$F$7:$F$102)</f>
        <v>0</v>
      </c>
      <c r="K61" s="333"/>
      <c r="L61" s="337">
        <v>33464486082</v>
      </c>
      <c r="M61" s="337"/>
      <c r="N61" s="337">
        <v>38198933082</v>
      </c>
    </row>
    <row r="62" spans="1:14" s="338" customFormat="1" ht="18" hidden="1" customHeight="1">
      <c r="A62" s="339" t="s">
        <v>1159</v>
      </c>
      <c r="B62" s="339"/>
      <c r="C62" s="334">
        <v>259</v>
      </c>
      <c r="D62" s="339"/>
      <c r="E62" s="329"/>
      <c r="F62" s="334"/>
      <c r="G62" s="334" t="s">
        <v>1072</v>
      </c>
      <c r="H62" s="336"/>
      <c r="I62" s="337"/>
      <c r="J62" s="337">
        <f ca="1">SUMIF('TH DC'!$B$7:$F$102,BS!G62,'TH DC'!$F$7:$F$102)</f>
        <v>0</v>
      </c>
      <c r="K62" s="339"/>
      <c r="L62" s="337">
        <v>0</v>
      </c>
      <c r="M62" s="337"/>
      <c r="N62" s="337">
        <v>0</v>
      </c>
    </row>
    <row r="63" spans="1:14" s="338" customFormat="1" ht="2.25" customHeight="1">
      <c r="A63" s="339"/>
      <c r="B63" s="339"/>
      <c r="C63" s="334"/>
      <c r="D63" s="339"/>
      <c r="E63" s="329"/>
      <c r="F63" s="334"/>
      <c r="G63" s="334"/>
      <c r="H63" s="337"/>
      <c r="I63" s="337"/>
      <c r="J63" s="337"/>
      <c r="K63" s="339"/>
      <c r="L63" s="337"/>
      <c r="M63" s="351"/>
      <c r="N63" s="337"/>
    </row>
    <row r="64" spans="1:14" s="331" customFormat="1" ht="18" customHeight="1">
      <c r="A64" s="350" t="s">
        <v>274</v>
      </c>
      <c r="B64" s="328"/>
      <c r="C64" s="329">
        <v>260</v>
      </c>
      <c r="D64" s="328"/>
      <c r="E64" s="329"/>
      <c r="F64" s="329"/>
      <c r="G64" s="329"/>
      <c r="H64" s="330">
        <f>SUM(H65:H67)</f>
        <v>7635968504</v>
      </c>
      <c r="I64" s="330"/>
      <c r="J64" s="330">
        <f ca="1">SUM(J65:J67)</f>
        <v>0</v>
      </c>
      <c r="K64" s="328"/>
      <c r="L64" s="330">
        <v>23323899832</v>
      </c>
      <c r="M64" s="330"/>
      <c r="N64" s="330">
        <v>23323899832</v>
      </c>
    </row>
    <row r="65" spans="1:14" s="338" customFormat="1">
      <c r="A65" s="332" t="s">
        <v>337</v>
      </c>
      <c r="B65" s="333"/>
      <c r="C65" s="334">
        <v>261</v>
      </c>
      <c r="D65" s="333"/>
      <c r="E65" s="1146" t="s">
        <v>951</v>
      </c>
      <c r="F65" s="334"/>
      <c r="G65" s="334" t="s">
        <v>1073</v>
      </c>
      <c r="H65" s="336">
        <v>7624614504</v>
      </c>
      <c r="I65" s="337"/>
      <c r="J65" s="337">
        <f ca="1">SUMIF('TH DC'!$B$7:$F$102,BS!G65,'TH DC'!$F$7:$F$102)</f>
        <v>0</v>
      </c>
      <c r="K65" s="333"/>
      <c r="L65" s="337">
        <v>23323899832</v>
      </c>
      <c r="M65" s="337"/>
      <c r="N65" s="337">
        <v>23323899832</v>
      </c>
    </row>
    <row r="66" spans="1:14" s="338" customFormat="1" ht="15" hidden="1">
      <c r="A66" s="333" t="s">
        <v>338</v>
      </c>
      <c r="B66" s="333"/>
      <c r="C66" s="334">
        <v>262</v>
      </c>
      <c r="D66" s="333"/>
      <c r="E66" s="335"/>
      <c r="F66" s="334"/>
      <c r="G66" s="334" t="s">
        <v>1074</v>
      </c>
      <c r="H66" s="336"/>
      <c r="I66" s="337"/>
      <c r="J66" s="337">
        <f ca="1">SUMIF('TH DC'!$B$7:$F$102,BS!G66,'TH DC'!$F$7:$F$102)</f>
        <v>0</v>
      </c>
      <c r="K66" s="333"/>
      <c r="L66" s="337">
        <v>0</v>
      </c>
      <c r="M66" s="337"/>
      <c r="N66" s="336">
        <v>0</v>
      </c>
    </row>
    <row r="67" spans="1:14" s="338" customFormat="1" ht="15" hidden="1">
      <c r="A67" s="339" t="s">
        <v>850</v>
      </c>
      <c r="B67" s="333"/>
      <c r="C67" s="334">
        <v>268</v>
      </c>
      <c r="D67" s="333"/>
      <c r="E67" s="329"/>
      <c r="F67" s="334"/>
      <c r="G67" s="334" t="s">
        <v>1075</v>
      </c>
      <c r="H67" s="336">
        <v>11354000</v>
      </c>
      <c r="I67" s="337"/>
      <c r="J67" s="337">
        <f ca="1">SUMIF('TH DC'!$B$7:$F$102,BS!G67,'TH DC'!$F$7:$F$102)</f>
        <v>0</v>
      </c>
      <c r="K67" s="333"/>
      <c r="L67" s="337">
        <v>0</v>
      </c>
      <c r="M67" s="337"/>
      <c r="N67" s="336">
        <v>0</v>
      </c>
    </row>
    <row r="68" spans="1:14" s="338" customFormat="1" ht="15">
      <c r="A68" s="328" t="s">
        <v>851</v>
      </c>
      <c r="B68" s="333"/>
      <c r="C68" s="329">
        <v>269</v>
      </c>
      <c r="D68" s="333"/>
      <c r="E68" s="329"/>
      <c r="F68" s="334"/>
      <c r="G68" s="334"/>
      <c r="H68" s="336"/>
      <c r="I68" s="337"/>
      <c r="J68" s="337"/>
      <c r="K68" s="333"/>
      <c r="L68" s="330">
        <v>7948719206</v>
      </c>
      <c r="M68" s="337"/>
      <c r="N68" s="939">
        <v>9538463046</v>
      </c>
    </row>
    <row r="69" spans="1:14" s="360" customFormat="1" ht="24.95" customHeight="1">
      <c r="A69" s="303" t="s">
        <v>495</v>
      </c>
      <c r="B69" s="304"/>
      <c r="C69" s="305">
        <v>270</v>
      </c>
      <c r="D69" s="304"/>
      <c r="E69" s="305"/>
      <c r="F69" s="306"/>
      <c r="G69" s="355"/>
      <c r="H69" s="356" t="e">
        <f>H10+H35</f>
        <v>#REF!</v>
      </c>
      <c r="I69" s="357"/>
      <c r="J69" s="356">
        <f ca="1">J10+J35</f>
        <v>0</v>
      </c>
      <c r="K69" s="304"/>
      <c r="L69" s="356">
        <v>727403713078</v>
      </c>
      <c r="M69" s="358"/>
      <c r="N69" s="356">
        <v>828061276175</v>
      </c>
    </row>
    <row r="70" spans="1:14" s="361" customFormat="1" ht="15" customHeight="1">
      <c r="A70" s="1822" t="s">
        <v>497</v>
      </c>
      <c r="B70" s="1823"/>
      <c r="C70" s="1823"/>
      <c r="D70" s="1823"/>
      <c r="E70" s="1823"/>
      <c r="F70" s="1823"/>
      <c r="G70" s="1823"/>
      <c r="H70" s="1823"/>
      <c r="I70" s="1823"/>
      <c r="J70" s="1823"/>
      <c r="K70" s="1823"/>
      <c r="L70" s="1823"/>
      <c r="M70" s="1823"/>
      <c r="N70" s="1823"/>
    </row>
    <row r="71" spans="1:14" s="361" customFormat="1" ht="12.75" customHeight="1">
      <c r="A71" s="362"/>
      <c r="B71" s="363"/>
      <c r="C71" s="300"/>
      <c r="D71" s="363"/>
      <c r="E71" s="299"/>
      <c r="F71" s="299"/>
      <c r="G71" s="300"/>
      <c r="H71" s="283"/>
      <c r="I71" s="283"/>
      <c r="J71" s="283"/>
      <c r="K71" s="363"/>
      <c r="L71" s="301"/>
      <c r="M71" s="283"/>
      <c r="N71" s="302" t="s">
        <v>653</v>
      </c>
    </row>
    <row r="72" spans="1:14" s="359" customFormat="1" ht="33.75" customHeight="1">
      <c r="A72" s="364" t="s">
        <v>498</v>
      </c>
      <c r="B72" s="304"/>
      <c r="C72" s="305" t="s">
        <v>316</v>
      </c>
      <c r="D72" s="304"/>
      <c r="E72" s="305" t="s">
        <v>317</v>
      </c>
      <c r="F72" s="306"/>
      <c r="G72" s="305" t="s">
        <v>676</v>
      </c>
      <c r="H72" s="307" t="s">
        <v>1041</v>
      </c>
      <c r="I72" s="308"/>
      <c r="J72" s="309" t="s">
        <v>955</v>
      </c>
      <c r="K72" s="304"/>
      <c r="L72" s="312" t="s">
        <v>375</v>
      </c>
      <c r="M72" s="311"/>
      <c r="N72" s="312" t="s">
        <v>313</v>
      </c>
    </row>
    <row r="73" spans="1:14" s="321" customFormat="1" ht="12" customHeight="1">
      <c r="A73" s="314">
        <v>1</v>
      </c>
      <c r="B73" s="315"/>
      <c r="C73" s="316">
        <v>2</v>
      </c>
      <c r="D73" s="315"/>
      <c r="E73" s="314">
        <v>3</v>
      </c>
      <c r="F73" s="317"/>
      <c r="G73" s="314"/>
      <c r="H73" s="318" t="s">
        <v>1098</v>
      </c>
      <c r="I73" s="319"/>
      <c r="J73" s="320" t="s">
        <v>1104</v>
      </c>
      <c r="K73" s="317"/>
      <c r="L73" s="320" t="s">
        <v>1104</v>
      </c>
      <c r="M73" s="319"/>
      <c r="N73" s="320">
        <v>5</v>
      </c>
    </row>
    <row r="74" spans="1:14" s="361" customFormat="1" ht="18.75" customHeight="1">
      <c r="A74" s="365" t="s">
        <v>500</v>
      </c>
      <c r="B74" s="366"/>
      <c r="C74" s="367">
        <v>300</v>
      </c>
      <c r="D74" s="366"/>
      <c r="E74" s="367"/>
      <c r="F74" s="367"/>
      <c r="G74" s="367"/>
      <c r="H74" s="368" t="e">
        <f>H75+H88</f>
        <v>#REF!</v>
      </c>
      <c r="I74" s="368"/>
      <c r="J74" s="369">
        <f ca="1">J75+J88</f>
        <v>0</v>
      </c>
      <c r="K74" s="366"/>
      <c r="L74" s="369">
        <v>570493603318</v>
      </c>
      <c r="M74" s="369"/>
      <c r="N74" s="368">
        <v>671247276506</v>
      </c>
    </row>
    <row r="75" spans="1:14" s="321" customFormat="1" ht="17.25" customHeight="1">
      <c r="A75" s="370" t="s">
        <v>501</v>
      </c>
      <c r="B75" s="371"/>
      <c r="C75" s="315">
        <v>310</v>
      </c>
      <c r="D75" s="371"/>
      <c r="E75" s="367"/>
      <c r="F75" s="315"/>
      <c r="G75" s="315"/>
      <c r="H75" s="372">
        <f>SUM(H76:H86)</f>
        <v>411096560558</v>
      </c>
      <c r="I75" s="372"/>
      <c r="J75" s="372">
        <f ca="1">SUM(J76:J85)</f>
        <v>0</v>
      </c>
      <c r="K75" s="371"/>
      <c r="L75" s="372">
        <v>509040521993</v>
      </c>
      <c r="M75" s="372"/>
      <c r="N75" s="372">
        <v>622130732215</v>
      </c>
    </row>
    <row r="76" spans="1:14" ht="15.75" customHeight="1">
      <c r="A76" s="352" t="s">
        <v>502</v>
      </c>
      <c r="B76" s="352"/>
      <c r="C76" s="353">
        <v>311</v>
      </c>
      <c r="D76" s="352"/>
      <c r="E76" s="299" t="s">
        <v>132</v>
      </c>
      <c r="F76" s="315"/>
      <c r="G76" s="353" t="s">
        <v>708</v>
      </c>
      <c r="H76" s="336">
        <v>168982817017</v>
      </c>
      <c r="I76" s="354"/>
      <c r="J76" s="354">
        <f ca="1">SUMIF('TH DC'!$B$7:$F$102,BS!G76,'TH DC'!$F$7:$F$102)</f>
        <v>0</v>
      </c>
      <c r="K76" s="352"/>
      <c r="L76" s="354">
        <v>175711228779</v>
      </c>
      <c r="M76" s="354"/>
      <c r="N76" s="354">
        <v>215226230254</v>
      </c>
    </row>
    <row r="77" spans="1:14" ht="15.75" customHeight="1">
      <c r="A77" s="374" t="s">
        <v>117</v>
      </c>
      <c r="B77" s="352"/>
      <c r="C77" s="353">
        <v>312</v>
      </c>
      <c r="D77" s="352"/>
      <c r="E77" s="299" t="s">
        <v>115</v>
      </c>
      <c r="F77" s="315"/>
      <c r="G77" s="353" t="s">
        <v>709</v>
      </c>
      <c r="H77" s="336">
        <v>114833251962</v>
      </c>
      <c r="I77" s="354"/>
      <c r="J77" s="354">
        <f ca="1">SUMIF('TH DC'!$B$7:$F$102,BS!G77,'TH DC'!$F$7:$F$102)</f>
        <v>0</v>
      </c>
      <c r="K77" s="352"/>
      <c r="L77" s="354">
        <v>199752150946</v>
      </c>
      <c r="M77" s="354"/>
      <c r="N77" s="354">
        <v>247128929755</v>
      </c>
    </row>
    <row r="78" spans="1:14" ht="15.75" customHeight="1">
      <c r="A78" s="352" t="s">
        <v>510</v>
      </c>
      <c r="B78" s="352"/>
      <c r="C78" s="353">
        <v>313</v>
      </c>
      <c r="D78" s="352"/>
      <c r="E78" s="299" t="s">
        <v>120</v>
      </c>
      <c r="F78" s="315"/>
      <c r="G78" s="353" t="s">
        <v>702</v>
      </c>
      <c r="H78" s="336">
        <v>71774955793</v>
      </c>
      <c r="I78" s="354"/>
      <c r="J78" s="354">
        <f ca="1">SUMIF('TH DC'!$B$7:$F$102,BS!G78,'TH DC'!$F$7:$F$102)</f>
        <v>0</v>
      </c>
      <c r="K78" s="352"/>
      <c r="L78" s="354">
        <v>50550466367</v>
      </c>
      <c r="M78" s="354"/>
      <c r="N78" s="354">
        <v>79210564700</v>
      </c>
    </row>
    <row r="79" spans="1:14" ht="15.75" customHeight="1">
      <c r="A79" s="375" t="s">
        <v>219</v>
      </c>
      <c r="B79" s="352"/>
      <c r="C79" s="353">
        <v>314</v>
      </c>
      <c r="D79" s="352"/>
      <c r="E79" s="299" t="s">
        <v>121</v>
      </c>
      <c r="F79" s="315"/>
      <c r="G79" s="353" t="s">
        <v>710</v>
      </c>
      <c r="H79" s="336">
        <v>6631320725</v>
      </c>
      <c r="I79" s="354"/>
      <c r="J79" s="354">
        <f ca="1">SUMIF('TH DC'!$B$7:$F$102,BS!G79,'TH DC'!$F$7:$F$102)</f>
        <v>0</v>
      </c>
      <c r="K79" s="352"/>
      <c r="L79" s="354">
        <v>11608198605</v>
      </c>
      <c r="M79" s="354"/>
      <c r="N79" s="354">
        <v>7106525620</v>
      </c>
    </row>
    <row r="80" spans="1:14" ht="15.75" customHeight="1">
      <c r="A80" s="375" t="s">
        <v>220</v>
      </c>
      <c r="B80" s="352"/>
      <c r="C80" s="353">
        <v>315</v>
      </c>
      <c r="D80" s="352"/>
      <c r="E80" s="299"/>
      <c r="F80" s="315"/>
      <c r="G80" s="353" t="s">
        <v>711</v>
      </c>
      <c r="H80" s="336">
        <v>747653037</v>
      </c>
      <c r="I80" s="354"/>
      <c r="J80" s="354">
        <f ca="1">SUMIF('TH DC'!$B$7:$F$102,BS!G80,'TH DC'!$F$7:$F$102)</f>
        <v>0</v>
      </c>
      <c r="K80" s="352"/>
      <c r="L80" s="354">
        <v>1110479027</v>
      </c>
      <c r="M80" s="354"/>
      <c r="N80" s="354">
        <v>3591436910</v>
      </c>
    </row>
    <row r="81" spans="1:14" s="338" customFormat="1" ht="15.75" customHeight="1">
      <c r="A81" s="339" t="s">
        <v>221</v>
      </c>
      <c r="B81" s="333"/>
      <c r="C81" s="334">
        <v>316</v>
      </c>
      <c r="D81" s="333"/>
      <c r="E81" s="460" t="s">
        <v>1136</v>
      </c>
      <c r="F81" s="329"/>
      <c r="G81" s="334" t="s">
        <v>712</v>
      </c>
      <c r="H81" s="336">
        <v>36346419363</v>
      </c>
      <c r="I81" s="337"/>
      <c r="J81" s="337">
        <f ca="1">SUMIF('TH DC'!$B$7:$F$102,BS!G81,'TH DC'!$F$7:$F$102)</f>
        <v>0</v>
      </c>
      <c r="K81" s="333"/>
      <c r="L81" s="354">
        <v>57738921634</v>
      </c>
      <c r="M81" s="354"/>
      <c r="N81" s="354">
        <v>53044282891</v>
      </c>
    </row>
    <row r="82" spans="1:14" ht="17.25" hidden="1" customHeight="1">
      <c r="A82" s="375" t="s">
        <v>222</v>
      </c>
      <c r="B82" s="352"/>
      <c r="C82" s="353">
        <v>317</v>
      </c>
      <c r="D82" s="352"/>
      <c r="E82" s="367"/>
      <c r="F82" s="376"/>
      <c r="G82" s="353" t="s">
        <v>707</v>
      </c>
      <c r="H82" s="336"/>
      <c r="I82" s="354"/>
      <c r="J82" s="354">
        <f ca="1">SUMIF('TH DC'!$B$7:$F$102,BS!G82,'TH DC'!$F$7:$F$102)</f>
        <v>0</v>
      </c>
      <c r="K82" s="352"/>
      <c r="L82" s="354">
        <v>0</v>
      </c>
      <c r="M82" s="354"/>
      <c r="N82" s="354">
        <v>0</v>
      </c>
    </row>
    <row r="83" spans="1:14" ht="18" hidden="1" customHeight="1">
      <c r="A83" s="375" t="s">
        <v>215</v>
      </c>
      <c r="B83" s="352"/>
      <c r="C83" s="353">
        <v>318</v>
      </c>
      <c r="D83" s="352"/>
      <c r="E83" s="367"/>
      <c r="F83" s="315"/>
      <c r="G83" s="353" t="s">
        <v>713</v>
      </c>
      <c r="H83" s="336"/>
      <c r="I83" s="354"/>
      <c r="J83" s="354">
        <f ca="1">SUMIF('TH DC'!$B$7:$F$102,BS!G83,'TH DC'!$F$7:$F$102)</f>
        <v>0</v>
      </c>
      <c r="K83" s="352"/>
      <c r="L83" s="354">
        <v>0</v>
      </c>
      <c r="M83" s="354"/>
      <c r="N83" s="354">
        <v>0</v>
      </c>
    </row>
    <row r="84" spans="1:14" ht="18" customHeight="1">
      <c r="A84" s="374" t="s">
        <v>1471</v>
      </c>
      <c r="B84" s="352"/>
      <c r="C84" s="353">
        <v>319</v>
      </c>
      <c r="D84" s="352"/>
      <c r="E84" s="299" t="s">
        <v>1167</v>
      </c>
      <c r="F84" s="315"/>
      <c r="G84" s="353" t="s">
        <v>714</v>
      </c>
      <c r="H84" s="336">
        <v>10935114047</v>
      </c>
      <c r="I84" s="354"/>
      <c r="J84" s="354">
        <f ca="1">SUMIF('TH DC'!$B$7:$F$102,BS!G84,'TH DC'!$F$7:$F$102)</f>
        <v>0</v>
      </c>
      <c r="K84" s="352"/>
      <c r="L84" s="354">
        <v>11760693662</v>
      </c>
      <c r="M84" s="354"/>
      <c r="N84" s="354">
        <v>16440658171</v>
      </c>
    </row>
    <row r="85" spans="1:14" ht="18" customHeight="1">
      <c r="A85" s="375" t="s">
        <v>1221</v>
      </c>
      <c r="B85" s="352"/>
      <c r="C85" s="353">
        <v>320</v>
      </c>
      <c r="D85" s="352"/>
      <c r="E85" s="367"/>
      <c r="F85" s="376"/>
      <c r="G85" s="353" t="s">
        <v>1109</v>
      </c>
      <c r="H85" s="336"/>
      <c r="I85" s="354"/>
      <c r="J85" s="354">
        <f ca="1">SUMIF('TH DC'!$B$7:$F$102,BS!G85,'TH DC'!$F$7:$F$102)</f>
        <v>0</v>
      </c>
      <c r="K85" s="352"/>
      <c r="L85" s="354">
        <v>0</v>
      </c>
      <c r="M85" s="354"/>
      <c r="N85" s="354">
        <v>0</v>
      </c>
    </row>
    <row r="86" spans="1:14" ht="16.5" customHeight="1">
      <c r="A86" s="375" t="s">
        <v>1259</v>
      </c>
      <c r="B86" s="352"/>
      <c r="C86" s="353"/>
      <c r="D86" s="352"/>
      <c r="E86" s="367"/>
      <c r="F86" s="376"/>
      <c r="G86" s="353"/>
      <c r="H86" s="336">
        <v>845028614</v>
      </c>
      <c r="I86" s="354"/>
      <c r="J86" s="354"/>
      <c r="K86" s="352"/>
      <c r="L86" s="354">
        <v>808382973</v>
      </c>
      <c r="M86" s="354"/>
      <c r="N86" s="354">
        <v>382103914</v>
      </c>
    </row>
    <row r="87" spans="1:14" ht="2.25" customHeight="1">
      <c r="A87" s="375"/>
      <c r="B87" s="352"/>
      <c r="C87" s="353"/>
      <c r="D87" s="352"/>
      <c r="E87" s="367"/>
      <c r="F87" s="376"/>
      <c r="G87" s="353"/>
      <c r="H87" s="354"/>
      <c r="I87" s="354"/>
      <c r="J87" s="354"/>
      <c r="K87" s="352"/>
      <c r="L87" s="354"/>
      <c r="M87" s="354"/>
      <c r="N87" s="354"/>
    </row>
    <row r="88" spans="1:14" s="321" customFormat="1" ht="18" customHeight="1">
      <c r="A88" s="370" t="s">
        <v>503</v>
      </c>
      <c r="B88" s="371"/>
      <c r="C88" s="315"/>
      <c r="D88" s="371"/>
      <c r="E88" s="367"/>
      <c r="F88" s="315"/>
      <c r="G88" s="315"/>
      <c r="H88" s="372" t="e">
        <f>SUM(H89:H97)</f>
        <v>#REF!</v>
      </c>
      <c r="I88" s="372"/>
      <c r="J88" s="372">
        <f ca="1">SUM(J89:J97)</f>
        <v>0</v>
      </c>
      <c r="K88" s="371"/>
      <c r="L88" s="372">
        <v>61453081325</v>
      </c>
      <c r="M88" s="372"/>
      <c r="N88" s="372">
        <v>49116544291</v>
      </c>
    </row>
    <row r="89" spans="1:14" ht="17.25" hidden="1" customHeight="1">
      <c r="A89" s="352" t="s">
        <v>504</v>
      </c>
      <c r="B89" s="352"/>
      <c r="C89" s="353">
        <v>331</v>
      </c>
      <c r="D89" s="352"/>
      <c r="E89" s="367"/>
      <c r="F89" s="353"/>
      <c r="G89" s="353" t="s">
        <v>716</v>
      </c>
      <c r="H89" s="336"/>
      <c r="I89" s="354"/>
      <c r="J89" s="354">
        <f ca="1">SUMIF('TH DC'!$B$7:$F$102,BS!G89,'TH DC'!$F$7:$F$102)</f>
        <v>0</v>
      </c>
      <c r="K89" s="352"/>
      <c r="L89" s="354">
        <v>0</v>
      </c>
      <c r="M89" s="354"/>
      <c r="N89" s="354">
        <v>0</v>
      </c>
    </row>
    <row r="90" spans="1:14" ht="18" hidden="1" customHeight="1">
      <c r="A90" s="375" t="s">
        <v>275</v>
      </c>
      <c r="B90" s="352"/>
      <c r="C90" s="353">
        <v>332</v>
      </c>
      <c r="D90" s="352"/>
      <c r="E90" s="299"/>
      <c r="F90" s="353"/>
      <c r="G90" s="353" t="s">
        <v>706</v>
      </c>
      <c r="H90" s="336"/>
      <c r="I90" s="354"/>
      <c r="J90" s="354">
        <f ca="1">SUMIF('TH DC'!$B$7:$F$102,BS!G90,'TH DC'!$F$7:$F$102)</f>
        <v>0</v>
      </c>
      <c r="K90" s="352"/>
      <c r="L90" s="354">
        <v>0</v>
      </c>
      <c r="M90" s="354"/>
      <c r="N90" s="354">
        <v>0</v>
      </c>
    </row>
    <row r="91" spans="1:14" ht="17.25" customHeight="1">
      <c r="A91" s="375" t="s">
        <v>1472</v>
      </c>
      <c r="B91" s="352"/>
      <c r="C91" s="353">
        <v>333</v>
      </c>
      <c r="D91" s="352"/>
      <c r="E91" s="367"/>
      <c r="F91" s="353"/>
      <c r="G91" s="353" t="s">
        <v>715</v>
      </c>
      <c r="H91" s="336"/>
      <c r="I91" s="354"/>
      <c r="J91" s="354">
        <f ca="1">SUMIF('TH DC'!$B$7:$F$102,BS!G91,'TH DC'!$F$7:$F$102)</f>
        <v>0</v>
      </c>
      <c r="K91" s="352"/>
      <c r="L91" s="354">
        <v>3500000</v>
      </c>
      <c r="M91" s="354"/>
      <c r="N91" s="354">
        <v>40100000</v>
      </c>
    </row>
    <row r="92" spans="1:14" ht="16.5">
      <c r="A92" s="374" t="s">
        <v>1473</v>
      </c>
      <c r="B92" s="352"/>
      <c r="C92" s="353">
        <v>334</v>
      </c>
      <c r="D92" s="352"/>
      <c r="E92" s="299" t="s">
        <v>1168</v>
      </c>
      <c r="F92" s="353"/>
      <c r="G92" s="353" t="s">
        <v>705</v>
      </c>
      <c r="H92" s="336">
        <v>50801364483</v>
      </c>
      <c r="I92" s="354"/>
      <c r="J92" s="354">
        <f ca="1">SUMIF('TH DC'!$B$7:$F$102,BS!G92,'TH DC'!$F$7:$F$102)</f>
        <v>0</v>
      </c>
      <c r="K92" s="352"/>
      <c r="L92" s="354">
        <v>53818191511</v>
      </c>
      <c r="M92" s="354"/>
      <c r="N92" s="354">
        <v>49076444291</v>
      </c>
    </row>
    <row r="93" spans="1:14" ht="16.5" hidden="1">
      <c r="A93" s="375" t="s">
        <v>1474</v>
      </c>
      <c r="B93" s="352"/>
      <c r="C93" s="353">
        <v>335</v>
      </c>
      <c r="D93" s="352"/>
      <c r="E93" s="299"/>
      <c r="F93" s="353"/>
      <c r="G93" s="353" t="s">
        <v>717</v>
      </c>
      <c r="H93" s="336"/>
      <c r="I93" s="354"/>
      <c r="J93" s="354">
        <f ca="1">SUMIF('TH DC'!$B$7:$F$102,BS!G93,'TH DC'!$F$7:$F$102)</f>
        <v>0</v>
      </c>
      <c r="K93" s="352"/>
      <c r="L93" s="354">
        <v>0</v>
      </c>
      <c r="M93" s="354"/>
      <c r="N93" s="354">
        <v>0</v>
      </c>
    </row>
    <row r="94" spans="1:14" ht="16.5" hidden="1">
      <c r="A94" s="375" t="s">
        <v>1475</v>
      </c>
      <c r="B94" s="352"/>
      <c r="C94" s="353">
        <v>336</v>
      </c>
      <c r="D94" s="352"/>
      <c r="E94" s="367"/>
      <c r="F94" s="353"/>
      <c r="G94" s="353" t="s">
        <v>134</v>
      </c>
      <c r="H94" s="336">
        <v>46233806</v>
      </c>
      <c r="I94" s="354"/>
      <c r="J94" s="354">
        <f ca="1">SUMIF('TH DC'!$B$7:$F$102,BS!G94,'TH DC'!$F$7:$F$102)</f>
        <v>0</v>
      </c>
      <c r="K94" s="352"/>
      <c r="L94" s="354">
        <v>0</v>
      </c>
      <c r="M94" s="354"/>
      <c r="N94" s="354">
        <v>0</v>
      </c>
    </row>
    <row r="95" spans="1:14" ht="16.5" hidden="1">
      <c r="A95" s="375" t="s">
        <v>1476</v>
      </c>
      <c r="B95" s="352"/>
      <c r="C95" s="353">
        <v>337</v>
      </c>
      <c r="D95" s="352"/>
      <c r="E95" s="367"/>
      <c r="F95" s="353"/>
      <c r="G95" s="353" t="s">
        <v>1113</v>
      </c>
      <c r="H95" s="336"/>
      <c r="I95" s="354"/>
      <c r="J95" s="354">
        <f ca="1">SUMIF('TH DC'!$B$7:$F$102,BS!G95,'TH DC'!$F$7:$F$102)</f>
        <v>0</v>
      </c>
      <c r="K95" s="352"/>
      <c r="L95" s="354">
        <v>0</v>
      </c>
      <c r="M95" s="354"/>
      <c r="N95" s="354">
        <v>0</v>
      </c>
    </row>
    <row r="96" spans="1:14" ht="16.5">
      <c r="A96" s="375" t="s">
        <v>1477</v>
      </c>
      <c r="B96" s="352"/>
      <c r="C96" s="353">
        <v>338</v>
      </c>
      <c r="D96" s="352"/>
      <c r="E96" s="367"/>
      <c r="F96" s="353"/>
      <c r="G96" s="353"/>
      <c r="H96" s="336"/>
      <c r="I96" s="354"/>
      <c r="J96" s="354"/>
      <c r="K96" s="352"/>
      <c r="L96" s="354">
        <v>7631389814</v>
      </c>
      <c r="M96" s="354"/>
      <c r="N96" s="354">
        <v>0</v>
      </c>
    </row>
    <row r="97" spans="1:14" ht="16.5" hidden="1">
      <c r="A97" s="375" t="s">
        <v>396</v>
      </c>
      <c r="B97" s="352"/>
      <c r="C97" s="353">
        <v>339</v>
      </c>
      <c r="D97" s="352"/>
      <c r="E97" s="367"/>
      <c r="F97" s="353"/>
      <c r="G97" s="353"/>
      <c r="H97" s="336" t="e">
        <f>#REF!</f>
        <v>#REF!</v>
      </c>
      <c r="I97" s="354"/>
      <c r="J97" s="354"/>
      <c r="K97" s="352"/>
      <c r="L97" s="354">
        <v>0</v>
      </c>
      <c r="M97" s="354"/>
      <c r="N97" s="354">
        <v>0</v>
      </c>
    </row>
    <row r="98" spans="1:14" ht="4.5" customHeight="1">
      <c r="A98" s="352"/>
      <c r="B98" s="352"/>
      <c r="C98" s="353"/>
      <c r="D98" s="352"/>
      <c r="E98" s="367"/>
      <c r="F98" s="353"/>
      <c r="G98" s="353"/>
      <c r="H98" s="354"/>
      <c r="I98" s="354"/>
      <c r="J98" s="354"/>
      <c r="K98" s="352"/>
      <c r="L98" s="354"/>
      <c r="M98" s="354"/>
      <c r="N98" s="354"/>
    </row>
    <row r="99" spans="1:14" s="361" customFormat="1" ht="18.75" customHeight="1">
      <c r="A99" s="365" t="s">
        <v>499</v>
      </c>
      <c r="B99" s="366"/>
      <c r="C99" s="367">
        <v>400</v>
      </c>
      <c r="D99" s="366"/>
      <c r="E99" s="367"/>
      <c r="F99" s="367"/>
      <c r="G99" s="367"/>
      <c r="H99" s="368" t="e">
        <f>H100+H114</f>
        <v>#REF!</v>
      </c>
      <c r="I99" s="368"/>
      <c r="J99" s="369">
        <f ca="1">J100+J114</f>
        <v>0</v>
      </c>
      <c r="K99" s="366"/>
      <c r="L99" s="369">
        <v>156910109760</v>
      </c>
      <c r="M99" s="369"/>
      <c r="N99" s="368">
        <v>156813999669</v>
      </c>
    </row>
    <row r="100" spans="1:14" s="321" customFormat="1" ht="17.25" customHeight="1">
      <c r="A100" s="370" t="s">
        <v>509</v>
      </c>
      <c r="B100" s="371"/>
      <c r="C100" s="315">
        <v>410</v>
      </c>
      <c r="D100" s="371"/>
      <c r="E100" s="299" t="s">
        <v>1169</v>
      </c>
      <c r="F100" s="315"/>
      <c r="G100" s="315"/>
      <c r="H100" s="372">
        <f>SUM(H101:H111)</f>
        <v>171176021465</v>
      </c>
      <c r="I100" s="372"/>
      <c r="J100" s="372">
        <f ca="1">SUM(J101:J111)</f>
        <v>0</v>
      </c>
      <c r="K100" s="371"/>
      <c r="L100" s="372">
        <v>156910109760</v>
      </c>
      <c r="M100" s="372"/>
      <c r="N100" s="372">
        <v>156813999669</v>
      </c>
    </row>
    <row r="101" spans="1:14" ht="16.5" customHeight="1">
      <c r="A101" s="377" t="s">
        <v>505</v>
      </c>
      <c r="B101" s="352"/>
      <c r="C101" s="353">
        <v>411</v>
      </c>
      <c r="D101" s="352"/>
      <c r="E101" s="367"/>
      <c r="F101" s="353"/>
      <c r="G101" s="353" t="s">
        <v>1076</v>
      </c>
      <c r="H101" s="336">
        <v>111144720000</v>
      </c>
      <c r="I101" s="354"/>
      <c r="J101" s="354">
        <f ca="1">SUMIF('TH DC'!$B$7:$F$102,BS!G101,'TH DC'!$F$7:$F$102)</f>
        <v>0</v>
      </c>
      <c r="K101" s="352"/>
      <c r="L101" s="354">
        <v>111144720000</v>
      </c>
      <c r="M101" s="354"/>
      <c r="N101" s="354">
        <v>111144720000</v>
      </c>
    </row>
    <row r="102" spans="1:14" s="338" customFormat="1" ht="16.5">
      <c r="A102" s="333" t="s">
        <v>506</v>
      </c>
      <c r="B102" s="333"/>
      <c r="C102" s="334">
        <v>412</v>
      </c>
      <c r="D102" s="333"/>
      <c r="E102" s="324"/>
      <c r="F102" s="334"/>
      <c r="G102" s="334" t="s">
        <v>1077</v>
      </c>
      <c r="H102" s="336">
        <v>25412622500</v>
      </c>
      <c r="I102" s="337"/>
      <c r="J102" s="337">
        <f ca="1">SUMIF('TH DC'!$B$7:$F$102,BS!G102,'TH DC'!$F$7:$F$102)</f>
        <v>0</v>
      </c>
      <c r="K102" s="333"/>
      <c r="L102" s="354">
        <v>25412622500</v>
      </c>
      <c r="M102" s="354"/>
      <c r="N102" s="354">
        <v>25412622500</v>
      </c>
    </row>
    <row r="103" spans="1:14" s="338" customFormat="1" ht="16.5">
      <c r="A103" s="339" t="s">
        <v>1116</v>
      </c>
      <c r="B103" s="333"/>
      <c r="C103" s="334">
        <v>413</v>
      </c>
      <c r="D103" s="333"/>
      <c r="E103" s="324"/>
      <c r="F103" s="334"/>
      <c r="G103" s="334" t="s">
        <v>1117</v>
      </c>
      <c r="H103" s="336">
        <v>213538854</v>
      </c>
      <c r="I103" s="337"/>
      <c r="J103" s="337">
        <f ca="1">SUMIF('TH DC'!$B$7:$F$102,BS!G103,'TH DC'!$F$7:$F$102)</f>
        <v>0</v>
      </c>
      <c r="K103" s="333"/>
      <c r="L103" s="354">
        <v>213538854</v>
      </c>
      <c r="M103" s="354"/>
      <c r="N103" s="354">
        <v>213538854</v>
      </c>
    </row>
    <row r="104" spans="1:14" s="338" customFormat="1" ht="16.5" hidden="1">
      <c r="A104" s="339" t="s">
        <v>1119</v>
      </c>
      <c r="B104" s="333"/>
      <c r="C104" s="334">
        <v>414</v>
      </c>
      <c r="D104" s="333"/>
      <c r="E104" s="324"/>
      <c r="F104" s="334"/>
      <c r="G104" s="334" t="s">
        <v>1078</v>
      </c>
      <c r="H104" s="336"/>
      <c r="I104" s="337"/>
      <c r="J104" s="337">
        <f ca="1">SUMIF('TH DC'!$B$7:$F$102,BS!G104,'TH DC'!$F$7:$F$102)</f>
        <v>0</v>
      </c>
      <c r="K104" s="333"/>
      <c r="L104" s="354">
        <v>0</v>
      </c>
      <c r="M104" s="354"/>
      <c r="N104" s="354">
        <v>0</v>
      </c>
    </row>
    <row r="105" spans="1:14" s="338" customFormat="1" ht="16.5" hidden="1">
      <c r="A105" s="339" t="s">
        <v>276</v>
      </c>
      <c r="B105" s="333"/>
      <c r="C105" s="334">
        <v>415</v>
      </c>
      <c r="D105" s="333"/>
      <c r="E105" s="324"/>
      <c r="F105" s="334"/>
      <c r="G105" s="334" t="s">
        <v>1079</v>
      </c>
      <c r="H105" s="336"/>
      <c r="I105" s="337"/>
      <c r="J105" s="337">
        <f ca="1">SUMIF('TH DC'!$B$7:$F$102,BS!G105,'TH DC'!$F$7:$F$102)</f>
        <v>0</v>
      </c>
      <c r="K105" s="333"/>
      <c r="L105" s="354">
        <v>0</v>
      </c>
      <c r="M105" s="354"/>
      <c r="N105" s="354">
        <v>0</v>
      </c>
    </row>
    <row r="106" spans="1:14" ht="16.5" hidden="1">
      <c r="A106" s="375" t="s">
        <v>1285</v>
      </c>
      <c r="B106" s="352"/>
      <c r="C106" s="353">
        <v>416</v>
      </c>
      <c r="D106" s="352"/>
      <c r="E106" s="367"/>
      <c r="F106" s="353"/>
      <c r="G106" s="353" t="s">
        <v>1080</v>
      </c>
      <c r="H106" s="336"/>
      <c r="I106" s="354"/>
      <c r="J106" s="354">
        <f ca="1">SUMIF('TH DC'!$B$7:$F$102,BS!G106,'TH DC'!$F$7:$F$102)</f>
        <v>0</v>
      </c>
      <c r="K106" s="352"/>
      <c r="L106" s="354">
        <v>0</v>
      </c>
      <c r="M106" s="354"/>
      <c r="N106" s="354">
        <v>0</v>
      </c>
    </row>
    <row r="107" spans="1:14" ht="16.5">
      <c r="A107" s="375" t="s">
        <v>1222</v>
      </c>
      <c r="B107" s="352"/>
      <c r="C107" s="353">
        <v>417</v>
      </c>
      <c r="D107" s="352"/>
      <c r="E107" s="367"/>
      <c r="F107" s="353"/>
      <c r="G107" s="353" t="s">
        <v>1081</v>
      </c>
      <c r="H107" s="336">
        <v>7209778043</v>
      </c>
      <c r="I107" s="354"/>
      <c r="J107" s="354">
        <f ca="1">SUMIF('TH DC'!$B$7:$F$102,BS!G107,'TH DC'!$F$7:$F$102)</f>
        <v>0</v>
      </c>
      <c r="K107" s="352"/>
      <c r="L107" s="354">
        <v>7209778043</v>
      </c>
      <c r="M107" s="354"/>
      <c r="N107" s="354">
        <v>7209778043</v>
      </c>
    </row>
    <row r="108" spans="1:14" ht="15.75" customHeight="1">
      <c r="A108" s="375" t="s">
        <v>1223</v>
      </c>
      <c r="B108" s="352"/>
      <c r="C108" s="353">
        <v>418</v>
      </c>
      <c r="D108" s="352"/>
      <c r="E108" s="367"/>
      <c r="F108" s="353"/>
      <c r="G108" s="353" t="s">
        <v>1082</v>
      </c>
      <c r="H108" s="336">
        <v>2030285926</v>
      </c>
      <c r="I108" s="354"/>
      <c r="J108" s="354">
        <f ca="1">SUMIF('TH DC'!$B$7:$F$102,BS!G108,'TH DC'!$F$7:$F$102)</f>
        <v>0</v>
      </c>
      <c r="K108" s="352"/>
      <c r="L108" s="354">
        <v>1133167243</v>
      </c>
      <c r="M108" s="354"/>
      <c r="N108" s="354">
        <v>0</v>
      </c>
    </row>
    <row r="109" spans="1:14" ht="17.25" hidden="1" customHeight="1">
      <c r="A109" s="375" t="s">
        <v>1286</v>
      </c>
      <c r="B109" s="352"/>
      <c r="C109" s="353">
        <v>419</v>
      </c>
      <c r="D109" s="352"/>
      <c r="E109" s="367"/>
      <c r="F109" s="353"/>
      <c r="G109" s="353" t="s">
        <v>1083</v>
      </c>
      <c r="H109" s="336"/>
      <c r="I109" s="354"/>
      <c r="J109" s="354">
        <f ca="1">SUMIF('TH DC'!$B$7:$F$102,BS!G109,'TH DC'!$F$7:$F$102)</f>
        <v>0</v>
      </c>
      <c r="K109" s="352"/>
      <c r="L109" s="354">
        <v>0</v>
      </c>
      <c r="M109" s="354"/>
      <c r="N109" s="354">
        <v>0</v>
      </c>
    </row>
    <row r="110" spans="1:14" ht="17.25" customHeight="1">
      <c r="A110" s="375" t="s">
        <v>1224</v>
      </c>
      <c r="B110" s="352"/>
      <c r="C110" s="353">
        <v>420</v>
      </c>
      <c r="D110" s="352"/>
      <c r="E110" s="367"/>
      <c r="F110" s="353"/>
      <c r="G110" s="353" t="s">
        <v>1084</v>
      </c>
      <c r="H110" s="336">
        <v>25165076142</v>
      </c>
      <c r="I110" s="354"/>
      <c r="J110" s="354">
        <f ca="1">SUMIF('TH DC'!$B$7:$F$102,BS!G110,'TH DC'!$F$7:$F$102)</f>
        <v>0</v>
      </c>
      <c r="K110" s="352"/>
      <c r="L110" s="354">
        <v>11796283120</v>
      </c>
      <c r="M110" s="354"/>
      <c r="N110" s="354">
        <v>12833340272</v>
      </c>
    </row>
    <row r="111" spans="1:14" ht="18" hidden="1" customHeight="1">
      <c r="A111" s="375" t="s">
        <v>1287</v>
      </c>
      <c r="B111" s="352"/>
      <c r="C111" s="353">
        <v>421</v>
      </c>
      <c r="D111" s="352"/>
      <c r="E111" s="367"/>
      <c r="F111" s="353"/>
      <c r="G111" s="353" t="s">
        <v>1106</v>
      </c>
      <c r="H111" s="336"/>
      <c r="I111" s="354"/>
      <c r="J111" s="354">
        <f ca="1">SUMIF('TH DC'!$B$7:$F$102,BS!G111,'TH DC'!$F$7:$F$102)</f>
        <v>0</v>
      </c>
      <c r="K111" s="352"/>
      <c r="L111" s="354">
        <v>0</v>
      </c>
      <c r="M111" s="354"/>
      <c r="N111" s="354">
        <v>0</v>
      </c>
    </row>
    <row r="112" spans="1:14" ht="18" hidden="1" customHeight="1">
      <c r="A112" s="375" t="s">
        <v>1288</v>
      </c>
      <c r="B112" s="352"/>
      <c r="C112" s="353">
        <v>422</v>
      </c>
      <c r="D112" s="352"/>
      <c r="E112" s="367"/>
      <c r="F112" s="353"/>
      <c r="G112" s="353"/>
      <c r="H112" s="336"/>
      <c r="I112" s="354"/>
      <c r="J112" s="354"/>
      <c r="K112" s="352"/>
      <c r="L112" s="354">
        <v>0</v>
      </c>
      <c r="M112" s="354"/>
      <c r="N112" s="354">
        <v>0</v>
      </c>
    </row>
    <row r="113" spans="1:14" ht="1.5" customHeight="1">
      <c r="A113" s="375"/>
      <c r="B113" s="352"/>
      <c r="C113" s="353"/>
      <c r="D113" s="352"/>
      <c r="E113" s="367"/>
      <c r="F113" s="353"/>
      <c r="G113" s="353"/>
      <c r="H113" s="354"/>
      <c r="I113" s="354"/>
      <c r="J113" s="354"/>
      <c r="K113" s="352"/>
      <c r="L113" s="354"/>
      <c r="M113" s="354"/>
      <c r="N113" s="354"/>
    </row>
    <row r="114" spans="1:14" s="321" customFormat="1" ht="15.75" customHeight="1">
      <c r="A114" s="370" t="s">
        <v>507</v>
      </c>
      <c r="B114" s="371"/>
      <c r="C114" s="315">
        <v>430</v>
      </c>
      <c r="D114" s="371"/>
      <c r="E114" s="367"/>
      <c r="F114" s="315"/>
      <c r="G114" s="315"/>
      <c r="H114" s="336" t="e">
        <f>#REF!</f>
        <v>#REF!</v>
      </c>
      <c r="I114" s="372"/>
      <c r="J114" s="372">
        <f ca="1">SUM(J115:J116)</f>
        <v>0</v>
      </c>
      <c r="K114" s="371"/>
      <c r="L114" s="372">
        <v>0</v>
      </c>
      <c r="M114" s="372"/>
      <c r="N114" s="372">
        <v>0</v>
      </c>
    </row>
    <row r="115" spans="1:14" ht="18" hidden="1" customHeight="1">
      <c r="A115" s="375" t="s">
        <v>591</v>
      </c>
      <c r="B115" s="352"/>
      <c r="C115" s="353">
        <v>432</v>
      </c>
      <c r="D115" s="352"/>
      <c r="E115" s="367"/>
      <c r="F115" s="353"/>
      <c r="G115" s="353" t="s">
        <v>1086</v>
      </c>
      <c r="H115" s="336"/>
      <c r="I115" s="354"/>
      <c r="J115" s="354">
        <f ca="1">SUMIF('TH DC'!$B$7:$F$102,BS!G115,'TH DC'!$F$7:$F$102)</f>
        <v>0</v>
      </c>
      <c r="K115" s="352"/>
      <c r="L115" s="354">
        <v>0</v>
      </c>
      <c r="M115" s="354"/>
      <c r="N115" s="373"/>
    </row>
    <row r="116" spans="1:14" ht="18" hidden="1" customHeight="1">
      <c r="A116" s="375" t="s">
        <v>592</v>
      </c>
      <c r="B116" s="352"/>
      <c r="C116" s="353">
        <v>433</v>
      </c>
      <c r="D116" s="352"/>
      <c r="E116" s="299"/>
      <c r="F116" s="353"/>
      <c r="G116" s="353" t="s">
        <v>1087</v>
      </c>
      <c r="H116" s="336"/>
      <c r="I116" s="354"/>
      <c r="J116" s="354">
        <f ca="1">SUMIF('TH DC'!$B$7:$F$102,BS!G116,'TH DC'!$F$7:$F$102)</f>
        <v>0</v>
      </c>
      <c r="K116" s="352"/>
      <c r="L116" s="354">
        <v>0</v>
      </c>
      <c r="M116" s="354"/>
      <c r="N116" s="373"/>
    </row>
    <row r="117" spans="1:14" ht="3.75" customHeight="1">
      <c r="A117" s="352"/>
      <c r="B117" s="352"/>
      <c r="C117" s="353"/>
      <c r="D117" s="352"/>
      <c r="E117" s="353"/>
      <c r="F117" s="353"/>
      <c r="G117" s="353"/>
      <c r="H117" s="354"/>
      <c r="I117" s="354"/>
      <c r="J117" s="354"/>
      <c r="K117" s="352"/>
      <c r="L117" s="354"/>
      <c r="M117" s="354"/>
      <c r="N117" s="354"/>
    </row>
    <row r="118" spans="1:14" s="360" customFormat="1" ht="20.25" customHeight="1">
      <c r="A118" s="303" t="s">
        <v>508</v>
      </c>
      <c r="B118" s="304"/>
      <c r="C118" s="305">
        <v>440</v>
      </c>
      <c r="D118" s="304"/>
      <c r="E118" s="305"/>
      <c r="F118" s="306"/>
      <c r="G118" s="305"/>
      <c r="H118" s="356" t="e">
        <f>H74+H99</f>
        <v>#REF!</v>
      </c>
      <c r="I118" s="357"/>
      <c r="J118" s="356">
        <f ca="1">J74+J99</f>
        <v>0</v>
      </c>
      <c r="K118" s="304"/>
      <c r="L118" s="356">
        <v>727403713078</v>
      </c>
      <c r="M118" s="358"/>
      <c r="N118" s="356">
        <v>828061276175</v>
      </c>
    </row>
    <row r="119" spans="1:14" s="361" customFormat="1" ht="16.5" customHeight="1">
      <c r="A119" s="366"/>
      <c r="B119" s="366"/>
      <c r="C119" s="367"/>
      <c r="D119" s="366"/>
      <c r="E119" s="367"/>
      <c r="F119" s="367"/>
      <c r="G119" s="367"/>
      <c r="H119" s="369" t="e">
        <f>H118-H69</f>
        <v>#REF!</v>
      </c>
      <c r="I119" s="369"/>
      <c r="J119" s="369">
        <f ca="1">J118-J69</f>
        <v>0</v>
      </c>
      <c r="K119" s="366"/>
      <c r="L119" s="369">
        <f>L118-L69</f>
        <v>0</v>
      </c>
      <c r="M119" s="369"/>
      <c r="N119" s="369">
        <f>N118-N69</f>
        <v>0</v>
      </c>
    </row>
    <row r="120" spans="1:14" s="321" customFormat="1" ht="18.75" hidden="1" customHeight="1">
      <c r="A120" s="1826" t="s">
        <v>262</v>
      </c>
      <c r="B120" s="1826"/>
      <c r="C120" s="1826"/>
      <c r="D120" s="1826"/>
      <c r="E120" s="1826"/>
      <c r="F120" s="1826"/>
      <c r="G120" s="1826"/>
      <c r="H120" s="1826"/>
      <c r="I120" s="1826"/>
      <c r="J120" s="1826"/>
      <c r="K120" s="1826"/>
      <c r="L120" s="1826"/>
      <c r="M120" s="1826"/>
      <c r="N120" s="1826"/>
    </row>
    <row r="121" spans="1:14" s="321" customFormat="1" ht="30" hidden="1">
      <c r="A121" s="303" t="s">
        <v>511</v>
      </c>
      <c r="B121" s="378"/>
      <c r="C121" s="379"/>
      <c r="D121" s="379"/>
      <c r="E121" s="305" t="s">
        <v>317</v>
      </c>
      <c r="F121" s="379"/>
      <c r="G121" s="379"/>
      <c r="H121" s="379"/>
      <c r="I121" s="379"/>
      <c r="J121" s="379"/>
      <c r="K121" s="379"/>
      <c r="L121" s="310" t="s">
        <v>613</v>
      </c>
      <c r="M121" s="311"/>
      <c r="N121" s="312" t="s">
        <v>313</v>
      </c>
    </row>
    <row r="122" spans="1:14" s="290" customFormat="1" ht="17.25" hidden="1" customHeight="1">
      <c r="A122" s="380" t="s">
        <v>263</v>
      </c>
      <c r="B122" s="380"/>
      <c r="C122" s="381"/>
      <c r="D122" s="382"/>
      <c r="E122" s="383" t="s">
        <v>272</v>
      </c>
      <c r="F122" s="384"/>
      <c r="G122" s="384"/>
      <c r="H122" s="385"/>
      <c r="I122" s="385"/>
      <c r="J122" s="385"/>
      <c r="K122" s="382"/>
      <c r="L122" s="386"/>
      <c r="M122" s="385"/>
      <c r="N122" s="387"/>
    </row>
    <row r="123" spans="1:14" s="290" customFormat="1" ht="17.25" hidden="1" customHeight="1">
      <c r="A123" s="912" t="s">
        <v>151</v>
      </c>
      <c r="B123" s="912"/>
      <c r="C123" s="913"/>
      <c r="D123" s="382"/>
      <c r="E123" s="913"/>
      <c r="F123" s="384"/>
      <c r="G123" s="384"/>
      <c r="H123" s="385"/>
      <c r="I123" s="385"/>
      <c r="J123" s="385"/>
      <c r="K123" s="382"/>
      <c r="L123" s="914"/>
      <c r="M123" s="385"/>
      <c r="N123" s="914"/>
    </row>
    <row r="124" spans="1:14" s="290" customFormat="1" ht="17.25" hidden="1" customHeight="1">
      <c r="A124" s="382" t="s">
        <v>264</v>
      </c>
      <c r="B124" s="382"/>
      <c r="C124" s="384"/>
      <c r="D124" s="382"/>
      <c r="E124" s="384"/>
      <c r="F124" s="384"/>
      <c r="G124" s="384"/>
      <c r="H124" s="385"/>
      <c r="I124" s="385"/>
      <c r="J124" s="385"/>
      <c r="K124" s="382"/>
      <c r="L124" s="385"/>
      <c r="M124" s="385"/>
      <c r="N124" s="385"/>
    </row>
    <row r="125" spans="1:14" s="290" customFormat="1" ht="17.25" hidden="1" customHeight="1">
      <c r="A125" s="382" t="s">
        <v>152</v>
      </c>
      <c r="B125" s="382"/>
      <c r="C125" s="384"/>
      <c r="D125" s="382"/>
      <c r="E125" s="384"/>
      <c r="F125" s="384"/>
      <c r="G125" s="384"/>
      <c r="H125" s="385"/>
      <c r="I125" s="385"/>
      <c r="J125" s="385"/>
      <c r="K125" s="382"/>
      <c r="L125" s="385"/>
      <c r="M125" s="385"/>
      <c r="N125" s="385"/>
    </row>
    <row r="126" spans="1:14" s="290" customFormat="1" ht="17.25" hidden="1" customHeight="1">
      <c r="A126" s="382" t="s">
        <v>153</v>
      </c>
      <c r="B126" s="382"/>
      <c r="C126" s="384"/>
      <c r="D126" s="382"/>
      <c r="E126" s="384"/>
      <c r="F126" s="384"/>
      <c r="G126" s="384"/>
      <c r="H126" s="385"/>
      <c r="I126" s="385"/>
      <c r="J126" s="385"/>
      <c r="K126" s="382"/>
      <c r="L126" s="915"/>
      <c r="M126" s="385"/>
      <c r="N126" s="915"/>
    </row>
    <row r="127" spans="1:14" s="290" customFormat="1" ht="17.25" hidden="1" customHeight="1">
      <c r="A127" s="910" t="s">
        <v>827</v>
      </c>
      <c r="B127" s="388"/>
      <c r="C127" s="389"/>
      <c r="D127" s="388"/>
      <c r="E127" s="389"/>
      <c r="F127" s="389"/>
      <c r="G127" s="389"/>
      <c r="H127" s="295"/>
      <c r="I127" s="295"/>
      <c r="J127" s="295"/>
      <c r="K127" s="388"/>
      <c r="L127" s="295"/>
      <c r="M127" s="295"/>
      <c r="N127" s="911"/>
    </row>
    <row r="128" spans="1:14" s="321" customFormat="1" ht="18" hidden="1" customHeight="1">
      <c r="A128" s="370"/>
      <c r="B128" s="371"/>
      <c r="C128" s="315"/>
      <c r="D128" s="371"/>
      <c r="E128" s="1824" t="str">
        <f>'Ten '!A19</f>
        <v>Hµ Néi, ngµy 28 th¸ng 02 n¨m 2015</v>
      </c>
      <c r="F128" s="1825"/>
      <c r="G128" s="1825"/>
      <c r="H128" s="1825"/>
      <c r="I128" s="1825"/>
      <c r="J128" s="1825"/>
      <c r="K128" s="1824"/>
      <c r="L128" s="1824"/>
      <c r="M128" s="1824"/>
      <c r="N128" s="1824"/>
    </row>
    <row r="129" spans="1:14" s="321" customFormat="1" ht="18" hidden="1" customHeight="1">
      <c r="A129" s="317" t="s">
        <v>742</v>
      </c>
      <c r="B129" s="1827" t="s">
        <v>563</v>
      </c>
      <c r="C129" s="1827"/>
      <c r="D129" s="1827"/>
      <c r="E129" s="1827"/>
      <c r="F129" s="1827"/>
      <c r="G129" s="371"/>
      <c r="H129" s="1816" t="str">
        <f>'Ten '!B14</f>
        <v>Tæng Gi¸m ®èc</v>
      </c>
      <c r="I129" s="1816"/>
      <c r="J129" s="1816"/>
      <c r="K129" s="1816"/>
      <c r="L129" s="1816"/>
      <c r="M129" s="1816"/>
      <c r="N129" s="1816"/>
    </row>
    <row r="130" spans="1:14" s="321" customFormat="1" ht="18" hidden="1" customHeight="1">
      <c r="A130" s="370"/>
      <c r="B130" s="371"/>
      <c r="C130" s="315"/>
      <c r="D130" s="371"/>
      <c r="E130" s="315"/>
      <c r="F130" s="315"/>
      <c r="G130" s="315"/>
      <c r="H130" s="372"/>
      <c r="I130" s="372"/>
      <c r="J130" s="372"/>
      <c r="K130" s="315"/>
      <c r="L130" s="315"/>
      <c r="M130" s="315"/>
      <c r="N130" s="315"/>
    </row>
    <row r="131" spans="1:14" s="321" customFormat="1" ht="15" hidden="1" customHeight="1">
      <c r="A131" s="370"/>
      <c r="B131" s="371"/>
      <c r="C131" s="315"/>
      <c r="D131" s="371"/>
      <c r="E131" s="315"/>
      <c r="F131" s="315"/>
      <c r="G131" s="315"/>
      <c r="H131" s="372"/>
      <c r="I131" s="372"/>
      <c r="J131" s="372"/>
      <c r="K131" s="315"/>
      <c r="L131" s="315"/>
      <c r="M131" s="315"/>
      <c r="N131" s="315"/>
    </row>
    <row r="132" spans="1:14" s="321" customFormat="1" ht="18.75" hidden="1" customHeight="1">
      <c r="A132" s="370"/>
      <c r="B132" s="371"/>
      <c r="C132" s="315"/>
      <c r="D132" s="371"/>
      <c r="E132" s="315"/>
      <c r="F132" s="315"/>
      <c r="G132" s="315"/>
      <c r="H132" s="372"/>
      <c r="I132" s="372"/>
      <c r="J132" s="372"/>
      <c r="K132" s="315"/>
      <c r="L132" s="391"/>
      <c r="M132" s="315"/>
      <c r="N132" s="315"/>
    </row>
    <row r="133" spans="1:14" s="392" customFormat="1" ht="36" hidden="1" customHeight="1">
      <c r="A133" s="370"/>
      <c r="B133" s="371"/>
      <c r="C133" s="315"/>
      <c r="D133" s="371"/>
      <c r="E133" s="315"/>
      <c r="F133" s="315"/>
      <c r="G133" s="315"/>
      <c r="H133" s="372"/>
      <c r="I133" s="372"/>
      <c r="J133" s="372"/>
      <c r="K133" s="315"/>
      <c r="L133" s="315"/>
      <c r="M133" s="315"/>
      <c r="N133" s="315"/>
    </row>
    <row r="134" spans="1:14" s="392" customFormat="1" ht="18" hidden="1" customHeight="1">
      <c r="A134" s="1309" t="s">
        <v>1295</v>
      </c>
      <c r="B134" s="1827" t="s">
        <v>1015</v>
      </c>
      <c r="C134" s="1827"/>
      <c r="D134" s="1827"/>
      <c r="E134" s="1827"/>
      <c r="F134" s="1827"/>
      <c r="G134" s="315"/>
      <c r="H134" s="1817" t="str">
        <f>'Ten '!B15</f>
        <v>Hoµng V¨n To¶n</v>
      </c>
      <c r="I134" s="1817"/>
      <c r="J134" s="1817"/>
      <c r="K134" s="1817"/>
      <c r="L134" s="1817"/>
      <c r="M134" s="1817"/>
      <c r="N134" s="1817"/>
    </row>
    <row r="135" spans="1:14" s="392" customFormat="1" ht="18" customHeight="1">
      <c r="A135" s="317"/>
      <c r="B135" s="315"/>
      <c r="C135" s="315"/>
      <c r="D135" s="315"/>
      <c r="E135" s="315"/>
      <c r="F135" s="315"/>
      <c r="G135" s="315"/>
      <c r="H135" s="372"/>
      <c r="I135" s="372"/>
      <c r="J135" s="372"/>
      <c r="K135" s="315"/>
      <c r="L135" s="390"/>
      <c r="M135" s="390"/>
      <c r="N135" s="390"/>
    </row>
    <row r="136" spans="1:14" s="392" customFormat="1" ht="18" customHeight="1">
      <c r="A136" s="317"/>
      <c r="B136" s="315"/>
      <c r="C136" s="315"/>
      <c r="D136" s="315"/>
      <c r="E136" s="315"/>
      <c r="F136" s="315"/>
      <c r="G136" s="315"/>
      <c r="H136" s="372"/>
      <c r="I136" s="372"/>
      <c r="J136" s="372"/>
      <c r="K136" s="315"/>
      <c r="L136" s="390"/>
      <c r="M136" s="390"/>
      <c r="N136" s="390"/>
    </row>
    <row r="137" spans="1:14" s="392" customFormat="1" ht="18" customHeight="1">
      <c r="A137" s="317"/>
      <c r="B137" s="315"/>
      <c r="C137" s="315"/>
      <c r="D137" s="315"/>
      <c r="E137" s="315"/>
      <c r="F137" s="315"/>
      <c r="G137" s="315"/>
      <c r="H137" s="372"/>
      <c r="I137" s="372"/>
      <c r="J137" s="372"/>
      <c r="K137" s="315"/>
      <c r="L137" s="390"/>
      <c r="M137" s="390"/>
      <c r="N137" s="390"/>
    </row>
    <row r="138" spans="1:14" s="392" customFormat="1" ht="15" customHeight="1">
      <c r="A138" s="317"/>
      <c r="B138" s="315"/>
      <c r="C138" s="315"/>
      <c r="D138" s="315"/>
      <c r="E138" s="315"/>
      <c r="F138" s="315"/>
      <c r="G138" s="315"/>
      <c r="H138" s="372"/>
      <c r="I138" s="372"/>
      <c r="J138" s="372"/>
      <c r="K138" s="315"/>
      <c r="L138" s="390"/>
      <c r="M138" s="390"/>
      <c r="N138" s="390"/>
    </row>
    <row r="139" spans="1:14" ht="18" customHeight="1">
      <c r="A139" s="377"/>
      <c r="B139" s="352"/>
      <c r="C139" s="353"/>
      <c r="D139" s="352"/>
      <c r="E139" s="353"/>
      <c r="F139" s="353"/>
      <c r="G139" s="353"/>
      <c r="H139" s="354"/>
      <c r="I139" s="354"/>
      <c r="J139" s="354"/>
      <c r="K139" s="352"/>
      <c r="L139" s="354"/>
      <c r="M139" s="354"/>
      <c r="N139" s="354"/>
    </row>
    <row r="140" spans="1:14" ht="18" customHeight="1">
      <c r="A140" s="377"/>
      <c r="B140" s="352"/>
      <c r="C140" s="353"/>
      <c r="D140" s="352"/>
      <c r="E140" s="353"/>
      <c r="F140" s="353"/>
      <c r="G140" s="353"/>
      <c r="H140" s="354"/>
      <c r="I140" s="354"/>
      <c r="J140" s="354"/>
      <c r="K140" s="352"/>
      <c r="L140" s="354"/>
      <c r="M140" s="354"/>
      <c r="N140" s="354"/>
    </row>
    <row r="141" spans="1:14" ht="18" customHeight="1">
      <c r="A141" s="377"/>
      <c r="B141" s="352"/>
      <c r="C141" s="353"/>
      <c r="D141" s="352"/>
      <c r="E141" s="353"/>
      <c r="F141" s="353"/>
      <c r="G141" s="353"/>
      <c r="H141" s="354"/>
      <c r="I141" s="354"/>
      <c r="J141" s="354"/>
      <c r="K141" s="352"/>
      <c r="L141" s="354"/>
      <c r="M141" s="354"/>
      <c r="N141" s="354"/>
    </row>
    <row r="142" spans="1:14" ht="18" customHeight="1">
      <c r="A142" s="377"/>
      <c r="B142" s="352"/>
      <c r="C142" s="353"/>
      <c r="D142" s="352"/>
      <c r="E142" s="353"/>
      <c r="F142" s="353"/>
      <c r="G142" s="353"/>
      <c r="H142" s="354"/>
      <c r="I142" s="354"/>
      <c r="J142" s="354"/>
      <c r="K142" s="352"/>
      <c r="L142" s="354"/>
      <c r="M142" s="354"/>
      <c r="N142" s="354"/>
    </row>
    <row r="143" spans="1:14" ht="18" customHeight="1">
      <c r="A143" s="377"/>
      <c r="B143" s="352"/>
      <c r="C143" s="353"/>
      <c r="D143" s="352"/>
      <c r="E143" s="353"/>
      <c r="F143" s="353"/>
      <c r="G143" s="353"/>
      <c r="H143" s="354"/>
      <c r="I143" s="354"/>
      <c r="J143" s="354"/>
      <c r="K143" s="352"/>
      <c r="L143" s="354"/>
      <c r="M143" s="354"/>
      <c r="N143" s="354"/>
    </row>
    <row r="144" spans="1:14" ht="18" customHeight="1">
      <c r="A144" s="377"/>
      <c r="B144" s="352"/>
      <c r="C144" s="353"/>
      <c r="D144" s="352"/>
      <c r="E144" s="353"/>
      <c r="F144" s="353"/>
      <c r="G144" s="353"/>
      <c r="H144" s="354"/>
      <c r="I144" s="354"/>
      <c r="J144" s="354"/>
      <c r="K144" s="352"/>
      <c r="L144" s="354"/>
      <c r="M144" s="354"/>
      <c r="N144" s="354"/>
    </row>
    <row r="145" spans="1:14" ht="18" customHeight="1">
      <c r="A145" s="377"/>
      <c r="B145" s="352"/>
      <c r="C145" s="353"/>
      <c r="D145" s="352"/>
      <c r="E145" s="353"/>
      <c r="F145" s="353"/>
      <c r="G145" s="353"/>
      <c r="H145" s="354"/>
      <c r="I145" s="354"/>
      <c r="J145" s="354"/>
      <c r="K145" s="352"/>
      <c r="L145" s="354"/>
      <c r="M145" s="354"/>
      <c r="N145" s="354"/>
    </row>
    <row r="146" spans="1:14" ht="18" customHeight="1">
      <c r="A146" s="377"/>
      <c r="B146" s="352"/>
      <c r="C146" s="353"/>
      <c r="D146" s="352"/>
      <c r="E146" s="353"/>
      <c r="F146" s="353"/>
      <c r="G146" s="353"/>
      <c r="H146" s="354"/>
      <c r="I146" s="354"/>
      <c r="J146" s="354"/>
      <c r="K146" s="352"/>
      <c r="L146" s="354"/>
      <c r="M146" s="354"/>
      <c r="N146" s="354"/>
    </row>
    <row r="147" spans="1:14" ht="18" customHeight="1">
      <c r="A147" s="377"/>
      <c r="B147" s="352"/>
      <c r="C147" s="353"/>
      <c r="D147" s="352"/>
      <c r="E147" s="353"/>
      <c r="F147" s="353"/>
      <c r="G147" s="353"/>
      <c r="H147" s="354"/>
      <c r="I147" s="354"/>
      <c r="J147" s="354"/>
      <c r="K147" s="352"/>
      <c r="L147" s="354"/>
      <c r="M147" s="354"/>
      <c r="N147" s="354"/>
    </row>
    <row r="148" spans="1:14" ht="18" customHeight="1">
      <c r="A148" s="377"/>
      <c r="B148" s="352"/>
      <c r="C148" s="353"/>
      <c r="D148" s="352"/>
      <c r="E148" s="353"/>
      <c r="F148" s="353"/>
      <c r="G148" s="353"/>
      <c r="H148" s="354"/>
      <c r="I148" s="354"/>
      <c r="J148" s="354"/>
      <c r="K148" s="352"/>
      <c r="L148" s="354"/>
      <c r="M148" s="354"/>
      <c r="N148" s="354"/>
    </row>
    <row r="149" spans="1:14" ht="18" customHeight="1">
      <c r="A149" s="377"/>
      <c r="B149" s="352"/>
      <c r="C149" s="353"/>
      <c r="D149" s="352"/>
      <c r="E149" s="353"/>
      <c r="F149" s="353"/>
      <c r="G149" s="353"/>
      <c r="H149" s="354"/>
      <c r="I149" s="354"/>
      <c r="J149" s="354"/>
      <c r="K149" s="352"/>
      <c r="L149" s="354"/>
      <c r="M149" s="354"/>
      <c r="N149" s="354"/>
    </row>
    <row r="150" spans="1:14" ht="18" customHeight="1">
      <c r="A150" s="377"/>
      <c r="B150" s="352"/>
      <c r="C150" s="353"/>
      <c r="D150" s="352"/>
      <c r="E150" s="353"/>
      <c r="F150" s="353"/>
      <c r="G150" s="353"/>
      <c r="H150" s="354"/>
      <c r="I150" s="354"/>
      <c r="J150" s="354"/>
      <c r="K150" s="352"/>
      <c r="L150" s="354"/>
      <c r="M150" s="354"/>
      <c r="N150" s="354"/>
    </row>
    <row r="151" spans="1:14" ht="18" customHeight="1">
      <c r="A151" s="377"/>
      <c r="B151" s="352"/>
      <c r="C151" s="353"/>
      <c r="D151" s="352"/>
      <c r="E151" s="353"/>
      <c r="F151" s="353"/>
      <c r="G151" s="353"/>
      <c r="H151" s="354"/>
      <c r="I151" s="354"/>
      <c r="J151" s="354"/>
      <c r="K151" s="352"/>
      <c r="L151" s="354"/>
      <c r="M151" s="354"/>
      <c r="N151" s="354"/>
    </row>
    <row r="152" spans="1:14" ht="18" customHeight="1">
      <c r="A152" s="377"/>
      <c r="B152" s="352"/>
      <c r="C152" s="353"/>
      <c r="D152" s="352"/>
      <c r="E152" s="353"/>
      <c r="F152" s="353"/>
      <c r="G152" s="353"/>
      <c r="H152" s="354"/>
      <c r="I152" s="354"/>
      <c r="J152" s="354"/>
      <c r="K152" s="352"/>
      <c r="L152" s="354"/>
      <c r="M152" s="354"/>
      <c r="N152" s="354"/>
    </row>
    <row r="153" spans="1:14">
      <c r="A153" s="377"/>
      <c r="B153" s="352"/>
      <c r="C153" s="353"/>
      <c r="D153" s="352"/>
      <c r="E153" s="353"/>
      <c r="F153" s="353"/>
      <c r="G153" s="353"/>
      <c r="H153" s="354"/>
      <c r="I153" s="354"/>
      <c r="J153" s="354"/>
      <c r="K153" s="352"/>
      <c r="L153" s="354"/>
      <c r="M153" s="354"/>
      <c r="N153" s="354"/>
    </row>
    <row r="154" spans="1:14">
      <c r="A154" s="377"/>
      <c r="B154" s="352"/>
      <c r="C154" s="353"/>
      <c r="D154" s="352"/>
      <c r="E154" s="353"/>
      <c r="F154" s="353"/>
      <c r="G154" s="353"/>
      <c r="H154" s="354"/>
      <c r="I154" s="354"/>
      <c r="J154" s="354"/>
      <c r="K154" s="352"/>
      <c r="L154" s="354"/>
      <c r="M154" s="354"/>
      <c r="N154" s="354"/>
    </row>
    <row r="155" spans="1:14">
      <c r="A155" s="377"/>
      <c r="B155" s="352"/>
      <c r="C155" s="353"/>
      <c r="D155" s="352"/>
      <c r="E155" s="353"/>
      <c r="F155" s="353"/>
      <c r="G155" s="353"/>
      <c r="H155" s="354"/>
      <c r="I155" s="354"/>
      <c r="J155" s="354"/>
      <c r="K155" s="352"/>
      <c r="L155" s="354"/>
      <c r="M155" s="354"/>
      <c r="N155" s="354"/>
    </row>
    <row r="156" spans="1:14">
      <c r="A156" s="377"/>
      <c r="B156" s="352"/>
      <c r="C156" s="353"/>
      <c r="D156" s="352"/>
      <c r="E156" s="353"/>
      <c r="F156" s="353"/>
      <c r="G156" s="353"/>
      <c r="H156" s="354"/>
      <c r="I156" s="354"/>
      <c r="J156" s="354"/>
      <c r="K156" s="352"/>
      <c r="L156" s="354"/>
      <c r="M156" s="354"/>
      <c r="N156" s="354"/>
    </row>
    <row r="157" spans="1:14">
      <c r="A157" s="377"/>
      <c r="B157" s="352"/>
      <c r="C157" s="353"/>
      <c r="D157" s="352"/>
      <c r="E157" s="353"/>
      <c r="F157" s="353"/>
      <c r="G157" s="353"/>
      <c r="H157" s="354"/>
      <c r="I157" s="354"/>
      <c r="J157" s="354"/>
      <c r="K157" s="352"/>
      <c r="L157" s="354"/>
      <c r="M157" s="354"/>
      <c r="N157" s="354"/>
    </row>
    <row r="158" spans="1:14">
      <c r="A158" s="377"/>
      <c r="B158" s="352"/>
      <c r="C158" s="353"/>
      <c r="D158" s="352"/>
      <c r="E158" s="353"/>
      <c r="F158" s="353"/>
      <c r="G158" s="353"/>
      <c r="H158" s="354"/>
      <c r="I158" s="354"/>
      <c r="J158" s="354"/>
      <c r="K158" s="352"/>
      <c r="L158" s="354"/>
      <c r="M158" s="354"/>
      <c r="N158" s="354"/>
    </row>
    <row r="159" spans="1:14">
      <c r="A159" s="377"/>
      <c r="B159" s="352"/>
      <c r="C159" s="353"/>
      <c r="D159" s="352"/>
      <c r="E159" s="353"/>
      <c r="F159" s="353"/>
      <c r="G159" s="353"/>
      <c r="H159" s="354"/>
      <c r="I159" s="354"/>
      <c r="J159" s="354"/>
      <c r="K159" s="352"/>
      <c r="L159" s="354"/>
      <c r="M159" s="354"/>
      <c r="N159" s="354"/>
    </row>
    <row r="160" spans="1:14">
      <c r="A160" s="377"/>
      <c r="B160" s="352"/>
      <c r="C160" s="353"/>
      <c r="D160" s="352"/>
      <c r="E160" s="353"/>
      <c r="F160" s="353"/>
      <c r="G160" s="353"/>
      <c r="H160" s="354"/>
      <c r="I160" s="354"/>
      <c r="J160" s="354"/>
      <c r="K160" s="352"/>
      <c r="L160" s="354"/>
      <c r="M160" s="354"/>
      <c r="N160" s="354"/>
    </row>
    <row r="161" spans="1:14">
      <c r="A161" s="377"/>
      <c r="B161" s="352"/>
      <c r="C161" s="353"/>
      <c r="D161" s="352"/>
      <c r="E161" s="353"/>
      <c r="F161" s="353"/>
      <c r="G161" s="353"/>
      <c r="H161" s="354"/>
      <c r="I161" s="354"/>
      <c r="J161" s="354"/>
      <c r="K161" s="352"/>
      <c r="L161" s="354"/>
      <c r="M161" s="354"/>
      <c r="N161" s="354"/>
    </row>
    <row r="162" spans="1:14">
      <c r="A162" s="377"/>
      <c r="B162" s="352"/>
      <c r="C162" s="353"/>
      <c r="D162" s="352"/>
      <c r="E162" s="353"/>
      <c r="F162" s="353"/>
      <c r="G162" s="353"/>
      <c r="H162" s="354"/>
      <c r="I162" s="354"/>
      <c r="J162" s="354"/>
      <c r="K162" s="352"/>
      <c r="L162" s="354"/>
      <c r="M162" s="354"/>
      <c r="N162" s="354"/>
    </row>
    <row r="163" spans="1:14">
      <c r="A163" s="377"/>
      <c r="B163" s="352"/>
      <c r="C163" s="353"/>
      <c r="D163" s="352"/>
      <c r="E163" s="353"/>
      <c r="F163" s="353"/>
      <c r="G163" s="353"/>
      <c r="H163" s="354"/>
      <c r="I163" s="354"/>
      <c r="J163" s="354"/>
      <c r="K163" s="352"/>
      <c r="L163" s="354"/>
      <c r="M163" s="354"/>
      <c r="N163" s="354"/>
    </row>
    <row r="164" spans="1:14">
      <c r="A164" s="377"/>
      <c r="B164" s="352"/>
      <c r="C164" s="353"/>
      <c r="D164" s="352"/>
      <c r="E164" s="353"/>
      <c r="F164" s="353"/>
      <c r="G164" s="353"/>
      <c r="H164" s="354"/>
      <c r="I164" s="354"/>
      <c r="J164" s="354"/>
      <c r="K164" s="352"/>
      <c r="L164" s="354"/>
      <c r="M164" s="354"/>
      <c r="N164" s="354"/>
    </row>
    <row r="165" spans="1:14">
      <c r="A165" s="377"/>
      <c r="B165" s="352"/>
      <c r="C165" s="353"/>
      <c r="D165" s="352"/>
      <c r="E165" s="353"/>
      <c r="F165" s="353"/>
      <c r="G165" s="353"/>
      <c r="H165" s="354"/>
      <c r="I165" s="354"/>
      <c r="J165" s="354"/>
      <c r="K165" s="352"/>
      <c r="L165" s="354"/>
      <c r="M165" s="354"/>
      <c r="N165" s="354"/>
    </row>
    <row r="166" spans="1:14">
      <c r="A166" s="377"/>
      <c r="B166" s="352"/>
      <c r="C166" s="353"/>
      <c r="D166" s="352"/>
      <c r="E166" s="353"/>
      <c r="F166" s="353"/>
      <c r="G166" s="353"/>
      <c r="H166" s="354"/>
      <c r="I166" s="354"/>
      <c r="J166" s="354"/>
      <c r="K166" s="352"/>
      <c r="L166" s="354"/>
      <c r="M166" s="354"/>
      <c r="N166" s="354"/>
    </row>
    <row r="167" spans="1:14">
      <c r="A167" s="377"/>
      <c r="B167" s="352"/>
      <c r="C167" s="353"/>
      <c r="D167" s="352"/>
      <c r="E167" s="353"/>
      <c r="F167" s="353"/>
      <c r="G167" s="353"/>
      <c r="H167" s="354"/>
      <c r="I167" s="354"/>
      <c r="J167" s="354"/>
      <c r="K167" s="352"/>
      <c r="L167" s="354"/>
      <c r="M167" s="354"/>
      <c r="N167" s="354"/>
    </row>
    <row r="168" spans="1:14">
      <c r="A168" s="377"/>
      <c r="B168" s="352"/>
      <c r="C168" s="353"/>
      <c r="D168" s="352"/>
      <c r="E168" s="353"/>
      <c r="F168" s="353"/>
      <c r="G168" s="353"/>
      <c r="H168" s="354"/>
      <c r="I168" s="354"/>
      <c r="J168" s="354"/>
      <c r="K168" s="352"/>
      <c r="L168" s="354"/>
      <c r="M168" s="354"/>
      <c r="N168" s="354"/>
    </row>
    <row r="169" spans="1:14">
      <c r="A169" s="377"/>
      <c r="B169" s="352"/>
      <c r="C169" s="353"/>
      <c r="D169" s="352"/>
      <c r="E169" s="353"/>
      <c r="F169" s="353"/>
      <c r="G169" s="353"/>
      <c r="H169" s="354"/>
      <c r="I169" s="354"/>
      <c r="J169" s="354"/>
      <c r="K169" s="352"/>
      <c r="L169" s="354"/>
      <c r="M169" s="354"/>
      <c r="N169" s="354"/>
    </row>
    <row r="170" spans="1:14">
      <c r="A170" s="377"/>
      <c r="B170" s="352"/>
      <c r="C170" s="353"/>
      <c r="D170" s="352"/>
      <c r="E170" s="353"/>
      <c r="F170" s="353"/>
      <c r="G170" s="353"/>
      <c r="H170" s="354"/>
      <c r="I170" s="354"/>
      <c r="J170" s="354"/>
      <c r="K170" s="352"/>
      <c r="L170" s="354"/>
      <c r="M170" s="354"/>
      <c r="N170" s="354"/>
    </row>
    <row r="171" spans="1:14">
      <c r="A171" s="377"/>
      <c r="B171" s="352"/>
      <c r="C171" s="353"/>
      <c r="D171" s="352"/>
      <c r="E171" s="353"/>
      <c r="F171" s="353"/>
      <c r="G171" s="353"/>
      <c r="H171" s="354"/>
      <c r="I171" s="354"/>
      <c r="J171" s="354"/>
      <c r="K171" s="352"/>
      <c r="L171" s="354"/>
      <c r="M171" s="354"/>
      <c r="N171" s="354"/>
    </row>
    <row r="172" spans="1:14">
      <c r="A172" s="377"/>
      <c r="B172" s="352"/>
      <c r="C172" s="353"/>
      <c r="D172" s="352"/>
      <c r="E172" s="353"/>
      <c r="F172" s="353"/>
      <c r="G172" s="353"/>
      <c r="H172" s="354"/>
      <c r="I172" s="354"/>
      <c r="J172" s="354"/>
      <c r="K172" s="352"/>
      <c r="L172" s="354"/>
      <c r="M172" s="354"/>
      <c r="N172" s="354"/>
    </row>
    <row r="173" spans="1:14">
      <c r="A173" s="377"/>
      <c r="B173" s="352"/>
      <c r="C173" s="353"/>
      <c r="D173" s="352"/>
      <c r="E173" s="353"/>
      <c r="F173" s="353"/>
      <c r="G173" s="353"/>
      <c r="H173" s="354"/>
      <c r="I173" s="354"/>
      <c r="J173" s="354"/>
      <c r="K173" s="352"/>
      <c r="L173" s="354"/>
      <c r="M173" s="354"/>
      <c r="N173" s="354"/>
    </row>
    <row r="174" spans="1:14">
      <c r="A174" s="377"/>
      <c r="B174" s="352"/>
      <c r="C174" s="353"/>
      <c r="D174" s="352"/>
      <c r="E174" s="353"/>
      <c r="F174" s="353"/>
      <c r="G174" s="353"/>
      <c r="H174" s="354"/>
      <c r="I174" s="354"/>
      <c r="J174" s="354"/>
      <c r="K174" s="352"/>
      <c r="L174" s="354"/>
      <c r="M174" s="354"/>
      <c r="N174" s="354"/>
    </row>
    <row r="175" spans="1:14">
      <c r="A175" s="377"/>
      <c r="B175" s="352"/>
      <c r="C175" s="353"/>
      <c r="D175" s="352"/>
      <c r="E175" s="353"/>
      <c r="F175" s="353"/>
      <c r="G175" s="353"/>
      <c r="H175" s="354"/>
      <c r="I175" s="354"/>
      <c r="J175" s="354"/>
      <c r="K175" s="352"/>
      <c r="L175" s="354"/>
      <c r="M175" s="354"/>
      <c r="N175" s="354"/>
    </row>
    <row r="176" spans="1:14">
      <c r="A176" s="377"/>
      <c r="B176" s="352"/>
      <c r="C176" s="353"/>
      <c r="D176" s="352"/>
      <c r="E176" s="353"/>
      <c r="F176" s="353"/>
      <c r="G176" s="353"/>
      <c r="H176" s="354"/>
      <c r="I176" s="354"/>
      <c r="J176" s="354"/>
      <c r="K176" s="352"/>
      <c r="L176" s="354"/>
      <c r="M176" s="354"/>
      <c r="N176" s="354"/>
    </row>
    <row r="177" spans="1:14">
      <c r="A177" s="377"/>
      <c r="B177" s="352"/>
      <c r="C177" s="353"/>
      <c r="D177" s="352"/>
      <c r="E177" s="353"/>
      <c r="F177" s="353"/>
      <c r="G177" s="353"/>
      <c r="H177" s="354"/>
      <c r="I177" s="354"/>
      <c r="J177" s="354"/>
      <c r="K177" s="352"/>
      <c r="L177" s="354"/>
      <c r="M177" s="354"/>
      <c r="N177" s="354"/>
    </row>
    <row r="178" spans="1:14">
      <c r="A178" s="377"/>
      <c r="B178" s="352"/>
      <c r="C178" s="353"/>
      <c r="D178" s="352"/>
      <c r="E178" s="353"/>
      <c r="F178" s="353"/>
      <c r="G178" s="353"/>
      <c r="H178" s="354"/>
      <c r="I178" s="354"/>
      <c r="J178" s="354"/>
      <c r="K178" s="352"/>
      <c r="L178" s="354"/>
      <c r="M178" s="354"/>
      <c r="N178" s="354"/>
    </row>
    <row r="179" spans="1:14">
      <c r="A179" s="377"/>
      <c r="B179" s="352"/>
      <c r="C179" s="353"/>
      <c r="D179" s="352"/>
      <c r="E179" s="353"/>
      <c r="F179" s="353"/>
      <c r="G179" s="353"/>
      <c r="H179" s="354"/>
      <c r="I179" s="354"/>
      <c r="J179" s="354"/>
      <c r="K179" s="352"/>
      <c r="L179" s="354"/>
      <c r="M179" s="354"/>
      <c r="N179" s="354"/>
    </row>
    <row r="180" spans="1:14">
      <c r="A180" s="377"/>
      <c r="B180" s="352"/>
      <c r="C180" s="353"/>
      <c r="D180" s="352"/>
      <c r="E180" s="353"/>
      <c r="F180" s="353"/>
      <c r="G180" s="353"/>
      <c r="H180" s="354"/>
      <c r="I180" s="354"/>
      <c r="J180" s="354"/>
      <c r="K180" s="352"/>
      <c r="L180" s="354"/>
      <c r="M180" s="354"/>
      <c r="N180" s="354"/>
    </row>
    <row r="181" spans="1:14">
      <c r="A181" s="377"/>
      <c r="B181" s="352"/>
      <c r="C181" s="353"/>
      <c r="D181" s="352"/>
      <c r="E181" s="353"/>
      <c r="F181" s="353"/>
      <c r="G181" s="353"/>
      <c r="H181" s="354"/>
      <c r="I181" s="354"/>
      <c r="J181" s="354"/>
      <c r="K181" s="352"/>
      <c r="L181" s="354"/>
      <c r="M181" s="354"/>
      <c r="N181" s="354"/>
    </row>
    <row r="182" spans="1:14">
      <c r="A182" s="377"/>
      <c r="B182" s="352"/>
      <c r="C182" s="353"/>
      <c r="D182" s="352"/>
      <c r="E182" s="353"/>
      <c r="F182" s="353"/>
      <c r="G182" s="353"/>
      <c r="H182" s="354"/>
      <c r="I182" s="354"/>
      <c r="J182" s="354"/>
      <c r="K182" s="352"/>
      <c r="L182" s="354"/>
      <c r="M182" s="354"/>
      <c r="N182" s="354"/>
    </row>
    <row r="183" spans="1:14">
      <c r="A183" s="377"/>
      <c r="B183" s="352"/>
      <c r="C183" s="353"/>
      <c r="D183" s="352"/>
      <c r="E183" s="353"/>
      <c r="F183" s="353"/>
      <c r="G183" s="353"/>
      <c r="H183" s="354"/>
      <c r="I183" s="354"/>
      <c r="J183" s="354"/>
      <c r="K183" s="352"/>
      <c r="L183" s="354"/>
      <c r="M183" s="354"/>
      <c r="N183" s="354"/>
    </row>
    <row r="184" spans="1:14">
      <c r="A184" s="377"/>
      <c r="B184" s="352"/>
      <c r="C184" s="353"/>
      <c r="D184" s="352"/>
      <c r="E184" s="353"/>
      <c r="F184" s="353"/>
      <c r="G184" s="353"/>
      <c r="H184" s="354"/>
      <c r="I184" s="354"/>
      <c r="J184" s="354"/>
      <c r="K184" s="352"/>
      <c r="L184" s="354"/>
      <c r="M184" s="354"/>
      <c r="N184" s="354"/>
    </row>
    <row r="185" spans="1:14">
      <c r="A185" s="377"/>
      <c r="B185" s="352"/>
      <c r="C185" s="353"/>
      <c r="D185" s="352"/>
      <c r="E185" s="353"/>
      <c r="F185" s="353"/>
      <c r="G185" s="353"/>
      <c r="H185" s="354"/>
      <c r="I185" s="354"/>
      <c r="J185" s="354"/>
      <c r="K185" s="352"/>
      <c r="L185" s="354"/>
      <c r="M185" s="354"/>
      <c r="N185" s="354"/>
    </row>
    <row r="186" spans="1:14">
      <c r="A186" s="377"/>
      <c r="B186" s="352"/>
      <c r="C186" s="353"/>
      <c r="D186" s="352"/>
      <c r="E186" s="353"/>
      <c r="F186" s="353"/>
      <c r="G186" s="353"/>
      <c r="H186" s="354"/>
      <c r="I186" s="354"/>
      <c r="J186" s="354"/>
      <c r="K186" s="352"/>
      <c r="L186" s="354"/>
      <c r="M186" s="354"/>
      <c r="N186" s="354"/>
    </row>
    <row r="187" spans="1:14">
      <c r="A187" s="377"/>
      <c r="B187" s="352"/>
      <c r="C187" s="353"/>
      <c r="D187" s="352"/>
      <c r="E187" s="353"/>
      <c r="F187" s="353"/>
      <c r="G187" s="353"/>
      <c r="H187" s="354"/>
      <c r="I187" s="354"/>
      <c r="J187" s="354"/>
      <c r="K187" s="352"/>
      <c r="L187" s="354"/>
      <c r="M187" s="354"/>
      <c r="N187" s="354"/>
    </row>
    <row r="188" spans="1:14">
      <c r="A188" s="377"/>
      <c r="B188" s="352"/>
      <c r="C188" s="353"/>
      <c r="D188" s="352"/>
      <c r="E188" s="353"/>
      <c r="F188" s="353"/>
      <c r="G188" s="353"/>
      <c r="H188" s="354"/>
      <c r="I188" s="354"/>
      <c r="J188" s="354"/>
      <c r="K188" s="352"/>
      <c r="L188" s="354"/>
      <c r="M188" s="354"/>
      <c r="N188" s="354"/>
    </row>
    <row r="189" spans="1:14">
      <c r="A189" s="377"/>
      <c r="B189" s="352"/>
      <c r="C189" s="353"/>
      <c r="D189" s="352"/>
      <c r="E189" s="353"/>
      <c r="F189" s="353"/>
      <c r="G189" s="353"/>
      <c r="H189" s="354"/>
      <c r="I189" s="354"/>
      <c r="J189" s="354"/>
      <c r="K189" s="352"/>
      <c r="L189" s="354"/>
      <c r="M189" s="354"/>
      <c r="N189" s="354"/>
    </row>
    <row r="190" spans="1:14">
      <c r="A190" s="377"/>
      <c r="B190" s="352"/>
      <c r="C190" s="353"/>
      <c r="D190" s="352"/>
      <c r="E190" s="353"/>
      <c r="F190" s="353"/>
      <c r="G190" s="353"/>
      <c r="H190" s="354"/>
      <c r="I190" s="354"/>
      <c r="J190" s="354"/>
      <c r="K190" s="352"/>
      <c r="L190" s="354"/>
      <c r="M190" s="354"/>
      <c r="N190" s="354"/>
    </row>
    <row r="191" spans="1:14">
      <c r="A191" s="377"/>
      <c r="B191" s="352"/>
      <c r="C191" s="353"/>
      <c r="D191" s="352"/>
      <c r="E191" s="353"/>
      <c r="F191" s="353"/>
      <c r="G191" s="353"/>
      <c r="H191" s="354"/>
      <c r="I191" s="354"/>
      <c r="J191" s="354"/>
      <c r="K191" s="352"/>
      <c r="L191" s="354"/>
      <c r="M191" s="354"/>
      <c r="N191" s="354"/>
    </row>
    <row r="192" spans="1:14">
      <c r="A192" s="377"/>
      <c r="B192" s="352"/>
      <c r="C192" s="353"/>
      <c r="D192" s="352"/>
      <c r="E192" s="353"/>
      <c r="F192" s="353"/>
      <c r="G192" s="353"/>
      <c r="H192" s="354"/>
      <c r="I192" s="354"/>
      <c r="J192" s="354"/>
      <c r="K192" s="352"/>
      <c r="L192" s="354"/>
      <c r="M192" s="354"/>
      <c r="N192" s="354"/>
    </row>
    <row r="193" spans="1:14">
      <c r="A193" s="377"/>
      <c r="B193" s="352"/>
      <c r="C193" s="353"/>
      <c r="D193" s="352"/>
      <c r="E193" s="353"/>
      <c r="F193" s="353"/>
      <c r="G193" s="353"/>
      <c r="H193" s="354"/>
      <c r="I193" s="354"/>
      <c r="J193" s="354"/>
      <c r="K193" s="352"/>
      <c r="L193" s="354"/>
      <c r="M193" s="354"/>
      <c r="N193" s="354"/>
    </row>
    <row r="194" spans="1:14">
      <c r="A194" s="377"/>
      <c r="B194" s="352"/>
      <c r="C194" s="353"/>
      <c r="D194" s="352"/>
      <c r="E194" s="353"/>
      <c r="F194" s="353"/>
      <c r="G194" s="353"/>
      <c r="H194" s="354"/>
      <c r="I194" s="354"/>
      <c r="J194" s="354"/>
      <c r="K194" s="352"/>
      <c r="L194" s="354"/>
      <c r="M194" s="354"/>
      <c r="N194" s="354"/>
    </row>
    <row r="195" spans="1:14">
      <c r="A195" s="377"/>
      <c r="B195" s="352"/>
      <c r="C195" s="353"/>
      <c r="D195" s="352"/>
      <c r="E195" s="353"/>
      <c r="F195" s="353"/>
      <c r="G195" s="353"/>
      <c r="H195" s="354"/>
      <c r="I195" s="354"/>
      <c r="J195" s="354"/>
      <c r="K195" s="352"/>
      <c r="L195" s="354"/>
      <c r="M195" s="354"/>
      <c r="N195" s="354"/>
    </row>
    <row r="196" spans="1:14">
      <c r="A196" s="377"/>
      <c r="B196" s="352"/>
      <c r="C196" s="353"/>
      <c r="D196" s="352"/>
      <c r="E196" s="353"/>
      <c r="F196" s="353"/>
      <c r="G196" s="353"/>
      <c r="H196" s="354"/>
      <c r="I196" s="354"/>
      <c r="J196" s="354"/>
      <c r="K196" s="352"/>
      <c r="L196" s="354"/>
      <c r="M196" s="354"/>
      <c r="N196" s="354"/>
    </row>
    <row r="197" spans="1:14">
      <c r="A197" s="377"/>
      <c r="B197" s="352"/>
      <c r="C197" s="353"/>
      <c r="D197" s="352"/>
      <c r="E197" s="353"/>
      <c r="F197" s="353"/>
      <c r="G197" s="353"/>
      <c r="H197" s="354"/>
      <c r="I197" s="354"/>
      <c r="J197" s="354"/>
      <c r="K197" s="352"/>
      <c r="L197" s="354"/>
      <c r="M197" s="354"/>
      <c r="N197" s="354"/>
    </row>
    <row r="198" spans="1:14">
      <c r="A198" s="377"/>
      <c r="B198" s="352"/>
      <c r="C198" s="353"/>
      <c r="D198" s="352"/>
      <c r="E198" s="353"/>
      <c r="F198" s="353"/>
      <c r="G198" s="353"/>
      <c r="H198" s="354"/>
      <c r="I198" s="354"/>
      <c r="J198" s="354"/>
      <c r="K198" s="352"/>
      <c r="L198" s="354"/>
      <c r="M198" s="354"/>
      <c r="N198" s="354"/>
    </row>
    <row r="199" spans="1:14">
      <c r="A199" s="377"/>
      <c r="B199" s="352"/>
      <c r="C199" s="353"/>
      <c r="D199" s="352"/>
      <c r="E199" s="353"/>
      <c r="F199" s="353"/>
      <c r="G199" s="353"/>
      <c r="H199" s="354"/>
      <c r="I199" s="354"/>
      <c r="J199" s="354"/>
      <c r="K199" s="352"/>
      <c r="L199" s="354"/>
      <c r="M199" s="354"/>
      <c r="N199" s="354"/>
    </row>
    <row r="200" spans="1:14">
      <c r="A200" s="377"/>
      <c r="B200" s="352"/>
      <c r="C200" s="353"/>
      <c r="D200" s="352"/>
      <c r="E200" s="353"/>
      <c r="F200" s="353"/>
      <c r="G200" s="353"/>
      <c r="H200" s="354"/>
      <c r="I200" s="354"/>
      <c r="J200" s="354"/>
      <c r="K200" s="352"/>
      <c r="L200" s="354"/>
      <c r="M200" s="354"/>
      <c r="N200" s="354"/>
    </row>
    <row r="201" spans="1:14">
      <c r="A201" s="377"/>
      <c r="B201" s="352"/>
      <c r="C201" s="353"/>
      <c r="D201" s="352"/>
      <c r="E201" s="353"/>
      <c r="F201" s="353"/>
      <c r="G201" s="353"/>
      <c r="H201" s="354"/>
      <c r="I201" s="354"/>
      <c r="J201" s="354"/>
      <c r="K201" s="352"/>
      <c r="L201" s="354"/>
      <c r="M201" s="354"/>
      <c r="N201" s="354"/>
    </row>
    <row r="202" spans="1:14">
      <c r="A202" s="377"/>
      <c r="B202" s="352"/>
      <c r="C202" s="353"/>
      <c r="D202" s="352"/>
      <c r="E202" s="353"/>
      <c r="F202" s="353"/>
      <c r="G202" s="353"/>
      <c r="H202" s="354"/>
      <c r="I202" s="354"/>
      <c r="J202" s="354"/>
      <c r="K202" s="352"/>
      <c r="L202" s="354"/>
      <c r="M202" s="354"/>
      <c r="N202" s="354"/>
    </row>
    <row r="203" spans="1:14">
      <c r="A203" s="377"/>
      <c r="B203" s="352"/>
      <c r="C203" s="353"/>
      <c r="D203" s="352"/>
      <c r="E203" s="353"/>
      <c r="F203" s="353"/>
      <c r="G203" s="353"/>
      <c r="H203" s="354"/>
      <c r="I203" s="354"/>
      <c r="J203" s="354"/>
      <c r="K203" s="352"/>
      <c r="L203" s="354"/>
      <c r="M203" s="354"/>
      <c r="N203" s="354"/>
    </row>
    <row r="204" spans="1:14">
      <c r="A204" s="377"/>
      <c r="B204" s="352"/>
      <c r="C204" s="353"/>
      <c r="D204" s="352"/>
      <c r="E204" s="353"/>
      <c r="F204" s="353"/>
      <c r="G204" s="353"/>
      <c r="H204" s="354"/>
      <c r="I204" s="354"/>
      <c r="J204" s="354"/>
      <c r="K204" s="352"/>
      <c r="L204" s="354"/>
      <c r="M204" s="354"/>
      <c r="N204" s="354"/>
    </row>
    <row r="205" spans="1:14">
      <c r="A205" s="377"/>
      <c r="B205" s="352"/>
      <c r="C205" s="353"/>
      <c r="D205" s="352"/>
      <c r="E205" s="353"/>
      <c r="F205" s="353"/>
      <c r="G205" s="353"/>
      <c r="H205" s="354"/>
      <c r="I205" s="354"/>
      <c r="J205" s="354"/>
      <c r="K205" s="352"/>
      <c r="L205" s="354"/>
      <c r="M205" s="354"/>
      <c r="N205" s="354"/>
    </row>
    <row r="206" spans="1:14">
      <c r="A206" s="377"/>
      <c r="B206" s="352"/>
      <c r="C206" s="353"/>
      <c r="D206" s="352"/>
      <c r="E206" s="353"/>
      <c r="F206" s="353"/>
      <c r="G206" s="353"/>
      <c r="H206" s="354"/>
      <c r="I206" s="354"/>
      <c r="J206" s="354"/>
      <c r="K206" s="352"/>
      <c r="L206" s="354"/>
      <c r="M206" s="354"/>
      <c r="N206" s="354"/>
    </row>
    <row r="207" spans="1:14">
      <c r="A207" s="377"/>
      <c r="B207" s="352"/>
      <c r="C207" s="353"/>
      <c r="D207" s="352"/>
      <c r="E207" s="353"/>
      <c r="F207" s="353"/>
      <c r="G207" s="353"/>
      <c r="H207" s="354"/>
      <c r="I207" s="354"/>
      <c r="J207" s="354"/>
      <c r="K207" s="352"/>
      <c r="L207" s="354"/>
      <c r="M207" s="354"/>
      <c r="N207" s="354"/>
    </row>
    <row r="208" spans="1:14">
      <c r="A208" s="377"/>
      <c r="B208" s="352"/>
      <c r="C208" s="353"/>
      <c r="D208" s="352"/>
      <c r="E208" s="353"/>
      <c r="F208" s="353"/>
      <c r="G208" s="353"/>
      <c r="H208" s="354"/>
      <c r="I208" s="354"/>
      <c r="J208" s="354"/>
      <c r="K208" s="352"/>
      <c r="L208" s="354"/>
      <c r="M208" s="354"/>
      <c r="N208" s="354"/>
    </row>
    <row r="209" spans="1:14">
      <c r="A209" s="377"/>
      <c r="B209" s="352"/>
      <c r="C209" s="353"/>
      <c r="D209" s="352"/>
      <c r="E209" s="353"/>
      <c r="F209" s="353"/>
      <c r="G209" s="353"/>
      <c r="H209" s="354"/>
      <c r="I209" s="354"/>
      <c r="J209" s="354"/>
      <c r="K209" s="352"/>
      <c r="L209" s="354"/>
      <c r="M209" s="354"/>
      <c r="N209" s="354"/>
    </row>
    <row r="210" spans="1:14">
      <c r="A210" s="377"/>
      <c r="B210" s="352"/>
      <c r="C210" s="353"/>
      <c r="D210" s="352"/>
      <c r="E210" s="353"/>
      <c r="F210" s="353"/>
      <c r="G210" s="353"/>
      <c r="H210" s="354"/>
      <c r="I210" s="354"/>
      <c r="J210" s="354"/>
      <c r="K210" s="352"/>
      <c r="L210" s="354"/>
      <c r="M210" s="354"/>
      <c r="N210" s="354"/>
    </row>
    <row r="211" spans="1:14">
      <c r="A211" s="377"/>
      <c r="B211" s="352"/>
      <c r="C211" s="353"/>
      <c r="D211" s="352"/>
      <c r="E211" s="353"/>
      <c r="F211" s="353"/>
      <c r="G211" s="353"/>
      <c r="H211" s="354"/>
      <c r="I211" s="354"/>
      <c r="J211" s="354"/>
      <c r="K211" s="352"/>
      <c r="L211" s="354"/>
      <c r="M211" s="354"/>
      <c r="N211" s="354"/>
    </row>
    <row r="212" spans="1:14">
      <c r="A212" s="377"/>
      <c r="B212" s="352"/>
      <c r="C212" s="353"/>
      <c r="D212" s="352"/>
      <c r="E212" s="353"/>
      <c r="F212" s="353"/>
      <c r="G212" s="353"/>
      <c r="H212" s="354"/>
      <c r="I212" s="354"/>
      <c r="J212" s="354"/>
      <c r="K212" s="352"/>
      <c r="L212" s="354"/>
      <c r="M212" s="354"/>
      <c r="N212" s="354"/>
    </row>
    <row r="213" spans="1:14">
      <c r="A213" s="377"/>
      <c r="B213" s="352"/>
      <c r="C213" s="353"/>
      <c r="D213" s="352"/>
      <c r="E213" s="353"/>
      <c r="F213" s="353"/>
      <c r="G213" s="353"/>
      <c r="H213" s="354"/>
      <c r="I213" s="354"/>
      <c r="J213" s="354"/>
      <c r="K213" s="352"/>
      <c r="L213" s="354"/>
      <c r="M213" s="354"/>
      <c r="N213" s="354"/>
    </row>
    <row r="214" spans="1:14">
      <c r="A214" s="377"/>
      <c r="B214" s="352"/>
      <c r="C214" s="353"/>
      <c r="D214" s="352"/>
      <c r="E214" s="353"/>
      <c r="F214" s="353"/>
      <c r="G214" s="353"/>
      <c r="H214" s="354"/>
      <c r="I214" s="354"/>
      <c r="J214" s="354"/>
      <c r="K214" s="352"/>
      <c r="L214" s="354"/>
      <c r="M214" s="354"/>
      <c r="N214" s="354"/>
    </row>
    <row r="215" spans="1:14">
      <c r="A215" s="377"/>
      <c r="B215" s="352"/>
      <c r="C215" s="353"/>
      <c r="D215" s="352"/>
      <c r="E215" s="353"/>
      <c r="F215" s="353"/>
      <c r="G215" s="353"/>
      <c r="H215" s="354"/>
      <c r="I215" s="354"/>
      <c r="J215" s="354"/>
      <c r="K215" s="352"/>
      <c r="L215" s="354"/>
      <c r="M215" s="354"/>
      <c r="N215" s="354"/>
    </row>
    <row r="216" spans="1:14">
      <c r="A216" s="377"/>
      <c r="B216" s="352"/>
      <c r="C216" s="353"/>
      <c r="D216" s="352"/>
      <c r="E216" s="353"/>
      <c r="F216" s="353"/>
      <c r="G216" s="353"/>
      <c r="H216" s="354"/>
      <c r="I216" s="354"/>
      <c r="J216" s="354"/>
      <c r="K216" s="352"/>
      <c r="L216" s="354"/>
      <c r="M216" s="354"/>
      <c r="N216" s="354"/>
    </row>
    <row r="217" spans="1:14">
      <c r="A217" s="377"/>
      <c r="B217" s="352"/>
      <c r="C217" s="353"/>
      <c r="D217" s="352"/>
      <c r="E217" s="353"/>
      <c r="F217" s="353"/>
      <c r="G217" s="353"/>
      <c r="H217" s="354"/>
      <c r="I217" s="354"/>
      <c r="J217" s="354"/>
      <c r="K217" s="352"/>
      <c r="L217" s="354"/>
      <c r="M217" s="354"/>
      <c r="N217" s="354"/>
    </row>
    <row r="218" spans="1:14">
      <c r="A218" s="377"/>
      <c r="B218" s="352"/>
      <c r="C218" s="353"/>
      <c r="D218" s="352"/>
      <c r="E218" s="353"/>
      <c r="F218" s="353"/>
      <c r="G218" s="353"/>
      <c r="H218" s="354"/>
      <c r="I218" s="354"/>
      <c r="J218" s="354"/>
      <c r="K218" s="352"/>
      <c r="L218" s="354"/>
      <c r="M218" s="354"/>
      <c r="N218" s="354"/>
    </row>
    <row r="219" spans="1:14">
      <c r="A219" s="377"/>
      <c r="B219" s="352"/>
      <c r="C219" s="353"/>
      <c r="D219" s="352"/>
      <c r="E219" s="353"/>
      <c r="F219" s="353"/>
      <c r="G219" s="353"/>
      <c r="H219" s="354"/>
      <c r="I219" s="354"/>
      <c r="J219" s="354"/>
      <c r="K219" s="352"/>
      <c r="L219" s="354"/>
      <c r="M219" s="354"/>
      <c r="N219" s="354"/>
    </row>
    <row r="220" spans="1:14">
      <c r="A220" s="377"/>
      <c r="B220" s="352"/>
      <c r="C220" s="353"/>
      <c r="D220" s="352"/>
      <c r="E220" s="353"/>
      <c r="F220" s="353"/>
      <c r="G220" s="353"/>
      <c r="H220" s="354"/>
      <c r="I220" s="354"/>
      <c r="J220" s="354"/>
      <c r="K220" s="352"/>
      <c r="L220" s="354"/>
      <c r="M220" s="354"/>
      <c r="N220" s="354"/>
    </row>
    <row r="221" spans="1:14">
      <c r="A221" s="377"/>
      <c r="B221" s="352"/>
      <c r="C221" s="353"/>
      <c r="D221" s="352"/>
      <c r="E221" s="353"/>
      <c r="F221" s="353"/>
      <c r="G221" s="353"/>
      <c r="H221" s="354"/>
      <c r="I221" s="354"/>
      <c r="J221" s="354"/>
      <c r="K221" s="352"/>
      <c r="L221" s="354"/>
      <c r="M221" s="354"/>
      <c r="N221" s="354"/>
    </row>
    <row r="222" spans="1:14">
      <c r="A222" s="377"/>
      <c r="B222" s="352"/>
      <c r="C222" s="353"/>
      <c r="D222" s="352"/>
      <c r="E222" s="353"/>
      <c r="F222" s="353"/>
      <c r="G222" s="353"/>
      <c r="H222" s="354"/>
      <c r="I222" s="354"/>
      <c r="J222" s="354"/>
      <c r="K222" s="352"/>
      <c r="L222" s="354"/>
      <c r="M222" s="354"/>
      <c r="N222" s="354"/>
    </row>
  </sheetData>
  <autoFilter ref="A8:N134"/>
  <mergeCells count="9">
    <mergeCell ref="H129:N129"/>
    <mergeCell ref="H134:N134"/>
    <mergeCell ref="A5:N5"/>
    <mergeCell ref="A6:N6"/>
    <mergeCell ref="A70:N70"/>
    <mergeCell ref="E128:N128"/>
    <mergeCell ref="A120:N120"/>
    <mergeCell ref="B129:F129"/>
    <mergeCell ref="B134:F134"/>
  </mergeCells>
  <phoneticPr fontId="0" type="noConversion"/>
  <conditionalFormatting sqref="M28">
    <cfRule type="expression" dxfId="5" priority="1" stopIfTrue="1">
      <formula>OR($F28="A",$F28="B",$F28="C")</formula>
    </cfRule>
    <cfRule type="expression" dxfId="4" priority="2" stopIfTrue="1">
      <formula>OR($F28="-",ISBLANK($F28))</formula>
    </cfRule>
    <cfRule type="expression" dxfId="3" priority="3" stopIfTrue="1">
      <formula>OR($F28="I",$F28="II",$F28="III",$F28="IV",$F28="V",$F28="VI")</formula>
    </cfRule>
  </conditionalFormatting>
  <pageMargins left="0.87" right="0.23622047244094499" top="0.31" bottom="0.7" header="0.2" footer="0.2"/>
  <pageSetup paperSize="9" scale="95" firstPageNumber="6" orientation="portrait" useFirstPageNumber="1" r:id="rId1"/>
  <headerFooter alignWithMargins="0">
    <oddFooter>&amp;C&amp;".VnTime,Italic"&amp;11(C¸c thuyÕt minh tõ trang 11 ®Õn trang 33 lµ bé phËn hîp thµnh cña B¸o c¸o tµi chÝnh)&amp;".vntime,Regular"&amp;10
&amp;P</oddFooter>
  </headerFooter>
  <rowBreaks count="2" manualBreakCount="2">
    <brk id="69" max="16383" man="1"/>
    <brk id="134" max="16383" man="1"/>
  </rowBreaks>
  <ignoredErrors>
    <ignoredError sqref="K49 H49:I49" formulaRange="1"/>
  </ignoredErrors>
</worksheet>
</file>

<file path=xl/worksheets/sheet37.xml><?xml version="1.0" encoding="utf-8"?>
<worksheet xmlns="http://schemas.openxmlformats.org/spreadsheetml/2006/main" xmlns:r="http://schemas.openxmlformats.org/officeDocument/2006/relationships">
  <sheetPr codeName="Sheet11">
    <tabColor indexed="33"/>
  </sheetPr>
  <dimension ref="A1:N58"/>
  <sheetViews>
    <sheetView workbookViewId="0">
      <selection activeCell="G48" sqref="G48"/>
    </sheetView>
  </sheetViews>
  <sheetFormatPr defaultColWidth="8" defaultRowHeight="14.25"/>
  <cols>
    <col min="1" max="1" width="62.25" style="649" customWidth="1"/>
    <col min="2" max="2" width="1.375" style="649" hidden="1" customWidth="1"/>
    <col min="3" max="3" width="5.875" style="652" customWidth="1"/>
    <col min="4" max="4" width="0.875" style="649" customWidth="1"/>
    <col min="5" max="5" width="5.625" style="649" customWidth="1"/>
    <col min="6" max="6" width="0.25" style="649" hidden="1" customWidth="1"/>
    <col min="7" max="7" width="14.75" style="649" customWidth="1"/>
    <col min="8" max="8" width="15.125" style="649" customWidth="1"/>
    <col min="9" max="9" width="18.625" style="649" customWidth="1"/>
    <col min="10" max="13" width="8" style="649" customWidth="1"/>
    <col min="14" max="14" width="13.625" style="649" customWidth="1"/>
    <col min="15" max="16384" width="8" style="649"/>
  </cols>
  <sheetData>
    <row r="1" spans="1:14" s="620" customFormat="1" ht="16.5">
      <c r="A1" s="618" t="str">
        <f>'Ten '!A10</f>
        <v>C«ng ty Cæ phÇn §Çu t­ &amp; Th­¬ng m¹i DÇu KhÝ S«ng §µ</v>
      </c>
      <c r="B1" s="566"/>
      <c r="C1" s="619"/>
      <c r="D1" s="566"/>
      <c r="F1" s="566"/>
      <c r="G1" s="621" t="s">
        <v>1504</v>
      </c>
    </row>
    <row r="2" spans="1:14" s="620" customFormat="1">
      <c r="A2" s="622" t="str">
        <f>'Ten '!A11</f>
        <v>§Þa chØ: TÇng 4, CT3, tßa nhµ Fodacon, ®­êng TrÇn Phó</v>
      </c>
      <c r="B2" s="623"/>
      <c r="C2" s="619"/>
      <c r="D2" s="623"/>
      <c r="F2" s="623"/>
      <c r="G2" s="624" t="s">
        <v>1505</v>
      </c>
    </row>
    <row r="3" spans="1:14" s="620" customFormat="1" ht="14.25" customHeight="1">
      <c r="A3" s="625">
        <f>'Ten '!A12</f>
        <v>0</v>
      </c>
      <c r="B3" s="626"/>
      <c r="C3" s="627"/>
      <c r="D3" s="626"/>
      <c r="E3" s="628"/>
      <c r="F3" s="626"/>
      <c r="G3" s="629" t="s">
        <v>113</v>
      </c>
    </row>
    <row r="4" spans="1:14" s="620" customFormat="1" ht="1.5" customHeight="1">
      <c r="C4" s="619"/>
    </row>
    <row r="5" spans="1:14" s="565" customFormat="1" ht="16.5">
      <c r="A5" s="1830" t="s">
        <v>569</v>
      </c>
      <c r="B5" s="1830"/>
      <c r="C5" s="1830"/>
      <c r="D5" s="1830"/>
      <c r="E5" s="1830"/>
      <c r="F5" s="1830"/>
      <c r="G5" s="1830"/>
      <c r="N5" s="630"/>
    </row>
    <row r="6" spans="1:14" s="565" customFormat="1">
      <c r="A6" s="1831" t="s">
        <v>366</v>
      </c>
      <c r="B6" s="1831"/>
      <c r="C6" s="1831"/>
      <c r="D6" s="1831"/>
      <c r="E6" s="1831"/>
      <c r="F6" s="1831"/>
      <c r="G6" s="1831"/>
      <c r="N6" s="630"/>
    </row>
    <row r="7" spans="1:14" s="565" customFormat="1">
      <c r="A7" s="1831" t="s">
        <v>2</v>
      </c>
      <c r="B7" s="1831"/>
      <c r="C7" s="1831"/>
      <c r="D7" s="1831"/>
      <c r="E7" s="1831"/>
      <c r="F7" s="1831"/>
      <c r="G7" s="1831"/>
      <c r="N7" s="630"/>
    </row>
    <row r="8" spans="1:14" s="620" customFormat="1" ht="16.5" customHeight="1">
      <c r="C8" s="619"/>
      <c r="G8" s="631" t="s">
        <v>314</v>
      </c>
    </row>
    <row r="9" spans="1:14" s="634" customFormat="1" ht="39.75" customHeight="1">
      <c r="A9" s="632" t="s">
        <v>568</v>
      </c>
      <c r="B9" s="633"/>
      <c r="C9" s="632" t="s">
        <v>316</v>
      </c>
      <c r="D9" s="633"/>
      <c r="E9" s="632" t="s">
        <v>317</v>
      </c>
      <c r="F9" s="633"/>
      <c r="G9" s="632" t="s">
        <v>1105</v>
      </c>
    </row>
    <row r="10" spans="1:14" s="620" customFormat="1">
      <c r="A10" s="635" t="s">
        <v>808</v>
      </c>
      <c r="B10" s="170"/>
      <c r="C10" s="635" t="s">
        <v>809</v>
      </c>
      <c r="D10" s="170"/>
      <c r="E10" s="635" t="s">
        <v>810</v>
      </c>
      <c r="F10" s="170"/>
      <c r="G10" s="635" t="s">
        <v>811</v>
      </c>
    </row>
    <row r="11" spans="1:14" s="620" customFormat="1" ht="14.25" customHeight="1">
      <c r="A11" s="636" t="s">
        <v>570</v>
      </c>
      <c r="B11" s="636"/>
      <c r="C11" s="637"/>
      <c r="D11" s="636"/>
      <c r="E11" s="638"/>
      <c r="F11" s="636"/>
      <c r="G11" s="638"/>
    </row>
    <row r="12" spans="1:14" s="642" customFormat="1" ht="14.25" customHeight="1">
      <c r="A12" s="639" t="s">
        <v>812</v>
      </c>
      <c r="B12" s="639"/>
      <c r="C12" s="640" t="s">
        <v>559</v>
      </c>
      <c r="D12" s="639"/>
      <c r="E12" s="641"/>
      <c r="F12" s="639"/>
      <c r="G12" s="641" t="e">
        <f>#REF!</f>
        <v>#REF!</v>
      </c>
    </row>
    <row r="13" spans="1:14" s="642" customFormat="1" ht="14.25" customHeight="1">
      <c r="A13" s="639" t="s">
        <v>813</v>
      </c>
      <c r="B13" s="639"/>
      <c r="C13" s="643"/>
      <c r="D13" s="639"/>
      <c r="E13" s="641"/>
      <c r="F13" s="639"/>
      <c r="G13" s="641"/>
    </row>
    <row r="14" spans="1:14" s="620" customFormat="1" ht="14.25" customHeight="1">
      <c r="A14" s="644" t="s">
        <v>814</v>
      </c>
      <c r="B14" s="644"/>
      <c r="C14" s="645" t="s">
        <v>512</v>
      </c>
      <c r="D14" s="644"/>
      <c r="E14" s="638"/>
      <c r="F14" s="644"/>
      <c r="G14" s="638"/>
    </row>
    <row r="15" spans="1:14" s="620" customFormat="1" ht="14.25" hidden="1" customHeight="1">
      <c r="A15" s="644" t="s">
        <v>816</v>
      </c>
      <c r="B15" s="644"/>
      <c r="C15" s="645" t="s">
        <v>513</v>
      </c>
      <c r="D15" s="644"/>
      <c r="E15" s="638"/>
      <c r="F15" s="644"/>
      <c r="G15" s="742"/>
    </row>
    <row r="16" spans="1:14" s="620" customFormat="1" ht="14.25" hidden="1" customHeight="1">
      <c r="A16" s="644" t="s">
        <v>817</v>
      </c>
      <c r="B16" s="644"/>
      <c r="C16" s="645" t="s">
        <v>929</v>
      </c>
      <c r="D16" s="644"/>
      <c r="E16" s="638"/>
      <c r="F16" s="644"/>
      <c r="G16" s="743"/>
    </row>
    <row r="17" spans="1:9" s="620" customFormat="1" ht="14.25" customHeight="1">
      <c r="A17" s="644" t="s">
        <v>818</v>
      </c>
      <c r="B17" s="644"/>
      <c r="C17" s="645" t="s">
        <v>930</v>
      </c>
      <c r="D17" s="644"/>
      <c r="E17" s="638"/>
      <c r="F17" s="644"/>
      <c r="G17" s="467"/>
    </row>
    <row r="18" spans="1:9" s="620" customFormat="1" ht="14.25" customHeight="1">
      <c r="A18" s="644" t="s">
        <v>819</v>
      </c>
      <c r="B18" s="644"/>
      <c r="C18" s="645" t="s">
        <v>931</v>
      </c>
      <c r="D18" s="644"/>
      <c r="E18" s="638"/>
      <c r="F18" s="644"/>
      <c r="G18" s="744"/>
    </row>
    <row r="19" spans="1:9" s="749" customFormat="1" ht="14.25" customHeight="1">
      <c r="A19" s="745" t="s">
        <v>820</v>
      </c>
      <c r="B19" s="745"/>
      <c r="C19" s="746" t="s">
        <v>821</v>
      </c>
      <c r="D19" s="745"/>
      <c r="E19" s="747"/>
      <c r="F19" s="745"/>
      <c r="G19" s="748" t="e">
        <f>SUM(G12:G18)</f>
        <v>#REF!</v>
      </c>
    </row>
    <row r="20" spans="1:9" s="754" customFormat="1" ht="14.25" customHeight="1">
      <c r="A20" s="750" t="s">
        <v>822</v>
      </c>
      <c r="B20" s="750"/>
      <c r="C20" s="751" t="s">
        <v>823</v>
      </c>
      <c r="D20" s="750"/>
      <c r="E20" s="752"/>
      <c r="F20" s="750"/>
      <c r="G20" s="753"/>
    </row>
    <row r="21" spans="1:9" s="758" customFormat="1" ht="14.25" customHeight="1">
      <c r="A21" s="750" t="s">
        <v>824</v>
      </c>
      <c r="B21" s="750"/>
      <c r="C21" s="755">
        <v>10</v>
      </c>
      <c r="D21" s="750"/>
      <c r="E21" s="756"/>
      <c r="F21" s="750"/>
      <c r="G21" s="757"/>
    </row>
    <row r="22" spans="1:9" s="754" customFormat="1" ht="14.25" customHeight="1">
      <c r="A22" s="750" t="s">
        <v>825</v>
      </c>
      <c r="B22" s="750"/>
      <c r="C22" s="755">
        <v>11</v>
      </c>
      <c r="D22" s="750"/>
      <c r="E22" s="752"/>
      <c r="F22" s="750"/>
      <c r="G22" s="753"/>
    </row>
    <row r="23" spans="1:9" s="754" customFormat="1" ht="14.25" customHeight="1">
      <c r="A23" s="750" t="s">
        <v>346</v>
      </c>
      <c r="B23" s="750"/>
      <c r="C23" s="759">
        <v>12</v>
      </c>
      <c r="D23" s="750"/>
      <c r="E23" s="752"/>
      <c r="F23" s="750"/>
      <c r="G23" s="753"/>
    </row>
    <row r="24" spans="1:9" s="754" customFormat="1" ht="14.25" customHeight="1">
      <c r="A24" s="750" t="s">
        <v>347</v>
      </c>
      <c r="B24" s="750"/>
      <c r="C24" s="759">
        <v>13</v>
      </c>
      <c r="D24" s="750"/>
      <c r="E24" s="752"/>
      <c r="F24" s="750"/>
      <c r="G24" s="753"/>
    </row>
    <row r="25" spans="1:9" s="754" customFormat="1" ht="14.25" customHeight="1">
      <c r="A25" s="750" t="s">
        <v>348</v>
      </c>
      <c r="B25" s="750"/>
      <c r="C25" s="759">
        <v>14</v>
      </c>
      <c r="D25" s="750"/>
      <c r="E25" s="752"/>
      <c r="F25" s="750"/>
      <c r="G25" s="753"/>
    </row>
    <row r="26" spans="1:9" s="754" customFormat="1" ht="14.25" customHeight="1">
      <c r="A26" s="750" t="s">
        <v>349</v>
      </c>
      <c r="B26" s="750"/>
      <c r="C26" s="759">
        <v>15</v>
      </c>
      <c r="D26" s="750"/>
      <c r="E26" s="752"/>
      <c r="F26" s="750"/>
      <c r="G26" s="753"/>
      <c r="I26" s="754">
        <v>1717363675</v>
      </c>
    </row>
    <row r="27" spans="1:9" s="754" customFormat="1" ht="14.25" customHeight="1">
      <c r="A27" s="750" t="s">
        <v>350</v>
      </c>
      <c r="B27" s="750"/>
      <c r="C27" s="759">
        <v>16</v>
      </c>
      <c r="D27" s="750"/>
      <c r="E27" s="752"/>
      <c r="F27" s="750"/>
      <c r="G27" s="753"/>
      <c r="I27" s="754">
        <v>-869767802</v>
      </c>
    </row>
    <row r="28" spans="1:9" s="749" customFormat="1" ht="14.25" customHeight="1">
      <c r="A28" s="745" t="s">
        <v>360</v>
      </c>
      <c r="B28" s="745"/>
      <c r="C28" s="760">
        <v>20</v>
      </c>
      <c r="D28" s="745"/>
      <c r="E28" s="747"/>
      <c r="F28" s="745"/>
      <c r="G28" s="761" t="e">
        <f>SUM(G19:G27)</f>
        <v>#REF!</v>
      </c>
    </row>
    <row r="29" spans="1:9" s="754" customFormat="1" ht="14.25" customHeight="1">
      <c r="A29" s="762" t="s">
        <v>593</v>
      </c>
      <c r="B29" s="762"/>
      <c r="C29" s="759"/>
      <c r="D29" s="762"/>
      <c r="E29" s="752"/>
      <c r="F29" s="762"/>
      <c r="G29" s="752"/>
    </row>
    <row r="30" spans="1:9" s="754" customFormat="1" ht="14.25" customHeight="1">
      <c r="A30" s="763" t="s">
        <v>595</v>
      </c>
      <c r="B30" s="763"/>
      <c r="C30" s="759">
        <v>21</v>
      </c>
      <c r="D30" s="763"/>
      <c r="E30" s="756"/>
      <c r="F30" s="763"/>
      <c r="G30" s="757"/>
    </row>
    <row r="31" spans="1:9" s="754" customFormat="1" ht="14.25" customHeight="1">
      <c r="A31" s="763" t="s">
        <v>594</v>
      </c>
      <c r="B31" s="763"/>
      <c r="C31" s="759">
        <v>22</v>
      </c>
      <c r="D31" s="763"/>
      <c r="E31" s="759"/>
      <c r="F31" s="763"/>
      <c r="G31" s="764"/>
    </row>
    <row r="32" spans="1:9" s="754" customFormat="1" ht="14.25" customHeight="1">
      <c r="A32" s="763" t="s">
        <v>596</v>
      </c>
      <c r="B32" s="763"/>
      <c r="C32" s="759">
        <v>23</v>
      </c>
      <c r="D32" s="763"/>
      <c r="E32" s="759"/>
      <c r="F32" s="763"/>
      <c r="G32" s="764"/>
    </row>
    <row r="33" spans="1:9" s="754" customFormat="1" ht="14.25" customHeight="1">
      <c r="A33" s="763" t="s">
        <v>597</v>
      </c>
      <c r="B33" s="763"/>
      <c r="C33" s="759">
        <v>24</v>
      </c>
      <c r="D33" s="763"/>
      <c r="E33" s="759"/>
      <c r="F33" s="763"/>
      <c r="G33" s="764"/>
    </row>
    <row r="34" spans="1:9" s="754" customFormat="1" ht="14.25" customHeight="1">
      <c r="A34" s="763" t="s">
        <v>598</v>
      </c>
      <c r="B34" s="763"/>
      <c r="C34" s="759">
        <v>25</v>
      </c>
      <c r="D34" s="763"/>
      <c r="E34" s="759"/>
      <c r="F34" s="763"/>
      <c r="G34" s="757"/>
    </row>
    <row r="35" spans="1:9" s="754" customFormat="1" ht="14.25" customHeight="1">
      <c r="A35" s="763" t="s">
        <v>599</v>
      </c>
      <c r="B35" s="763"/>
      <c r="C35" s="759">
        <v>26</v>
      </c>
      <c r="D35" s="763"/>
      <c r="E35" s="759"/>
      <c r="F35" s="763"/>
      <c r="G35" s="757"/>
    </row>
    <row r="36" spans="1:9" s="749" customFormat="1" ht="14.25" customHeight="1">
      <c r="A36" s="763" t="s">
        <v>600</v>
      </c>
      <c r="B36" s="763"/>
      <c r="C36" s="759">
        <v>27</v>
      </c>
      <c r="D36" s="763"/>
      <c r="E36" s="765"/>
      <c r="F36" s="763"/>
      <c r="G36" s="757"/>
    </row>
    <row r="37" spans="1:9" s="749" customFormat="1" ht="14.25" customHeight="1">
      <c r="A37" s="745" t="s">
        <v>565</v>
      </c>
      <c r="B37" s="745"/>
      <c r="C37" s="766">
        <v>30</v>
      </c>
      <c r="D37" s="745"/>
      <c r="E37" s="765"/>
      <c r="F37" s="745"/>
      <c r="G37" s="767">
        <f>SUM(G30:G36)</f>
        <v>0</v>
      </c>
    </row>
    <row r="38" spans="1:9" s="769" customFormat="1" ht="14.25" customHeight="1">
      <c r="A38" s="762" t="s">
        <v>601</v>
      </c>
      <c r="B38" s="762"/>
      <c r="C38" s="760"/>
      <c r="D38" s="762"/>
      <c r="E38" s="759"/>
      <c r="F38" s="762"/>
      <c r="G38" s="768"/>
    </row>
    <row r="39" spans="1:9" s="754" customFormat="1" ht="14.25" customHeight="1">
      <c r="A39" s="763" t="s">
        <v>602</v>
      </c>
      <c r="B39" s="763"/>
      <c r="C39" s="759">
        <v>31</v>
      </c>
      <c r="D39" s="763"/>
      <c r="E39" s="759"/>
      <c r="F39" s="763"/>
      <c r="G39" s="752"/>
    </row>
    <row r="40" spans="1:9" s="769" customFormat="1" ht="14.25" customHeight="1">
      <c r="A40" s="763" t="s">
        <v>351</v>
      </c>
      <c r="B40" s="763"/>
      <c r="C40" s="759">
        <v>32</v>
      </c>
      <c r="D40" s="763"/>
      <c r="E40" s="759"/>
      <c r="F40" s="763"/>
      <c r="G40" s="768"/>
    </row>
    <row r="41" spans="1:9" s="754" customFormat="1" ht="14.25" customHeight="1">
      <c r="A41" s="763" t="s">
        <v>844</v>
      </c>
      <c r="B41" s="763"/>
      <c r="C41" s="770">
        <v>33</v>
      </c>
      <c r="D41" s="763"/>
      <c r="E41" s="771"/>
      <c r="F41" s="763"/>
      <c r="G41" s="752"/>
      <c r="I41" s="754">
        <v>293013000</v>
      </c>
    </row>
    <row r="42" spans="1:9" s="769" customFormat="1" ht="14.25" customHeight="1">
      <c r="A42" s="763" t="s">
        <v>845</v>
      </c>
      <c r="B42" s="763"/>
      <c r="C42" s="771">
        <v>34</v>
      </c>
      <c r="D42" s="763"/>
      <c r="E42" s="771"/>
      <c r="F42" s="763"/>
      <c r="G42" s="757"/>
    </row>
    <row r="43" spans="1:9" s="754" customFormat="1" ht="14.25" customHeight="1">
      <c r="A43" s="763" t="s">
        <v>846</v>
      </c>
      <c r="B43" s="763"/>
      <c r="C43" s="770">
        <v>35</v>
      </c>
      <c r="D43" s="763"/>
      <c r="E43" s="772"/>
      <c r="F43" s="763"/>
      <c r="G43" s="773"/>
    </row>
    <row r="44" spans="1:9" s="754" customFormat="1" ht="14.25" customHeight="1">
      <c r="A44" s="763" t="s">
        <v>847</v>
      </c>
      <c r="B44" s="763"/>
      <c r="C44" s="770">
        <v>36</v>
      </c>
      <c r="D44" s="763"/>
      <c r="E44" s="759"/>
      <c r="F44" s="763"/>
      <c r="G44" s="757"/>
    </row>
    <row r="45" spans="1:9" s="754" customFormat="1" ht="14.25" customHeight="1">
      <c r="A45" s="745" t="s">
        <v>566</v>
      </c>
      <c r="B45" s="745"/>
      <c r="C45" s="772">
        <v>40</v>
      </c>
      <c r="D45" s="745"/>
      <c r="E45" s="759"/>
      <c r="F45" s="745"/>
      <c r="G45" s="774">
        <f>SUM(G39:G44)</f>
        <v>0</v>
      </c>
    </row>
    <row r="46" spans="1:9" s="754" customFormat="1" ht="14.25" customHeight="1">
      <c r="A46" s="762" t="s">
        <v>567</v>
      </c>
      <c r="B46" s="762"/>
      <c r="C46" s="772">
        <v>50</v>
      </c>
      <c r="D46" s="762"/>
      <c r="E46" s="759"/>
      <c r="F46" s="762"/>
      <c r="G46" s="775" t="e">
        <f>G28+G37+G45</f>
        <v>#REF!</v>
      </c>
    </row>
    <row r="47" spans="1:9" s="754" customFormat="1" ht="14.25" customHeight="1">
      <c r="A47" s="762" t="s">
        <v>848</v>
      </c>
      <c r="B47" s="762"/>
      <c r="C47" s="772">
        <v>60</v>
      </c>
      <c r="D47" s="762"/>
      <c r="E47" s="759"/>
      <c r="F47" s="762"/>
      <c r="G47" s="768">
        <v>4884681339</v>
      </c>
    </row>
    <row r="48" spans="1:9" s="754" customFormat="1" ht="14.25" customHeight="1">
      <c r="A48" s="763" t="s">
        <v>849</v>
      </c>
      <c r="B48" s="763"/>
      <c r="C48" s="770">
        <v>61</v>
      </c>
      <c r="D48" s="763"/>
      <c r="E48" s="759"/>
      <c r="F48" s="763"/>
      <c r="G48" s="776"/>
    </row>
    <row r="49" spans="1:8" s="769" customFormat="1" ht="14.25" customHeight="1">
      <c r="A49" s="762" t="s">
        <v>928</v>
      </c>
      <c r="B49" s="762"/>
      <c r="C49" s="772">
        <v>70</v>
      </c>
      <c r="D49" s="762"/>
      <c r="E49" s="759"/>
      <c r="F49" s="762"/>
      <c r="G49" s="772" t="e">
        <f>G46+G47+G48</f>
        <v>#REF!</v>
      </c>
      <c r="H49" s="754" t="e">
        <f>G49-BS!L13</f>
        <v>#REF!</v>
      </c>
    </row>
    <row r="50" spans="1:8" ht="6" customHeight="1">
      <c r="A50" s="647"/>
      <c r="B50" s="647"/>
      <c r="C50" s="648"/>
      <c r="D50" s="647"/>
      <c r="E50" s="647"/>
      <c r="F50" s="647"/>
      <c r="G50" s="647"/>
    </row>
    <row r="51" spans="1:8" ht="14.25" customHeight="1">
      <c r="A51" s="646"/>
      <c r="B51" s="646"/>
      <c r="C51" s="1829" t="s">
        <v>254</v>
      </c>
      <c r="D51" s="1829"/>
      <c r="E51" s="1829"/>
      <c r="F51" s="1829"/>
      <c r="G51" s="1829"/>
    </row>
    <row r="52" spans="1:8" ht="17.25" customHeight="1">
      <c r="A52" s="650" t="s">
        <v>352</v>
      </c>
      <c r="B52" s="651"/>
      <c r="C52" s="1828" t="s">
        <v>159</v>
      </c>
      <c r="D52" s="1828"/>
      <c r="E52" s="1828"/>
      <c r="F52" s="1828"/>
      <c r="G52" s="1828"/>
    </row>
    <row r="53" spans="1:8">
      <c r="A53" s="619"/>
      <c r="B53" s="620"/>
      <c r="C53" s="619"/>
      <c r="D53" s="620"/>
      <c r="E53" s="619"/>
      <c r="F53" s="620"/>
      <c r="G53" s="620"/>
    </row>
    <row r="54" spans="1:8">
      <c r="A54" s="619"/>
      <c r="B54" s="620"/>
      <c r="C54" s="619"/>
      <c r="D54" s="620"/>
      <c r="E54" s="619"/>
      <c r="F54" s="620"/>
      <c r="G54" s="620"/>
    </row>
    <row r="55" spans="1:8">
      <c r="A55" s="619"/>
      <c r="B55" s="620"/>
      <c r="C55" s="619"/>
      <c r="D55" s="620"/>
      <c r="E55" s="619"/>
      <c r="F55" s="620"/>
      <c r="G55" s="620"/>
    </row>
    <row r="56" spans="1:8">
      <c r="A56" s="619"/>
      <c r="B56" s="620"/>
      <c r="C56" s="619"/>
      <c r="D56" s="620"/>
      <c r="E56" s="619"/>
      <c r="F56" s="620"/>
      <c r="G56" s="620"/>
    </row>
    <row r="57" spans="1:8">
      <c r="A57" s="619"/>
      <c r="B57" s="620"/>
      <c r="C57" s="619"/>
      <c r="D57" s="620"/>
      <c r="E57" s="619"/>
      <c r="F57" s="620"/>
      <c r="G57" s="620"/>
    </row>
    <row r="58" spans="1:8" ht="15">
      <c r="A58" s="650" t="str">
        <f>'Ten '!A15</f>
        <v>Ph¹m Tr­êng Tam</v>
      </c>
      <c r="B58" s="651"/>
      <c r="C58" s="1828" t="str">
        <f>'Ten '!B15</f>
        <v>Hoµng V¨n To¶n</v>
      </c>
      <c r="D58" s="1828"/>
      <c r="E58" s="1828"/>
      <c r="F58" s="1828"/>
      <c r="G58" s="1828"/>
    </row>
  </sheetData>
  <mergeCells count="6">
    <mergeCell ref="C58:G58"/>
    <mergeCell ref="C51:G51"/>
    <mergeCell ref="C52:G52"/>
    <mergeCell ref="A5:G5"/>
    <mergeCell ref="A6:G6"/>
    <mergeCell ref="A7:G7"/>
  </mergeCells>
  <phoneticPr fontId="0" type="noConversion"/>
  <pageMargins left="0.51" right="0.13" top="0.3" bottom="0.61" header="0.34" footer="0.15"/>
  <pageSetup paperSize="9" firstPageNumber="10" orientation="portrait" useFirstPageNumber="1" r:id="rId1"/>
  <headerFooter alignWithMargins="0">
    <oddFooter>&amp;CC¸c thuyÕt minh tõ trang 11 ®Õn trang 27 lµ bé phËn hîp th¸nh cña B¸o c¸o tµi chÝnh
&amp;P</oddFooter>
  </headerFooter>
</worksheet>
</file>

<file path=xl/worksheets/sheet38.xml><?xml version="1.0" encoding="utf-8"?>
<worksheet xmlns="http://schemas.openxmlformats.org/spreadsheetml/2006/main" xmlns:r="http://schemas.openxmlformats.org/officeDocument/2006/relationships">
  <sheetPr transitionEvaluation="1" transitionEntry="1">
    <tabColor indexed="33"/>
  </sheetPr>
  <dimension ref="A1:L122"/>
  <sheetViews>
    <sheetView view="pageBreakPreview" workbookViewId="0">
      <pane xSplit="2" ySplit="9" topLeftCell="C10" activePane="bottomRight" state="frozen"/>
      <selection activeCell="H59" sqref="H59"/>
      <selection pane="topRight" activeCell="H59" sqref="H59"/>
      <selection pane="bottomLeft" activeCell="H59" sqref="H59"/>
      <selection pane="bottomRight" activeCell="M1" sqref="M1:AA65536"/>
    </sheetView>
  </sheetViews>
  <sheetFormatPr defaultRowHeight="14.25"/>
  <cols>
    <col min="1" max="1" width="36.5" style="296" customWidth="1"/>
    <col min="2" max="2" width="1.875" style="297" customWidth="1"/>
    <col min="3" max="3" width="12.875" style="281" customWidth="1"/>
    <col min="4" max="4" width="0.875" style="281" customWidth="1"/>
    <col min="5" max="5" width="9.625" style="281" hidden="1" customWidth="1"/>
    <col min="6" max="6" width="17.375" style="282" hidden="1" customWidth="1"/>
    <col min="7" max="7" width="0.875" style="282" hidden="1" customWidth="1"/>
    <col min="8" max="8" width="17.125" style="282" hidden="1" customWidth="1"/>
    <col min="9" max="9" width="0.875" style="297" hidden="1" customWidth="1"/>
    <col min="10" max="10" width="17.25" style="282" customWidth="1"/>
    <col min="11" max="11" width="1" style="282" customWidth="1"/>
    <col min="12" max="12" width="17.25" style="282" customWidth="1"/>
    <col min="13" max="16384" width="9" style="285"/>
  </cols>
  <sheetData>
    <row r="1" spans="1:12" s="612" customFormat="1" ht="19.5" customHeight="1">
      <c r="A1" s="1002" t="str">
        <f>'Ten '!A10</f>
        <v>C«ng ty Cæ phÇn §Çu t­ &amp; Th­¬ng m¹i DÇu KhÝ S«ng §µ</v>
      </c>
      <c r="B1" s="613"/>
      <c r="C1" s="614"/>
      <c r="D1" s="614"/>
      <c r="E1" s="614"/>
      <c r="F1" s="615"/>
      <c r="G1" s="615"/>
      <c r="H1" s="615"/>
      <c r="I1" s="613"/>
      <c r="J1" s="616"/>
      <c r="K1" s="617"/>
    </row>
    <row r="2" spans="1:12" s="290" customFormat="1">
      <c r="A2" s="923" t="str">
        <f>'Ten '!A11</f>
        <v>§Þa chØ: TÇng 4, CT3, tßa nhµ Fodacon, ®­êng TrÇn Phó</v>
      </c>
      <c r="B2" s="286"/>
      <c r="C2" s="287"/>
      <c r="D2" s="287"/>
      <c r="E2" s="287"/>
      <c r="F2" s="288"/>
      <c r="G2" s="288"/>
      <c r="H2" s="288"/>
      <c r="I2" s="286"/>
      <c r="J2" s="289"/>
      <c r="K2" s="288"/>
      <c r="L2" s="1169" t="s">
        <v>775</v>
      </c>
    </row>
    <row r="3" spans="1:12">
      <c r="A3" s="995" t="s">
        <v>731</v>
      </c>
      <c r="B3" s="291"/>
      <c r="C3" s="292"/>
      <c r="D3" s="292"/>
      <c r="E3" s="292"/>
      <c r="F3" s="293"/>
      <c r="G3" s="293"/>
      <c r="H3" s="293"/>
      <c r="I3" s="291"/>
      <c r="J3" s="294"/>
      <c r="K3" s="295"/>
      <c r="L3" s="1170" t="s">
        <v>1283</v>
      </c>
    </row>
    <row r="4" spans="1:12" ht="2.25" customHeight="1">
      <c r="F4" s="298"/>
      <c r="G4" s="298"/>
      <c r="H4" s="298"/>
      <c r="J4" s="298"/>
      <c r="L4" s="298"/>
    </row>
    <row r="5" spans="1:12" ht="21" customHeight="1">
      <c r="A5" s="1818" t="s">
        <v>262</v>
      </c>
      <c r="B5" s="1819"/>
      <c r="C5" s="1819"/>
      <c r="D5" s="1819"/>
      <c r="E5" s="1819"/>
      <c r="F5" s="1819"/>
      <c r="G5" s="1819"/>
      <c r="H5" s="1819"/>
      <c r="I5" s="1819"/>
      <c r="J5" s="1819"/>
      <c r="K5" s="1819"/>
      <c r="L5" s="1819"/>
    </row>
    <row r="6" spans="1:12" ht="15">
      <c r="A6" s="1820"/>
      <c r="B6" s="1821"/>
      <c r="C6" s="1820"/>
      <c r="D6" s="1820"/>
      <c r="E6" s="1820"/>
      <c r="F6" s="1820"/>
      <c r="G6" s="1820"/>
      <c r="H6" s="1820"/>
      <c r="I6" s="1820"/>
      <c r="J6" s="1820"/>
      <c r="K6" s="1820"/>
      <c r="L6" s="1820"/>
    </row>
    <row r="7" spans="1:12" ht="18" customHeight="1">
      <c r="J7" s="301"/>
      <c r="L7" s="881"/>
    </row>
    <row r="8" spans="1:12" s="313" customFormat="1" ht="28.5" customHeight="1">
      <c r="A8" s="303" t="s">
        <v>315</v>
      </c>
      <c r="B8" s="304"/>
      <c r="C8" s="305" t="s">
        <v>317</v>
      </c>
      <c r="D8" s="306"/>
      <c r="E8" s="305" t="s">
        <v>676</v>
      </c>
      <c r="F8" s="307" t="s">
        <v>1041</v>
      </c>
      <c r="G8" s="308"/>
      <c r="H8" s="309" t="s">
        <v>955</v>
      </c>
      <c r="I8" s="304"/>
      <c r="J8" s="312" t="s">
        <v>375</v>
      </c>
      <c r="K8" s="311"/>
      <c r="L8" s="312" t="s">
        <v>313</v>
      </c>
    </row>
    <row r="9" spans="1:12" s="321" customFormat="1" ht="18" customHeight="1">
      <c r="A9" s="314">
        <v>1</v>
      </c>
      <c r="B9" s="315"/>
      <c r="C9" s="314">
        <v>3</v>
      </c>
      <c r="D9" s="317"/>
      <c r="E9" s="314"/>
      <c r="F9" s="318" t="s">
        <v>1098</v>
      </c>
      <c r="G9" s="319"/>
      <c r="H9" s="320" t="s">
        <v>1104</v>
      </c>
      <c r="I9" s="317"/>
      <c r="J9" s="320" t="s">
        <v>1104</v>
      </c>
      <c r="K9" s="319"/>
      <c r="L9" s="320">
        <v>5</v>
      </c>
    </row>
    <row r="10" spans="1:12" s="326" customFormat="1" ht="18.75" hidden="1" customHeight="1">
      <c r="A10" s="332" t="s">
        <v>1325</v>
      </c>
      <c r="B10" s="323"/>
      <c r="C10" s="324"/>
      <c r="D10" s="324"/>
      <c r="E10" s="324"/>
      <c r="F10" s="325"/>
      <c r="G10" s="325"/>
      <c r="H10" s="325"/>
      <c r="I10" s="323"/>
      <c r="J10" s="325"/>
      <c r="K10" s="325"/>
      <c r="L10" s="325"/>
    </row>
    <row r="11" spans="1:12" s="326" customFormat="1" ht="2.25" hidden="1" customHeight="1">
      <c r="A11" s="332"/>
      <c r="B11" s="323"/>
      <c r="C11" s="324"/>
      <c r="D11" s="324"/>
      <c r="E11" s="324"/>
      <c r="F11" s="325"/>
      <c r="G11" s="325"/>
      <c r="H11" s="325"/>
      <c r="I11" s="323"/>
      <c r="J11" s="325"/>
      <c r="K11" s="325"/>
      <c r="L11" s="325"/>
    </row>
    <row r="12" spans="1:12" s="331" customFormat="1" ht="18" hidden="1" customHeight="1">
      <c r="A12" s="332" t="s">
        <v>1326</v>
      </c>
      <c r="B12" s="1067"/>
      <c r="C12" s="329"/>
      <c r="D12" s="329"/>
      <c r="E12" s="329"/>
      <c r="F12" s="330"/>
      <c r="G12" s="330"/>
      <c r="H12" s="330"/>
      <c r="I12" s="328"/>
      <c r="J12" s="330"/>
      <c r="K12" s="330"/>
      <c r="L12" s="330"/>
    </row>
    <row r="13" spans="1:12" s="338" customFormat="1" ht="18" hidden="1" customHeight="1">
      <c r="A13" s="332" t="s">
        <v>1327</v>
      </c>
      <c r="B13" s="1073"/>
      <c r="C13" s="335"/>
      <c r="D13" s="329"/>
      <c r="E13" s="334"/>
      <c r="F13" s="336"/>
      <c r="G13" s="337"/>
      <c r="H13" s="337"/>
      <c r="I13" s="333"/>
      <c r="J13" s="337"/>
      <c r="K13" s="337"/>
      <c r="L13" s="337"/>
    </row>
    <row r="14" spans="1:12" s="338" customFormat="1" ht="15" hidden="1">
      <c r="A14" s="339" t="s">
        <v>1328</v>
      </c>
      <c r="B14" s="333"/>
      <c r="C14" s="329"/>
      <c r="D14" s="329"/>
      <c r="E14" s="334"/>
      <c r="F14" s="336"/>
      <c r="G14" s="337"/>
      <c r="H14" s="337"/>
      <c r="I14" s="333"/>
      <c r="J14" s="337"/>
      <c r="K14" s="337"/>
      <c r="L14" s="337"/>
    </row>
    <row r="15" spans="1:12" s="331" customFormat="1" ht="15">
      <c r="A15" s="332" t="s">
        <v>1478</v>
      </c>
      <c r="B15" s="328"/>
      <c r="C15" s="335"/>
      <c r="D15" s="329"/>
      <c r="E15" s="329"/>
      <c r="F15" s="330"/>
      <c r="G15" s="330"/>
      <c r="H15" s="330"/>
      <c r="I15" s="328"/>
      <c r="J15" s="330"/>
      <c r="K15" s="330"/>
      <c r="L15" s="330"/>
    </row>
    <row r="16" spans="1:12" s="338" customFormat="1" ht="15">
      <c r="A16" s="332" t="s">
        <v>1329</v>
      </c>
      <c r="B16" s="333"/>
      <c r="C16" s="329"/>
      <c r="D16" s="329"/>
      <c r="E16" s="334"/>
      <c r="F16" s="336"/>
      <c r="G16" s="337"/>
      <c r="H16" s="337"/>
      <c r="I16" s="333"/>
      <c r="J16" s="1362">
        <v>299887.14</v>
      </c>
      <c r="K16" s="1362"/>
      <c r="L16" s="1362">
        <v>375576.28</v>
      </c>
    </row>
    <row r="17" spans="1:12" s="338" customFormat="1" ht="15">
      <c r="A17" s="332" t="s">
        <v>1330</v>
      </c>
      <c r="B17" s="333"/>
      <c r="C17" s="329"/>
      <c r="D17" s="329"/>
      <c r="E17" s="334"/>
      <c r="F17" s="336"/>
      <c r="G17" s="337"/>
      <c r="H17" s="337"/>
      <c r="I17" s="333"/>
      <c r="J17" s="1362">
        <v>1958.9</v>
      </c>
      <c r="K17" s="1362"/>
      <c r="L17" s="1362">
        <v>131.81</v>
      </c>
    </row>
    <row r="18" spans="1:12" s="331" customFormat="1" ht="15">
      <c r="A18" s="339" t="s">
        <v>1331</v>
      </c>
      <c r="B18" s="328"/>
      <c r="C18" s="335"/>
      <c r="D18" s="329"/>
      <c r="E18" s="329"/>
      <c r="F18" s="330"/>
      <c r="G18" s="330"/>
      <c r="H18" s="330"/>
      <c r="I18" s="328"/>
      <c r="J18" s="330"/>
      <c r="K18" s="330"/>
      <c r="L18" s="330"/>
    </row>
    <row r="19" spans="1:12" s="361" customFormat="1" ht="7.5" customHeight="1">
      <c r="A19" s="1359"/>
      <c r="B19" s="366"/>
      <c r="C19" s="1360"/>
      <c r="D19" s="367"/>
      <c r="E19" s="367"/>
      <c r="F19" s="369"/>
      <c r="G19" s="369"/>
      <c r="H19" s="369"/>
      <c r="I19" s="366"/>
      <c r="J19" s="1361"/>
      <c r="K19" s="369"/>
      <c r="L19" s="1361"/>
    </row>
    <row r="20" spans="1:12" s="321" customFormat="1" ht="18.75" hidden="1" customHeight="1">
      <c r="A20" s="1826" t="s">
        <v>262</v>
      </c>
      <c r="B20" s="1826"/>
      <c r="C20" s="1826"/>
      <c r="D20" s="1826"/>
      <c r="E20" s="1826"/>
      <c r="F20" s="1826"/>
      <c r="G20" s="1826"/>
      <c r="H20" s="1826"/>
      <c r="I20" s="1826"/>
      <c r="J20" s="1826"/>
      <c r="K20" s="1826"/>
      <c r="L20" s="1826"/>
    </row>
    <row r="21" spans="1:12" s="321" customFormat="1" ht="16.5" hidden="1">
      <c r="A21" s="303" t="s">
        <v>511</v>
      </c>
      <c r="B21" s="378"/>
      <c r="C21" s="305" t="s">
        <v>317</v>
      </c>
      <c r="D21" s="379"/>
      <c r="E21" s="379"/>
      <c r="F21" s="379"/>
      <c r="G21" s="379"/>
      <c r="H21" s="379"/>
      <c r="I21" s="379"/>
      <c r="J21" s="310" t="s">
        <v>613</v>
      </c>
      <c r="K21" s="311"/>
      <c r="L21" s="312" t="s">
        <v>313</v>
      </c>
    </row>
    <row r="22" spans="1:12" s="290" customFormat="1" ht="17.25" hidden="1" customHeight="1">
      <c r="A22" s="380" t="s">
        <v>263</v>
      </c>
      <c r="B22" s="380"/>
      <c r="C22" s="383" t="s">
        <v>272</v>
      </c>
      <c r="D22" s="384"/>
      <c r="E22" s="384"/>
      <c r="F22" s="385"/>
      <c r="G22" s="385"/>
      <c r="H22" s="385"/>
      <c r="I22" s="382"/>
      <c r="J22" s="386"/>
      <c r="K22" s="385"/>
      <c r="L22" s="387"/>
    </row>
    <row r="23" spans="1:12" s="290" customFormat="1" ht="17.25" hidden="1" customHeight="1">
      <c r="A23" s="912" t="s">
        <v>151</v>
      </c>
      <c r="B23" s="912"/>
      <c r="C23" s="913"/>
      <c r="D23" s="384"/>
      <c r="E23" s="384"/>
      <c r="F23" s="385"/>
      <c r="G23" s="385"/>
      <c r="H23" s="385"/>
      <c r="I23" s="382"/>
      <c r="J23" s="914"/>
      <c r="K23" s="385"/>
      <c r="L23" s="914"/>
    </row>
    <row r="24" spans="1:12" s="290" customFormat="1" ht="17.25" hidden="1" customHeight="1">
      <c r="A24" s="382" t="s">
        <v>264</v>
      </c>
      <c r="B24" s="382"/>
      <c r="C24" s="384"/>
      <c r="D24" s="384"/>
      <c r="E24" s="384"/>
      <c r="F24" s="385"/>
      <c r="G24" s="385"/>
      <c r="H24" s="385"/>
      <c r="I24" s="382"/>
      <c r="J24" s="385"/>
      <c r="K24" s="385"/>
      <c r="L24" s="385"/>
    </row>
    <row r="25" spans="1:12" s="290" customFormat="1" ht="17.25" hidden="1" customHeight="1">
      <c r="A25" s="382" t="s">
        <v>152</v>
      </c>
      <c r="B25" s="382"/>
      <c r="C25" s="384"/>
      <c r="D25" s="384"/>
      <c r="E25" s="384"/>
      <c r="F25" s="385"/>
      <c r="G25" s="385"/>
      <c r="H25" s="385"/>
      <c r="I25" s="382"/>
      <c r="J25" s="385"/>
      <c r="K25" s="385"/>
      <c r="L25" s="385"/>
    </row>
    <row r="26" spans="1:12" s="290" customFormat="1" ht="17.25" hidden="1" customHeight="1">
      <c r="A26" s="382" t="s">
        <v>153</v>
      </c>
      <c r="B26" s="382"/>
      <c r="C26" s="384"/>
      <c r="D26" s="384"/>
      <c r="E26" s="384"/>
      <c r="F26" s="385"/>
      <c r="G26" s="385"/>
      <c r="H26" s="385"/>
      <c r="I26" s="382"/>
      <c r="J26" s="915"/>
      <c r="K26" s="385"/>
      <c r="L26" s="915"/>
    </row>
    <row r="27" spans="1:12" s="290" customFormat="1" ht="17.25" hidden="1" customHeight="1">
      <c r="A27" s="910" t="s">
        <v>827</v>
      </c>
      <c r="B27" s="388"/>
      <c r="C27" s="389"/>
      <c r="D27" s="389"/>
      <c r="E27" s="389"/>
      <c r="F27" s="295"/>
      <c r="G27" s="295"/>
      <c r="H27" s="295"/>
      <c r="I27" s="388"/>
      <c r="J27" s="295"/>
      <c r="K27" s="295"/>
      <c r="L27" s="911"/>
    </row>
    <row r="28" spans="1:12" s="321" customFormat="1" ht="18" customHeight="1">
      <c r="A28" s="370"/>
      <c r="B28" s="371"/>
      <c r="C28" s="1824" t="str">
        <f>'Ten '!A19</f>
        <v>Hµ Néi, ngµy 28 th¸ng 02 n¨m 2015</v>
      </c>
      <c r="D28" s="1825"/>
      <c r="E28" s="1825"/>
      <c r="F28" s="1825"/>
      <c r="G28" s="1825"/>
      <c r="H28" s="1825"/>
      <c r="I28" s="1824"/>
      <c r="J28" s="1824"/>
      <c r="K28" s="1824"/>
      <c r="L28" s="1824"/>
    </row>
    <row r="29" spans="1:12" s="321" customFormat="1" ht="18" customHeight="1">
      <c r="A29" s="317" t="s">
        <v>742</v>
      </c>
      <c r="B29" s="1827" t="s">
        <v>563</v>
      </c>
      <c r="C29" s="1827"/>
      <c r="D29" s="1827"/>
      <c r="E29" s="371"/>
      <c r="F29" s="1816" t="str">
        <f>'Ten '!B14</f>
        <v>Tæng Gi¸m ®èc</v>
      </c>
      <c r="G29" s="1816"/>
      <c r="H29" s="1816"/>
      <c r="I29" s="1816"/>
      <c r="J29" s="1816"/>
      <c r="K29" s="1816"/>
      <c r="L29" s="1816"/>
    </row>
    <row r="30" spans="1:12" s="321" customFormat="1" ht="18" customHeight="1">
      <c r="A30" s="370"/>
      <c r="B30" s="371"/>
      <c r="C30" s="315"/>
      <c r="D30" s="315"/>
      <c r="E30" s="315"/>
      <c r="F30" s="372"/>
      <c r="G30" s="372"/>
      <c r="H30" s="372"/>
      <c r="I30" s="315"/>
      <c r="J30" s="315"/>
      <c r="K30" s="315"/>
      <c r="L30" s="315"/>
    </row>
    <row r="31" spans="1:12" s="321" customFormat="1" ht="15" customHeight="1">
      <c r="A31" s="370"/>
      <c r="B31" s="371"/>
      <c r="C31" s="315"/>
      <c r="D31" s="315"/>
      <c r="E31" s="315"/>
      <c r="F31" s="372"/>
      <c r="G31" s="372"/>
      <c r="H31" s="372"/>
      <c r="I31" s="315"/>
      <c r="J31" s="315"/>
      <c r="K31" s="315"/>
      <c r="L31" s="315"/>
    </row>
    <row r="32" spans="1:12" s="321" customFormat="1" ht="18.75" customHeight="1">
      <c r="A32" s="370"/>
      <c r="B32" s="371"/>
      <c r="C32" s="315"/>
      <c r="D32" s="315"/>
      <c r="E32" s="315"/>
      <c r="F32" s="372"/>
      <c r="G32" s="372"/>
      <c r="H32" s="372"/>
      <c r="I32" s="315"/>
      <c r="J32" s="391"/>
      <c r="K32" s="315"/>
      <c r="L32" s="315"/>
    </row>
    <row r="33" spans="1:12" s="392" customFormat="1" ht="36" customHeight="1">
      <c r="A33" s="370"/>
      <c r="B33" s="371"/>
      <c r="C33" s="315"/>
      <c r="D33" s="315"/>
      <c r="E33" s="315"/>
      <c r="F33" s="372"/>
      <c r="G33" s="372"/>
      <c r="H33" s="372"/>
      <c r="I33" s="315"/>
      <c r="J33" s="315"/>
      <c r="K33" s="315"/>
      <c r="L33" s="315"/>
    </row>
    <row r="34" spans="1:12" s="392" customFormat="1" ht="18" customHeight="1">
      <c r="A34" s="1309" t="s">
        <v>1295</v>
      </c>
      <c r="B34" s="1827" t="s">
        <v>1015</v>
      </c>
      <c r="C34" s="1827"/>
      <c r="D34" s="1827"/>
      <c r="E34" s="315"/>
      <c r="F34" s="1817" t="str">
        <f>'Ten '!B15</f>
        <v>Hoµng V¨n To¶n</v>
      </c>
      <c r="G34" s="1817"/>
      <c r="H34" s="1817"/>
      <c r="I34" s="1817"/>
      <c r="J34" s="1817"/>
      <c r="K34" s="1817"/>
      <c r="L34" s="1817"/>
    </row>
    <row r="35" spans="1:12" s="392" customFormat="1" ht="18" customHeight="1">
      <c r="A35" s="317"/>
      <c r="B35" s="315"/>
      <c r="C35" s="315"/>
      <c r="D35" s="315"/>
      <c r="E35" s="315"/>
      <c r="F35" s="372"/>
      <c r="G35" s="372"/>
      <c r="H35" s="372"/>
      <c r="I35" s="315"/>
      <c r="J35" s="390"/>
      <c r="K35" s="390"/>
      <c r="L35" s="390"/>
    </row>
    <row r="36" spans="1:12" s="392" customFormat="1" ht="18" customHeight="1">
      <c r="A36" s="317"/>
      <c r="B36" s="315"/>
      <c r="C36" s="315"/>
      <c r="D36" s="315"/>
      <c r="E36" s="315"/>
      <c r="F36" s="372"/>
      <c r="G36" s="372"/>
      <c r="H36" s="372"/>
      <c r="I36" s="315"/>
      <c r="J36" s="390"/>
      <c r="K36" s="390"/>
      <c r="L36" s="390"/>
    </row>
    <row r="37" spans="1:12" s="392" customFormat="1" ht="18" customHeight="1">
      <c r="A37" s="317"/>
      <c r="B37" s="315"/>
      <c r="C37" s="315"/>
      <c r="D37" s="315"/>
      <c r="E37" s="315"/>
      <c r="F37" s="372"/>
      <c r="G37" s="372"/>
      <c r="H37" s="372"/>
      <c r="I37" s="315"/>
      <c r="J37" s="390"/>
      <c r="K37" s="390"/>
      <c r="L37" s="390"/>
    </row>
    <row r="38" spans="1:12" s="392" customFormat="1" ht="15" customHeight="1">
      <c r="A38" s="317"/>
      <c r="B38" s="315"/>
      <c r="C38" s="315"/>
      <c r="D38" s="315"/>
      <c r="E38" s="315"/>
      <c r="F38" s="372"/>
      <c r="G38" s="372"/>
      <c r="H38" s="372"/>
      <c r="I38" s="315"/>
      <c r="J38" s="390"/>
      <c r="K38" s="390"/>
      <c r="L38" s="390"/>
    </row>
    <row r="39" spans="1:12" ht="18" customHeight="1">
      <c r="A39" s="377"/>
      <c r="B39" s="352"/>
      <c r="C39" s="353"/>
      <c r="D39" s="353"/>
      <c r="E39" s="353"/>
      <c r="F39" s="354"/>
      <c r="G39" s="354"/>
      <c r="H39" s="354"/>
      <c r="I39" s="352"/>
      <c r="J39" s="354"/>
      <c r="K39" s="354"/>
      <c r="L39" s="354"/>
    </row>
    <row r="40" spans="1:12" ht="18" customHeight="1">
      <c r="A40" s="377"/>
      <c r="B40" s="352"/>
      <c r="C40" s="353"/>
      <c r="D40" s="353"/>
      <c r="E40" s="353"/>
      <c r="F40" s="354"/>
      <c r="G40" s="354"/>
      <c r="H40" s="354"/>
      <c r="I40" s="352"/>
      <c r="J40" s="354"/>
      <c r="K40" s="354"/>
      <c r="L40" s="354"/>
    </row>
    <row r="41" spans="1:12" ht="18" customHeight="1">
      <c r="A41" s="377"/>
      <c r="B41" s="352"/>
      <c r="C41" s="353"/>
      <c r="D41" s="353"/>
      <c r="E41" s="353"/>
      <c r="F41" s="354"/>
      <c r="G41" s="354"/>
      <c r="H41" s="354"/>
      <c r="I41" s="352"/>
      <c r="J41" s="354"/>
      <c r="K41" s="354"/>
      <c r="L41" s="354"/>
    </row>
    <row r="42" spans="1:12" ht="18" customHeight="1">
      <c r="A42" s="377"/>
      <c r="B42" s="352"/>
      <c r="C42" s="353"/>
      <c r="D42" s="353"/>
      <c r="E42" s="353"/>
      <c r="F42" s="354"/>
      <c r="G42" s="354"/>
      <c r="H42" s="354"/>
      <c r="I42" s="352"/>
      <c r="J42" s="354"/>
      <c r="K42" s="354"/>
      <c r="L42" s="354"/>
    </row>
    <row r="43" spans="1:12" ht="18" customHeight="1">
      <c r="A43" s="377"/>
      <c r="B43" s="352"/>
      <c r="C43" s="353"/>
      <c r="D43" s="353"/>
      <c r="E43" s="353"/>
      <c r="F43" s="354"/>
      <c r="G43" s="354"/>
      <c r="H43" s="354"/>
      <c r="I43" s="352"/>
      <c r="J43" s="354"/>
      <c r="K43" s="354"/>
      <c r="L43" s="354"/>
    </row>
    <row r="44" spans="1:12" ht="18" customHeight="1">
      <c r="A44" s="377"/>
      <c r="B44" s="352"/>
      <c r="C44" s="353"/>
      <c r="D44" s="353"/>
      <c r="E44" s="353"/>
      <c r="F44" s="354"/>
      <c r="G44" s="354"/>
      <c r="H44" s="354"/>
      <c r="I44" s="352"/>
      <c r="J44" s="354"/>
      <c r="K44" s="354"/>
      <c r="L44" s="354"/>
    </row>
    <row r="45" spans="1:12" s="284" customFormat="1" ht="18" customHeight="1">
      <c r="A45" s="377"/>
      <c r="B45" s="352"/>
      <c r="C45" s="353"/>
      <c r="D45" s="353"/>
      <c r="E45" s="353"/>
      <c r="F45" s="354"/>
      <c r="G45" s="354"/>
      <c r="H45" s="354"/>
      <c r="I45" s="352"/>
      <c r="J45" s="354"/>
      <c r="K45" s="354"/>
      <c r="L45" s="354"/>
    </row>
    <row r="46" spans="1:12" s="284" customFormat="1" ht="18" customHeight="1">
      <c r="A46" s="377"/>
      <c r="B46" s="352"/>
      <c r="C46" s="353"/>
      <c r="D46" s="353"/>
      <c r="E46" s="353"/>
      <c r="F46" s="354"/>
      <c r="G46" s="354"/>
      <c r="H46" s="354"/>
      <c r="I46" s="352"/>
      <c r="J46" s="354"/>
      <c r="K46" s="354"/>
      <c r="L46" s="354"/>
    </row>
    <row r="47" spans="1:12" s="284" customFormat="1" ht="18" customHeight="1">
      <c r="A47" s="377"/>
      <c r="B47" s="352"/>
      <c r="C47" s="353"/>
      <c r="D47" s="353"/>
      <c r="E47" s="353"/>
      <c r="F47" s="354"/>
      <c r="G47" s="354"/>
      <c r="H47" s="354"/>
      <c r="I47" s="352"/>
      <c r="J47" s="354"/>
      <c r="K47" s="354"/>
      <c r="L47" s="354"/>
    </row>
    <row r="48" spans="1:12" s="284" customFormat="1" ht="18" customHeight="1">
      <c r="A48" s="377"/>
      <c r="B48" s="352"/>
      <c r="C48" s="353"/>
      <c r="D48" s="353"/>
      <c r="E48" s="353"/>
      <c r="F48" s="354"/>
      <c r="G48" s="354"/>
      <c r="H48" s="354"/>
      <c r="I48" s="352"/>
      <c r="J48" s="354"/>
      <c r="K48" s="354"/>
      <c r="L48" s="354"/>
    </row>
    <row r="49" spans="1:12" s="284" customFormat="1" ht="18" customHeight="1">
      <c r="A49" s="377"/>
      <c r="B49" s="352"/>
      <c r="C49" s="353"/>
      <c r="D49" s="353"/>
      <c r="E49" s="353"/>
      <c r="F49" s="354"/>
      <c r="G49" s="354"/>
      <c r="H49" s="354"/>
      <c r="I49" s="352"/>
      <c r="J49" s="354"/>
      <c r="K49" s="354"/>
      <c r="L49" s="354"/>
    </row>
    <row r="50" spans="1:12" s="284" customFormat="1" ht="18" customHeight="1">
      <c r="A50" s="377"/>
      <c r="B50" s="352"/>
      <c r="C50" s="353"/>
      <c r="D50" s="353"/>
      <c r="E50" s="353"/>
      <c r="F50" s="354"/>
      <c r="G50" s="354"/>
      <c r="H50" s="354"/>
      <c r="I50" s="352"/>
      <c r="J50" s="354"/>
      <c r="K50" s="354"/>
      <c r="L50" s="354"/>
    </row>
    <row r="51" spans="1:12" s="284" customFormat="1" ht="18" customHeight="1">
      <c r="A51" s="377"/>
      <c r="B51" s="352"/>
      <c r="C51" s="353"/>
      <c r="D51" s="353"/>
      <c r="E51" s="353"/>
      <c r="F51" s="354"/>
      <c r="G51" s="354"/>
      <c r="H51" s="354"/>
      <c r="I51" s="352"/>
      <c r="J51" s="354"/>
      <c r="K51" s="354"/>
      <c r="L51" s="354"/>
    </row>
    <row r="52" spans="1:12" s="284" customFormat="1" ht="18" customHeight="1">
      <c r="A52" s="377"/>
      <c r="B52" s="352"/>
      <c r="C52" s="353"/>
      <c r="D52" s="353"/>
      <c r="E52" s="353"/>
      <c r="F52" s="354"/>
      <c r="G52" s="354"/>
      <c r="H52" s="354"/>
      <c r="I52" s="352"/>
      <c r="J52" s="354"/>
      <c r="K52" s="354"/>
      <c r="L52" s="354"/>
    </row>
    <row r="53" spans="1:12" s="284" customFormat="1">
      <c r="A53" s="377"/>
      <c r="B53" s="352"/>
      <c r="C53" s="353"/>
      <c r="D53" s="353"/>
      <c r="E53" s="353"/>
      <c r="F53" s="354"/>
      <c r="G53" s="354"/>
      <c r="H53" s="354"/>
      <c r="I53" s="352"/>
      <c r="J53" s="354"/>
      <c r="K53" s="354"/>
      <c r="L53" s="354"/>
    </row>
    <row r="54" spans="1:12" s="284" customFormat="1">
      <c r="A54" s="377"/>
      <c r="B54" s="352"/>
      <c r="C54" s="353"/>
      <c r="D54" s="353"/>
      <c r="E54" s="353"/>
      <c r="F54" s="354"/>
      <c r="G54" s="354"/>
      <c r="H54" s="354"/>
      <c r="I54" s="352"/>
      <c r="J54" s="354"/>
      <c r="K54" s="354"/>
      <c r="L54" s="354"/>
    </row>
    <row r="55" spans="1:12" s="284" customFormat="1">
      <c r="A55" s="377"/>
      <c r="B55" s="352"/>
      <c r="C55" s="353"/>
      <c r="D55" s="353"/>
      <c r="E55" s="353"/>
      <c r="F55" s="354"/>
      <c r="G55" s="354"/>
      <c r="H55" s="354"/>
      <c r="I55" s="352"/>
      <c r="J55" s="354"/>
      <c r="K55" s="354"/>
      <c r="L55" s="354"/>
    </row>
    <row r="56" spans="1:12" s="284" customFormat="1">
      <c r="A56" s="377"/>
      <c r="B56" s="352"/>
      <c r="C56" s="353"/>
      <c r="D56" s="353"/>
      <c r="E56" s="353"/>
      <c r="F56" s="354"/>
      <c r="G56" s="354"/>
      <c r="H56" s="354"/>
      <c r="I56" s="352"/>
      <c r="J56" s="354"/>
      <c r="K56" s="354"/>
      <c r="L56" s="354"/>
    </row>
    <row r="57" spans="1:12" s="284" customFormat="1">
      <c r="A57" s="377"/>
      <c r="B57" s="352"/>
      <c r="C57" s="353"/>
      <c r="D57" s="353"/>
      <c r="E57" s="353"/>
      <c r="F57" s="354"/>
      <c r="G57" s="354"/>
      <c r="H57" s="354"/>
      <c r="I57" s="352"/>
      <c r="J57" s="354"/>
      <c r="K57" s="354"/>
      <c r="L57" s="354"/>
    </row>
    <row r="58" spans="1:12" s="284" customFormat="1">
      <c r="A58" s="377"/>
      <c r="B58" s="352"/>
      <c r="C58" s="353"/>
      <c r="D58" s="353"/>
      <c r="E58" s="353"/>
      <c r="F58" s="354"/>
      <c r="G58" s="354"/>
      <c r="H58" s="354"/>
      <c r="I58" s="352"/>
      <c r="J58" s="354"/>
      <c r="K58" s="354"/>
      <c r="L58" s="354"/>
    </row>
    <row r="59" spans="1:12" s="284" customFormat="1">
      <c r="A59" s="377"/>
      <c r="B59" s="352"/>
      <c r="C59" s="353"/>
      <c r="D59" s="353"/>
      <c r="E59" s="353"/>
      <c r="F59" s="354"/>
      <c r="G59" s="354"/>
      <c r="H59" s="354"/>
      <c r="I59" s="352"/>
      <c r="J59" s="354"/>
      <c r="K59" s="354"/>
      <c r="L59" s="354"/>
    </row>
    <row r="60" spans="1:12" s="284" customFormat="1">
      <c r="A60" s="377"/>
      <c r="B60" s="352"/>
      <c r="C60" s="353"/>
      <c r="D60" s="353"/>
      <c r="E60" s="353"/>
      <c r="F60" s="354"/>
      <c r="G60" s="354"/>
      <c r="H60" s="354"/>
      <c r="I60" s="352"/>
      <c r="J60" s="354"/>
      <c r="K60" s="354"/>
      <c r="L60" s="354"/>
    </row>
    <row r="61" spans="1:12" s="284" customFormat="1">
      <c r="A61" s="377"/>
      <c r="B61" s="352"/>
      <c r="C61" s="353"/>
      <c r="D61" s="353"/>
      <c r="E61" s="353"/>
      <c r="F61" s="354"/>
      <c r="G61" s="354"/>
      <c r="H61" s="354"/>
      <c r="I61" s="352"/>
      <c r="J61" s="354"/>
      <c r="K61" s="354"/>
      <c r="L61" s="354"/>
    </row>
    <row r="62" spans="1:12" s="284" customFormat="1">
      <c r="A62" s="377"/>
      <c r="B62" s="352"/>
      <c r="C62" s="353"/>
      <c r="D62" s="353"/>
      <c r="E62" s="353"/>
      <c r="F62" s="354"/>
      <c r="G62" s="354"/>
      <c r="H62" s="354"/>
      <c r="I62" s="352"/>
      <c r="J62" s="354"/>
      <c r="K62" s="354"/>
      <c r="L62" s="354"/>
    </row>
    <row r="63" spans="1:12" s="284" customFormat="1">
      <c r="A63" s="377"/>
      <c r="B63" s="352"/>
      <c r="C63" s="353"/>
      <c r="D63" s="353"/>
      <c r="E63" s="353"/>
      <c r="F63" s="354"/>
      <c r="G63" s="354"/>
      <c r="H63" s="354"/>
      <c r="I63" s="352"/>
      <c r="J63" s="354"/>
      <c r="K63" s="354"/>
      <c r="L63" s="354"/>
    </row>
    <row r="64" spans="1:12" s="284" customFormat="1">
      <c r="A64" s="377"/>
      <c r="B64" s="352"/>
      <c r="C64" s="353"/>
      <c r="D64" s="353"/>
      <c r="E64" s="353"/>
      <c r="F64" s="354"/>
      <c r="G64" s="354"/>
      <c r="H64" s="354"/>
      <c r="I64" s="352"/>
      <c r="J64" s="354"/>
      <c r="K64" s="354"/>
      <c r="L64" s="354"/>
    </row>
    <row r="65" spans="1:12" s="284" customFormat="1">
      <c r="A65" s="377"/>
      <c r="B65" s="352"/>
      <c r="C65" s="353"/>
      <c r="D65" s="353"/>
      <c r="E65" s="353"/>
      <c r="F65" s="354"/>
      <c r="G65" s="354"/>
      <c r="H65" s="354"/>
      <c r="I65" s="352"/>
      <c r="J65" s="354"/>
      <c r="K65" s="354"/>
      <c r="L65" s="354"/>
    </row>
    <row r="66" spans="1:12" s="284" customFormat="1">
      <c r="A66" s="377"/>
      <c r="B66" s="352"/>
      <c r="C66" s="353"/>
      <c r="D66" s="353"/>
      <c r="E66" s="353"/>
      <c r="F66" s="354"/>
      <c r="G66" s="354"/>
      <c r="H66" s="354"/>
      <c r="I66" s="352"/>
      <c r="J66" s="354"/>
      <c r="K66" s="354"/>
      <c r="L66" s="354"/>
    </row>
    <row r="67" spans="1:12" s="284" customFormat="1">
      <c r="A67" s="377"/>
      <c r="B67" s="352"/>
      <c r="C67" s="353"/>
      <c r="D67" s="353"/>
      <c r="E67" s="353"/>
      <c r="F67" s="354"/>
      <c r="G67" s="354"/>
      <c r="H67" s="354"/>
      <c r="I67" s="352"/>
      <c r="J67" s="354"/>
      <c r="K67" s="354"/>
      <c r="L67" s="354"/>
    </row>
    <row r="68" spans="1:12" s="284" customFormat="1">
      <c r="A68" s="377"/>
      <c r="B68" s="352"/>
      <c r="C68" s="353"/>
      <c r="D68" s="353"/>
      <c r="E68" s="353"/>
      <c r="F68" s="354"/>
      <c r="G68" s="354"/>
      <c r="H68" s="354"/>
      <c r="I68" s="352"/>
      <c r="J68" s="354"/>
      <c r="K68" s="354"/>
      <c r="L68" s="354"/>
    </row>
    <row r="69" spans="1:12" s="284" customFormat="1">
      <c r="A69" s="377"/>
      <c r="B69" s="352"/>
      <c r="C69" s="353"/>
      <c r="D69" s="353"/>
      <c r="E69" s="353"/>
      <c r="F69" s="354"/>
      <c r="G69" s="354"/>
      <c r="H69" s="354"/>
      <c r="I69" s="352"/>
      <c r="J69" s="354"/>
      <c r="K69" s="354"/>
      <c r="L69" s="354"/>
    </row>
    <row r="70" spans="1:12" s="284" customFormat="1">
      <c r="A70" s="377"/>
      <c r="B70" s="352"/>
      <c r="C70" s="353"/>
      <c r="D70" s="353"/>
      <c r="E70" s="353"/>
      <c r="F70" s="354"/>
      <c r="G70" s="354"/>
      <c r="H70" s="354"/>
      <c r="I70" s="352"/>
      <c r="J70" s="354"/>
      <c r="K70" s="354"/>
      <c r="L70" s="354"/>
    </row>
    <row r="71" spans="1:12" s="284" customFormat="1">
      <c r="A71" s="377"/>
      <c r="B71" s="352"/>
      <c r="C71" s="353"/>
      <c r="D71" s="353"/>
      <c r="E71" s="353"/>
      <c r="F71" s="354"/>
      <c r="G71" s="354"/>
      <c r="H71" s="354"/>
      <c r="I71" s="352"/>
      <c r="J71" s="354"/>
      <c r="K71" s="354"/>
      <c r="L71" s="354"/>
    </row>
    <row r="72" spans="1:12" s="284" customFormat="1">
      <c r="A72" s="377"/>
      <c r="B72" s="352"/>
      <c r="C72" s="353"/>
      <c r="D72" s="353"/>
      <c r="E72" s="353"/>
      <c r="F72" s="354"/>
      <c r="G72" s="354"/>
      <c r="H72" s="354"/>
      <c r="I72" s="352"/>
      <c r="J72" s="354"/>
      <c r="K72" s="354"/>
      <c r="L72" s="354"/>
    </row>
    <row r="73" spans="1:12" s="284" customFormat="1">
      <c r="A73" s="377"/>
      <c r="B73" s="352"/>
      <c r="C73" s="353"/>
      <c r="D73" s="353"/>
      <c r="E73" s="353"/>
      <c r="F73" s="354"/>
      <c r="G73" s="354"/>
      <c r="H73" s="354"/>
      <c r="I73" s="352"/>
      <c r="J73" s="354"/>
      <c r="K73" s="354"/>
      <c r="L73" s="354"/>
    </row>
    <row r="74" spans="1:12" s="284" customFormat="1">
      <c r="A74" s="377"/>
      <c r="B74" s="352"/>
      <c r="C74" s="353"/>
      <c r="D74" s="353"/>
      <c r="E74" s="353"/>
      <c r="F74" s="354"/>
      <c r="G74" s="354"/>
      <c r="H74" s="354"/>
      <c r="I74" s="352"/>
      <c r="J74" s="354"/>
      <c r="K74" s="354"/>
      <c r="L74" s="354"/>
    </row>
    <row r="75" spans="1:12" s="284" customFormat="1">
      <c r="A75" s="377"/>
      <c r="B75" s="352"/>
      <c r="C75" s="353"/>
      <c r="D75" s="353"/>
      <c r="E75" s="353"/>
      <c r="F75" s="354"/>
      <c r="G75" s="354"/>
      <c r="H75" s="354"/>
      <c r="I75" s="352"/>
      <c r="J75" s="354"/>
      <c r="K75" s="354"/>
      <c r="L75" s="354"/>
    </row>
    <row r="76" spans="1:12" s="284" customFormat="1">
      <c r="A76" s="377"/>
      <c r="B76" s="352"/>
      <c r="C76" s="353"/>
      <c r="D76" s="353"/>
      <c r="E76" s="353"/>
      <c r="F76" s="354"/>
      <c r="G76" s="354"/>
      <c r="H76" s="354"/>
      <c r="I76" s="352"/>
      <c r="J76" s="354"/>
      <c r="K76" s="354"/>
      <c r="L76" s="354"/>
    </row>
    <row r="77" spans="1:12" s="284" customFormat="1">
      <c r="A77" s="377"/>
      <c r="B77" s="352"/>
      <c r="C77" s="353"/>
      <c r="D77" s="353"/>
      <c r="E77" s="353"/>
      <c r="F77" s="354"/>
      <c r="G77" s="354"/>
      <c r="H77" s="354"/>
      <c r="I77" s="352"/>
      <c r="J77" s="354"/>
      <c r="K77" s="354"/>
      <c r="L77" s="354"/>
    </row>
    <row r="78" spans="1:12" s="284" customFormat="1">
      <c r="A78" s="377"/>
      <c r="B78" s="352"/>
      <c r="C78" s="353"/>
      <c r="D78" s="353"/>
      <c r="E78" s="353"/>
      <c r="F78" s="354"/>
      <c r="G78" s="354"/>
      <c r="H78" s="354"/>
      <c r="I78" s="352"/>
      <c r="J78" s="354"/>
      <c r="K78" s="354"/>
      <c r="L78" s="354"/>
    </row>
    <row r="79" spans="1:12" s="284" customFormat="1">
      <c r="A79" s="377"/>
      <c r="B79" s="352"/>
      <c r="C79" s="353"/>
      <c r="D79" s="353"/>
      <c r="E79" s="353"/>
      <c r="F79" s="354"/>
      <c r="G79" s="354"/>
      <c r="H79" s="354"/>
      <c r="I79" s="352"/>
      <c r="J79" s="354"/>
      <c r="K79" s="354"/>
      <c r="L79" s="354"/>
    </row>
    <row r="80" spans="1:12" s="284" customFormat="1">
      <c r="A80" s="377"/>
      <c r="B80" s="352"/>
      <c r="C80" s="353"/>
      <c r="D80" s="353"/>
      <c r="E80" s="353"/>
      <c r="F80" s="354"/>
      <c r="G80" s="354"/>
      <c r="H80" s="354"/>
      <c r="I80" s="352"/>
      <c r="J80" s="354"/>
      <c r="K80" s="354"/>
      <c r="L80" s="354"/>
    </row>
    <row r="81" spans="1:12" s="284" customFormat="1">
      <c r="A81" s="377"/>
      <c r="B81" s="352"/>
      <c r="C81" s="353"/>
      <c r="D81" s="353"/>
      <c r="E81" s="353"/>
      <c r="F81" s="354"/>
      <c r="G81" s="354"/>
      <c r="H81" s="354"/>
      <c r="I81" s="352"/>
      <c r="J81" s="354"/>
      <c r="K81" s="354"/>
      <c r="L81" s="354"/>
    </row>
    <row r="82" spans="1:12" s="284" customFormat="1">
      <c r="A82" s="377"/>
      <c r="B82" s="352"/>
      <c r="C82" s="353"/>
      <c r="D82" s="353"/>
      <c r="E82" s="353"/>
      <c r="F82" s="354"/>
      <c r="G82" s="354"/>
      <c r="H82" s="354"/>
      <c r="I82" s="352"/>
      <c r="J82" s="354"/>
      <c r="K82" s="354"/>
      <c r="L82" s="354"/>
    </row>
    <row r="83" spans="1:12" s="284" customFormat="1">
      <c r="A83" s="377"/>
      <c r="B83" s="352"/>
      <c r="C83" s="353"/>
      <c r="D83" s="353"/>
      <c r="E83" s="353"/>
      <c r="F83" s="354"/>
      <c r="G83" s="354"/>
      <c r="H83" s="354"/>
      <c r="I83" s="352"/>
      <c r="J83" s="354"/>
      <c r="K83" s="354"/>
      <c r="L83" s="354"/>
    </row>
    <row r="84" spans="1:12" s="284" customFormat="1">
      <c r="A84" s="377"/>
      <c r="B84" s="352"/>
      <c r="C84" s="353"/>
      <c r="D84" s="353"/>
      <c r="E84" s="353"/>
      <c r="F84" s="354"/>
      <c r="G84" s="354"/>
      <c r="H84" s="354"/>
      <c r="I84" s="352"/>
      <c r="J84" s="354"/>
      <c r="K84" s="354"/>
      <c r="L84" s="354"/>
    </row>
    <row r="85" spans="1:12" s="284" customFormat="1">
      <c r="A85" s="377"/>
      <c r="B85" s="352"/>
      <c r="C85" s="353"/>
      <c r="D85" s="353"/>
      <c r="E85" s="353"/>
      <c r="F85" s="354"/>
      <c r="G85" s="354"/>
      <c r="H85" s="354"/>
      <c r="I85" s="352"/>
      <c r="J85" s="354"/>
      <c r="K85" s="354"/>
      <c r="L85" s="354"/>
    </row>
    <row r="86" spans="1:12" s="284" customFormat="1">
      <c r="A86" s="377"/>
      <c r="B86" s="352"/>
      <c r="C86" s="353"/>
      <c r="D86" s="353"/>
      <c r="E86" s="353"/>
      <c r="F86" s="354"/>
      <c r="G86" s="354"/>
      <c r="H86" s="354"/>
      <c r="I86" s="352"/>
      <c r="J86" s="354"/>
      <c r="K86" s="354"/>
      <c r="L86" s="354"/>
    </row>
    <row r="87" spans="1:12" s="284" customFormat="1">
      <c r="A87" s="377"/>
      <c r="B87" s="352"/>
      <c r="C87" s="353"/>
      <c r="D87" s="353"/>
      <c r="E87" s="353"/>
      <c r="F87" s="354"/>
      <c r="G87" s="354"/>
      <c r="H87" s="354"/>
      <c r="I87" s="352"/>
      <c r="J87" s="354"/>
      <c r="K87" s="354"/>
      <c r="L87" s="354"/>
    </row>
    <row r="88" spans="1:12" s="284" customFormat="1">
      <c r="A88" s="377"/>
      <c r="B88" s="352"/>
      <c r="C88" s="353"/>
      <c r="D88" s="353"/>
      <c r="E88" s="353"/>
      <c r="F88" s="354"/>
      <c r="G88" s="354"/>
      <c r="H88" s="354"/>
      <c r="I88" s="352"/>
      <c r="J88" s="354"/>
      <c r="K88" s="354"/>
      <c r="L88" s="354"/>
    </row>
    <row r="89" spans="1:12" s="284" customFormat="1">
      <c r="A89" s="377"/>
      <c r="B89" s="352"/>
      <c r="C89" s="353"/>
      <c r="D89" s="353"/>
      <c r="E89" s="353"/>
      <c r="F89" s="354"/>
      <c r="G89" s="354"/>
      <c r="H89" s="354"/>
      <c r="I89" s="352"/>
      <c r="J89" s="354"/>
      <c r="K89" s="354"/>
      <c r="L89" s="354"/>
    </row>
    <row r="90" spans="1:12" s="284" customFormat="1">
      <c r="A90" s="377"/>
      <c r="B90" s="352"/>
      <c r="C90" s="353"/>
      <c r="D90" s="353"/>
      <c r="E90" s="353"/>
      <c r="F90" s="354"/>
      <c r="G90" s="354"/>
      <c r="H90" s="354"/>
      <c r="I90" s="352"/>
      <c r="J90" s="354"/>
      <c r="K90" s="354"/>
      <c r="L90" s="354"/>
    </row>
    <row r="91" spans="1:12" s="284" customFormat="1">
      <c r="A91" s="377"/>
      <c r="B91" s="352"/>
      <c r="C91" s="353"/>
      <c r="D91" s="353"/>
      <c r="E91" s="353"/>
      <c r="F91" s="354"/>
      <c r="G91" s="354"/>
      <c r="H91" s="354"/>
      <c r="I91" s="352"/>
      <c r="J91" s="354"/>
      <c r="K91" s="354"/>
      <c r="L91" s="354"/>
    </row>
    <row r="92" spans="1:12" s="284" customFormat="1">
      <c r="A92" s="377"/>
      <c r="B92" s="352"/>
      <c r="C92" s="353"/>
      <c r="D92" s="353"/>
      <c r="E92" s="353"/>
      <c r="F92" s="354"/>
      <c r="G92" s="354"/>
      <c r="H92" s="354"/>
      <c r="I92" s="352"/>
      <c r="J92" s="354"/>
      <c r="K92" s="354"/>
      <c r="L92" s="354"/>
    </row>
    <row r="93" spans="1:12" s="284" customFormat="1">
      <c r="A93" s="377"/>
      <c r="B93" s="352"/>
      <c r="C93" s="353"/>
      <c r="D93" s="353"/>
      <c r="E93" s="353"/>
      <c r="F93" s="354"/>
      <c r="G93" s="354"/>
      <c r="H93" s="354"/>
      <c r="I93" s="352"/>
      <c r="J93" s="354"/>
      <c r="K93" s="354"/>
      <c r="L93" s="354"/>
    </row>
    <row r="94" spans="1:12" s="284" customFormat="1">
      <c r="A94" s="377"/>
      <c r="B94" s="352"/>
      <c r="C94" s="353"/>
      <c r="D94" s="353"/>
      <c r="E94" s="353"/>
      <c r="F94" s="354"/>
      <c r="G94" s="354"/>
      <c r="H94" s="354"/>
      <c r="I94" s="352"/>
      <c r="J94" s="354"/>
      <c r="K94" s="354"/>
      <c r="L94" s="354"/>
    </row>
    <row r="95" spans="1:12" s="284" customFormat="1">
      <c r="A95" s="377"/>
      <c r="B95" s="352"/>
      <c r="C95" s="353"/>
      <c r="D95" s="353"/>
      <c r="E95" s="353"/>
      <c r="F95" s="354"/>
      <c r="G95" s="354"/>
      <c r="H95" s="354"/>
      <c r="I95" s="352"/>
      <c r="J95" s="354"/>
      <c r="K95" s="354"/>
      <c r="L95" s="354"/>
    </row>
    <row r="96" spans="1:12" s="284" customFormat="1">
      <c r="A96" s="377"/>
      <c r="B96" s="352"/>
      <c r="C96" s="353"/>
      <c r="D96" s="353"/>
      <c r="E96" s="353"/>
      <c r="F96" s="354"/>
      <c r="G96" s="354"/>
      <c r="H96" s="354"/>
      <c r="I96" s="352"/>
      <c r="J96" s="354"/>
      <c r="K96" s="354"/>
      <c r="L96" s="354"/>
    </row>
    <row r="97" spans="1:12" s="284" customFormat="1">
      <c r="A97" s="377"/>
      <c r="B97" s="352"/>
      <c r="C97" s="353"/>
      <c r="D97" s="353"/>
      <c r="E97" s="353"/>
      <c r="F97" s="354"/>
      <c r="G97" s="354"/>
      <c r="H97" s="354"/>
      <c r="I97" s="352"/>
      <c r="J97" s="354"/>
      <c r="K97" s="354"/>
      <c r="L97" s="354"/>
    </row>
    <row r="98" spans="1:12" s="284" customFormat="1">
      <c r="A98" s="377"/>
      <c r="B98" s="352"/>
      <c r="C98" s="353"/>
      <c r="D98" s="353"/>
      <c r="E98" s="353"/>
      <c r="F98" s="354"/>
      <c r="G98" s="354"/>
      <c r="H98" s="354"/>
      <c r="I98" s="352"/>
      <c r="J98" s="354"/>
      <c r="K98" s="354"/>
      <c r="L98" s="354"/>
    </row>
    <row r="99" spans="1:12" s="284" customFormat="1">
      <c r="A99" s="377"/>
      <c r="B99" s="352"/>
      <c r="C99" s="353"/>
      <c r="D99" s="353"/>
      <c r="E99" s="353"/>
      <c r="F99" s="354"/>
      <c r="G99" s="354"/>
      <c r="H99" s="354"/>
      <c r="I99" s="352"/>
      <c r="J99" s="354"/>
      <c r="K99" s="354"/>
      <c r="L99" s="354"/>
    </row>
    <row r="100" spans="1:12" s="284" customFormat="1">
      <c r="A100" s="377"/>
      <c r="B100" s="352"/>
      <c r="C100" s="353"/>
      <c r="D100" s="353"/>
      <c r="E100" s="353"/>
      <c r="F100" s="354"/>
      <c r="G100" s="354"/>
      <c r="H100" s="354"/>
      <c r="I100" s="352"/>
      <c r="J100" s="354"/>
      <c r="K100" s="354"/>
      <c r="L100" s="354"/>
    </row>
    <row r="101" spans="1:12" s="284" customFormat="1">
      <c r="A101" s="377"/>
      <c r="B101" s="352"/>
      <c r="C101" s="353"/>
      <c r="D101" s="353"/>
      <c r="E101" s="353"/>
      <c r="F101" s="354"/>
      <c r="G101" s="354"/>
      <c r="H101" s="354"/>
      <c r="I101" s="352"/>
      <c r="J101" s="354"/>
      <c r="K101" s="354"/>
      <c r="L101" s="354"/>
    </row>
    <row r="102" spans="1:12" s="284" customFormat="1">
      <c r="A102" s="377"/>
      <c r="B102" s="352"/>
      <c r="C102" s="353"/>
      <c r="D102" s="353"/>
      <c r="E102" s="353"/>
      <c r="F102" s="354"/>
      <c r="G102" s="354"/>
      <c r="H102" s="354"/>
      <c r="I102" s="352"/>
      <c r="J102" s="354"/>
      <c r="K102" s="354"/>
      <c r="L102" s="354"/>
    </row>
    <row r="103" spans="1:12" s="284" customFormat="1">
      <c r="A103" s="377"/>
      <c r="B103" s="352"/>
      <c r="C103" s="353"/>
      <c r="D103" s="353"/>
      <c r="E103" s="353"/>
      <c r="F103" s="354"/>
      <c r="G103" s="354"/>
      <c r="H103" s="354"/>
      <c r="I103" s="352"/>
      <c r="J103" s="354"/>
      <c r="K103" s="354"/>
      <c r="L103" s="354"/>
    </row>
    <row r="104" spans="1:12" s="284" customFormat="1">
      <c r="A104" s="377"/>
      <c r="B104" s="352"/>
      <c r="C104" s="353"/>
      <c r="D104" s="353"/>
      <c r="E104" s="353"/>
      <c r="F104" s="354"/>
      <c r="G104" s="354"/>
      <c r="H104" s="354"/>
      <c r="I104" s="352"/>
      <c r="J104" s="354"/>
      <c r="K104" s="354"/>
      <c r="L104" s="354"/>
    </row>
    <row r="105" spans="1:12" s="284" customFormat="1">
      <c r="A105" s="377"/>
      <c r="B105" s="352"/>
      <c r="C105" s="353"/>
      <c r="D105" s="353"/>
      <c r="E105" s="353"/>
      <c r="F105" s="354"/>
      <c r="G105" s="354"/>
      <c r="H105" s="354"/>
      <c r="I105" s="352"/>
      <c r="J105" s="354"/>
      <c r="K105" s="354"/>
      <c r="L105" s="354"/>
    </row>
    <row r="106" spans="1:12" s="284" customFormat="1">
      <c r="A106" s="377"/>
      <c r="B106" s="352"/>
      <c r="C106" s="353"/>
      <c r="D106" s="353"/>
      <c r="E106" s="353"/>
      <c r="F106" s="354"/>
      <c r="G106" s="354"/>
      <c r="H106" s="354"/>
      <c r="I106" s="352"/>
      <c r="J106" s="354"/>
      <c r="K106" s="354"/>
      <c r="L106" s="354"/>
    </row>
    <row r="107" spans="1:12" s="284" customFormat="1">
      <c r="A107" s="377"/>
      <c r="B107" s="352"/>
      <c r="C107" s="353"/>
      <c r="D107" s="353"/>
      <c r="E107" s="353"/>
      <c r="F107" s="354"/>
      <c r="G107" s="354"/>
      <c r="H107" s="354"/>
      <c r="I107" s="352"/>
      <c r="J107" s="354"/>
      <c r="K107" s="354"/>
      <c r="L107" s="354"/>
    </row>
    <row r="108" spans="1:12" s="284" customFormat="1">
      <c r="A108" s="377"/>
      <c r="B108" s="352"/>
      <c r="C108" s="353"/>
      <c r="D108" s="353"/>
      <c r="E108" s="353"/>
      <c r="F108" s="354"/>
      <c r="G108" s="354"/>
      <c r="H108" s="354"/>
      <c r="I108" s="352"/>
      <c r="J108" s="354"/>
      <c r="K108" s="354"/>
      <c r="L108" s="354"/>
    </row>
    <row r="109" spans="1:12" s="284" customFormat="1">
      <c r="A109" s="377"/>
      <c r="B109" s="352"/>
      <c r="C109" s="353"/>
      <c r="D109" s="353"/>
      <c r="E109" s="353"/>
      <c r="F109" s="354"/>
      <c r="G109" s="354"/>
      <c r="H109" s="354"/>
      <c r="I109" s="352"/>
      <c r="J109" s="354"/>
      <c r="K109" s="354"/>
      <c r="L109" s="354"/>
    </row>
    <row r="110" spans="1:12" s="284" customFormat="1">
      <c r="A110" s="377"/>
      <c r="B110" s="352"/>
      <c r="C110" s="353"/>
      <c r="D110" s="353"/>
      <c r="E110" s="353"/>
      <c r="F110" s="354"/>
      <c r="G110" s="354"/>
      <c r="H110" s="354"/>
      <c r="I110" s="352"/>
      <c r="J110" s="354"/>
      <c r="K110" s="354"/>
      <c r="L110" s="354"/>
    </row>
    <row r="111" spans="1:12" s="284" customFormat="1">
      <c r="A111" s="377"/>
      <c r="B111" s="352"/>
      <c r="C111" s="353"/>
      <c r="D111" s="353"/>
      <c r="E111" s="353"/>
      <c r="F111" s="354"/>
      <c r="G111" s="354"/>
      <c r="H111" s="354"/>
      <c r="I111" s="352"/>
      <c r="J111" s="354"/>
      <c r="K111" s="354"/>
      <c r="L111" s="354"/>
    </row>
    <row r="112" spans="1:12" s="284" customFormat="1">
      <c r="A112" s="377"/>
      <c r="B112" s="352"/>
      <c r="C112" s="353"/>
      <c r="D112" s="353"/>
      <c r="E112" s="353"/>
      <c r="F112" s="354"/>
      <c r="G112" s="354"/>
      <c r="H112" s="354"/>
      <c r="I112" s="352"/>
      <c r="J112" s="354"/>
      <c r="K112" s="354"/>
      <c r="L112" s="354"/>
    </row>
    <row r="113" spans="1:12" s="284" customFormat="1">
      <c r="A113" s="377"/>
      <c r="B113" s="352"/>
      <c r="C113" s="353"/>
      <c r="D113" s="353"/>
      <c r="E113" s="353"/>
      <c r="F113" s="354"/>
      <c r="G113" s="354"/>
      <c r="H113" s="354"/>
      <c r="I113" s="352"/>
      <c r="J113" s="354"/>
      <c r="K113" s="354"/>
      <c r="L113" s="354"/>
    </row>
    <row r="114" spans="1:12" s="284" customFormat="1">
      <c r="A114" s="377"/>
      <c r="B114" s="352"/>
      <c r="C114" s="353"/>
      <c r="D114" s="353"/>
      <c r="E114" s="353"/>
      <c r="F114" s="354"/>
      <c r="G114" s="354"/>
      <c r="H114" s="354"/>
      <c r="I114" s="352"/>
      <c r="J114" s="354"/>
      <c r="K114" s="354"/>
      <c r="L114" s="354"/>
    </row>
    <row r="115" spans="1:12" s="284" customFormat="1">
      <c r="A115" s="377"/>
      <c r="B115" s="352"/>
      <c r="C115" s="353"/>
      <c r="D115" s="353"/>
      <c r="E115" s="353"/>
      <c r="F115" s="354"/>
      <c r="G115" s="354"/>
      <c r="H115" s="354"/>
      <c r="I115" s="352"/>
      <c r="J115" s="354"/>
      <c r="K115" s="354"/>
      <c r="L115" s="354"/>
    </row>
    <row r="116" spans="1:12" s="284" customFormat="1">
      <c r="A116" s="377"/>
      <c r="B116" s="352"/>
      <c r="C116" s="353"/>
      <c r="D116" s="353"/>
      <c r="E116" s="353"/>
      <c r="F116" s="354"/>
      <c r="G116" s="354"/>
      <c r="H116" s="354"/>
      <c r="I116" s="352"/>
      <c r="J116" s="354"/>
      <c r="K116" s="354"/>
      <c r="L116" s="354"/>
    </row>
    <row r="117" spans="1:12" s="284" customFormat="1">
      <c r="A117" s="377"/>
      <c r="B117" s="352"/>
      <c r="C117" s="353"/>
      <c r="D117" s="353"/>
      <c r="E117" s="353"/>
      <c r="F117" s="354"/>
      <c r="G117" s="354"/>
      <c r="H117" s="354"/>
      <c r="I117" s="352"/>
      <c r="J117" s="354"/>
      <c r="K117" s="354"/>
      <c r="L117" s="354"/>
    </row>
    <row r="118" spans="1:12" s="284" customFormat="1">
      <c r="A118" s="377"/>
      <c r="B118" s="352"/>
      <c r="C118" s="353"/>
      <c r="D118" s="353"/>
      <c r="E118" s="353"/>
      <c r="F118" s="354"/>
      <c r="G118" s="354"/>
      <c r="H118" s="354"/>
      <c r="I118" s="352"/>
      <c r="J118" s="354"/>
      <c r="K118" s="354"/>
      <c r="L118" s="354"/>
    </row>
    <row r="119" spans="1:12" s="284" customFormat="1">
      <c r="A119" s="377"/>
      <c r="B119" s="352"/>
      <c r="C119" s="353"/>
      <c r="D119" s="353"/>
      <c r="E119" s="353"/>
      <c r="F119" s="354"/>
      <c r="G119" s="354"/>
      <c r="H119" s="354"/>
      <c r="I119" s="352"/>
      <c r="J119" s="354"/>
      <c r="K119" s="354"/>
      <c r="L119" s="354"/>
    </row>
    <row r="120" spans="1:12" s="284" customFormat="1">
      <c r="A120" s="377"/>
      <c r="B120" s="352"/>
      <c r="C120" s="353"/>
      <c r="D120" s="353"/>
      <c r="E120" s="353"/>
      <c r="F120" s="354"/>
      <c r="G120" s="354"/>
      <c r="H120" s="354"/>
      <c r="I120" s="352"/>
      <c r="J120" s="354"/>
      <c r="K120" s="354"/>
      <c r="L120" s="354"/>
    </row>
    <row r="121" spans="1:12" s="284" customFormat="1">
      <c r="A121" s="377"/>
      <c r="B121" s="352"/>
      <c r="C121" s="353"/>
      <c r="D121" s="353"/>
      <c r="E121" s="353"/>
      <c r="F121" s="354"/>
      <c r="G121" s="354"/>
      <c r="H121" s="354"/>
      <c r="I121" s="352"/>
      <c r="J121" s="354"/>
      <c r="K121" s="354"/>
      <c r="L121" s="354"/>
    </row>
    <row r="122" spans="1:12" s="284" customFormat="1">
      <c r="A122" s="377"/>
      <c r="B122" s="352"/>
      <c r="C122" s="353"/>
      <c r="D122" s="353"/>
      <c r="E122" s="353"/>
      <c r="F122" s="354"/>
      <c r="G122" s="354"/>
      <c r="H122" s="354"/>
      <c r="I122" s="352"/>
      <c r="J122" s="354"/>
      <c r="K122" s="354"/>
      <c r="L122" s="354"/>
    </row>
  </sheetData>
  <autoFilter ref="A8:L34"/>
  <mergeCells count="8">
    <mergeCell ref="B34:D34"/>
    <mergeCell ref="F34:L34"/>
    <mergeCell ref="A5:L5"/>
    <mergeCell ref="A6:L6"/>
    <mergeCell ref="A20:L20"/>
    <mergeCell ref="C28:L28"/>
    <mergeCell ref="B29:D29"/>
    <mergeCell ref="F29:L29"/>
  </mergeCells>
  <pageMargins left="0.87" right="0.23622047244094499" top="0.31" bottom="0.7" header="0.2" footer="0.2"/>
  <pageSetup paperSize="9" scale="95" firstPageNumber="8" orientation="portrait" useFirstPageNumber="1" r:id="rId1"/>
  <headerFooter alignWithMargins="0">
    <oddFooter>&amp;C&amp;".VnTime,Italic"&amp;11(C¸c thuyÕt minh tõ trang 11 ®Õn trang 33 lµ bé phËn hîp thµnh cña B¸o c¸o tµi chÝnh)&amp;".vntime,Regular"&amp;10
&amp;P</oddFooter>
  </headerFooter>
  <rowBreaks count="1" manualBreakCount="1">
    <brk id="34" max="16383" man="1"/>
  </rowBreaks>
</worksheet>
</file>

<file path=xl/worksheets/sheet39.xml><?xml version="1.0" encoding="utf-8"?>
<worksheet xmlns="http://schemas.openxmlformats.org/spreadsheetml/2006/main" xmlns:r="http://schemas.openxmlformats.org/officeDocument/2006/relationships">
  <sheetPr>
    <tabColor indexed="33"/>
  </sheetPr>
  <dimension ref="A1:O63"/>
  <sheetViews>
    <sheetView view="pageBreakPreview" zoomScaleSheetLayoutView="100" workbookViewId="0">
      <pane xSplit="8" ySplit="11" topLeftCell="I24" activePane="bottomRight" state="frozen"/>
      <selection activeCell="H59" sqref="H59"/>
      <selection pane="topRight" activeCell="H59" sqref="H59"/>
      <selection pane="bottomLeft" activeCell="H59" sqref="H59"/>
      <selection pane="bottomRight" activeCell="P1" sqref="P1:AJ65536"/>
    </sheetView>
  </sheetViews>
  <sheetFormatPr defaultRowHeight="14.25"/>
  <cols>
    <col min="1" max="1" width="5.625" style="1223" customWidth="1"/>
    <col min="2" max="2" width="38.375" style="1223" customWidth="1"/>
    <col min="3" max="3" width="0.625" style="1223" customWidth="1"/>
    <col min="4" max="4" width="5.75" style="1223" customWidth="1"/>
    <col min="5" max="5" width="0.75" style="1223" customWidth="1"/>
    <col min="6" max="6" width="7.75" style="1224" customWidth="1"/>
    <col min="7" max="7" width="0.75" style="1224" customWidth="1"/>
    <col min="8" max="8" width="2" style="1224" hidden="1" customWidth="1"/>
    <col min="9" max="9" width="15.75" style="1225" hidden="1" customWidth="1"/>
    <col min="10" max="10" width="1.375" style="1225" hidden="1" customWidth="1"/>
    <col min="11" max="11" width="0.25" style="1224" customWidth="1"/>
    <col min="12" max="12" width="0.5" style="1223" hidden="1" customWidth="1"/>
    <col min="13" max="13" width="16.625" style="1224" customWidth="1"/>
    <col min="14" max="14" width="0.125" style="1223" customWidth="1"/>
    <col min="15" max="15" width="16.125" style="1224" customWidth="1"/>
    <col min="16" max="16384" width="9" style="1226"/>
  </cols>
  <sheetData>
    <row r="1" spans="1:15" ht="15">
      <c r="A1" s="1221" t="str">
        <f>'Ten '!A10</f>
        <v>C«ng ty Cæ phÇn §Çu t­ &amp; Th­¬ng m¹i DÇu KhÝ S«ng §µ</v>
      </c>
      <c r="B1" s="1222"/>
    </row>
    <row r="2" spans="1:15" s="1235" customFormat="1" ht="15.75">
      <c r="A2" s="1227" t="s">
        <v>730</v>
      </c>
      <c r="B2" s="1228"/>
      <c r="C2" s="1229"/>
      <c r="D2" s="1230"/>
      <c r="E2" s="1229"/>
      <c r="F2" s="1231"/>
      <c r="G2" s="1231"/>
      <c r="H2" s="1231"/>
      <c r="I2" s="1232"/>
      <c r="J2" s="1232"/>
      <c r="K2" s="1231"/>
      <c r="L2" s="1229"/>
      <c r="M2" s="1233"/>
      <c r="N2" s="1230"/>
      <c r="O2" s="1234" t="s">
        <v>775</v>
      </c>
    </row>
    <row r="3" spans="1:15" s="1235" customFormat="1" ht="15.75">
      <c r="A3" s="1227" t="s">
        <v>731</v>
      </c>
      <c r="B3" s="1228"/>
      <c r="C3" s="1229"/>
      <c r="D3" s="1230"/>
      <c r="E3" s="1229"/>
      <c r="F3" s="1236"/>
      <c r="G3" s="1236"/>
      <c r="H3" s="1236"/>
      <c r="I3" s="1237"/>
      <c r="J3" s="1237"/>
      <c r="K3" s="1236"/>
      <c r="L3" s="1229"/>
      <c r="M3" s="1233"/>
      <c r="O3" s="1238" t="s">
        <v>1283</v>
      </c>
    </row>
    <row r="4" spans="1:15" s="1235" customFormat="1" ht="15">
      <c r="A4" s="1239"/>
      <c r="B4" s="1239"/>
      <c r="C4" s="1240"/>
      <c r="D4" s="1241"/>
      <c r="E4" s="1240"/>
      <c r="F4" s="1242"/>
      <c r="G4" s="1242"/>
      <c r="H4" s="1242"/>
      <c r="I4" s="1243"/>
      <c r="J4" s="1243"/>
      <c r="K4" s="1244"/>
      <c r="L4" s="1240"/>
      <c r="M4" s="1242"/>
      <c r="N4" s="1245"/>
      <c r="O4" s="1246"/>
    </row>
    <row r="5" spans="1:15" ht="5.25" customHeight="1">
      <c r="A5" s="1224"/>
      <c r="B5" s="1224"/>
      <c r="C5" s="1224"/>
      <c r="D5" s="1224"/>
      <c r="E5" s="1224"/>
      <c r="H5" s="1247"/>
      <c r="I5" s="1248"/>
      <c r="J5" s="1248"/>
      <c r="K5" s="1223"/>
      <c r="L5" s="1224"/>
      <c r="N5" s="1224"/>
    </row>
    <row r="6" spans="1:15" ht="28.5" customHeight="1">
      <c r="A6" s="1837" t="s">
        <v>1289</v>
      </c>
      <c r="B6" s="1838"/>
      <c r="C6" s="1837"/>
      <c r="D6" s="1837"/>
      <c r="E6" s="1837"/>
      <c r="F6" s="1837"/>
      <c r="G6" s="1837"/>
      <c r="H6" s="1837"/>
      <c r="I6" s="1837"/>
      <c r="J6" s="1837"/>
      <c r="K6" s="1837"/>
      <c r="L6" s="1837"/>
      <c r="M6" s="1837"/>
      <c r="N6" s="1837"/>
      <c r="O6" s="1837"/>
    </row>
    <row r="7" spans="1:15" ht="19.5" customHeight="1">
      <c r="A7" s="1839" t="s">
        <v>1271</v>
      </c>
      <c r="B7" s="1839"/>
      <c r="C7" s="1839"/>
      <c r="D7" s="1839"/>
      <c r="E7" s="1839"/>
      <c r="F7" s="1839"/>
      <c r="G7" s="1839"/>
      <c r="H7" s="1839"/>
      <c r="I7" s="1839"/>
      <c r="J7" s="1839"/>
      <c r="K7" s="1839"/>
      <c r="L7" s="1839"/>
      <c r="M7" s="1839"/>
      <c r="N7" s="1839"/>
      <c r="O7" s="1839"/>
    </row>
    <row r="8" spans="1:15" ht="15" customHeight="1">
      <c r="A8" s="1249"/>
      <c r="B8" s="1249"/>
      <c r="C8" s="1249"/>
      <c r="D8" s="1249"/>
      <c r="E8" s="1249"/>
      <c r="F8" s="1250"/>
      <c r="G8" s="1250"/>
      <c r="H8" s="1250"/>
      <c r="I8" s="1251"/>
      <c r="J8" s="1251"/>
      <c r="K8" s="1250"/>
      <c r="L8" s="1249"/>
      <c r="N8" s="1249"/>
      <c r="O8" s="1252" t="s">
        <v>653</v>
      </c>
    </row>
    <row r="9" spans="1:15" s="1256" customFormat="1" ht="21.75" customHeight="1">
      <c r="A9" s="1840"/>
      <c r="B9" s="1840" t="s">
        <v>511</v>
      </c>
      <c r="C9" s="1253"/>
      <c r="D9" s="1840" t="s">
        <v>316</v>
      </c>
      <c r="E9" s="1253"/>
      <c r="F9" s="1842" t="s">
        <v>317</v>
      </c>
      <c r="G9" s="1254"/>
      <c r="H9" s="1840" t="s">
        <v>676</v>
      </c>
      <c r="I9" s="1832" t="s">
        <v>205</v>
      </c>
      <c r="J9" s="1832"/>
      <c r="K9" s="1832"/>
      <c r="L9" s="1253"/>
      <c r="M9" s="1833" t="s">
        <v>1105</v>
      </c>
      <c r="N9" s="1255"/>
      <c r="O9" s="1833" t="s">
        <v>553</v>
      </c>
    </row>
    <row r="10" spans="1:15" s="1256" customFormat="1" ht="21.75" customHeight="1">
      <c r="A10" s="1841"/>
      <c r="B10" s="1841"/>
      <c r="C10" s="1253"/>
      <c r="D10" s="1841"/>
      <c r="E10" s="1253"/>
      <c r="F10" s="1843"/>
      <c r="G10" s="1254"/>
      <c r="H10" s="1841"/>
      <c r="I10" s="1257" t="s">
        <v>1105</v>
      </c>
      <c r="J10" s="1253"/>
      <c r="K10" s="1257" t="s">
        <v>553</v>
      </c>
      <c r="L10" s="1253"/>
      <c r="M10" s="1834"/>
      <c r="N10" s="1253"/>
      <c r="O10" s="1834"/>
    </row>
    <row r="11" spans="1:15" s="1264" customFormat="1" ht="16.5" customHeight="1">
      <c r="A11" s="1258"/>
      <c r="B11" s="1259">
        <v>1</v>
      </c>
      <c r="C11" s="1260"/>
      <c r="D11" s="1261">
        <v>2</v>
      </c>
      <c r="E11" s="1262"/>
      <c r="F11" s="1261">
        <v>3</v>
      </c>
      <c r="G11" s="1263"/>
      <c r="H11" s="1261">
        <v>3</v>
      </c>
      <c r="I11" s="1261">
        <v>3</v>
      </c>
      <c r="J11" s="1261"/>
      <c r="K11" s="1261">
        <v>4</v>
      </c>
      <c r="L11" s="1262"/>
      <c r="M11" s="1261">
        <v>5</v>
      </c>
      <c r="N11" s="1262"/>
      <c r="O11" s="1261">
        <v>6</v>
      </c>
    </row>
    <row r="12" spans="1:15" ht="21" customHeight="1">
      <c r="A12" s="1265" t="s">
        <v>518</v>
      </c>
      <c r="B12" s="1266" t="s">
        <v>554</v>
      </c>
      <c r="C12" s="1267"/>
      <c r="D12" s="1268" t="s">
        <v>559</v>
      </c>
      <c r="E12" s="1269"/>
      <c r="F12" s="1270" t="s">
        <v>68</v>
      </c>
      <c r="G12" s="1271"/>
      <c r="H12" s="1271">
        <v>511</v>
      </c>
      <c r="I12" s="1272">
        <v>187248384223</v>
      </c>
      <c r="J12" s="1273"/>
      <c r="K12" s="1272">
        <v>223439023059</v>
      </c>
      <c r="L12" s="1267"/>
      <c r="M12" s="950">
        <v>578842624003</v>
      </c>
      <c r="N12" s="1267"/>
      <c r="O12" s="950">
        <v>860117428087</v>
      </c>
    </row>
    <row r="13" spans="1:15" ht="16.5" customHeight="1">
      <c r="A13" s="1265" t="s">
        <v>520</v>
      </c>
      <c r="B13" s="1266" t="s">
        <v>794</v>
      </c>
      <c r="C13" s="1267"/>
      <c r="D13" s="1268" t="s">
        <v>513</v>
      </c>
      <c r="E13" s="1269"/>
      <c r="F13" s="1270" t="s">
        <v>69</v>
      </c>
      <c r="G13" s="1271"/>
      <c r="H13" s="1271"/>
      <c r="I13" s="1273">
        <v>5201599392</v>
      </c>
      <c r="J13" s="1273"/>
      <c r="K13" s="1273">
        <v>9590078681</v>
      </c>
      <c r="L13" s="1267"/>
      <c r="M13" s="950">
        <v>18007631624</v>
      </c>
      <c r="N13" s="1267"/>
      <c r="O13" s="950">
        <v>5754311712</v>
      </c>
    </row>
    <row r="14" spans="1:15" s="1281" customFormat="1" ht="15" hidden="1">
      <c r="A14" s="1274"/>
      <c r="B14" s="1275" t="s">
        <v>514</v>
      </c>
      <c r="C14" s="1276"/>
      <c r="D14" s="1277"/>
      <c r="E14" s="1278"/>
      <c r="F14" s="1277"/>
      <c r="G14" s="1279"/>
      <c r="H14" s="1279"/>
      <c r="I14" s="1280"/>
      <c r="J14" s="1280"/>
      <c r="K14" s="1280"/>
      <c r="L14" s="1276"/>
      <c r="M14" s="950">
        <v>0</v>
      </c>
      <c r="N14" s="1276"/>
      <c r="O14" s="960"/>
    </row>
    <row r="15" spans="1:15" s="1281" customFormat="1" ht="15" hidden="1">
      <c r="A15" s="1274"/>
      <c r="B15" s="1282" t="s">
        <v>515</v>
      </c>
      <c r="C15" s="1283"/>
      <c r="D15" s="1277"/>
      <c r="E15" s="1284"/>
      <c r="F15" s="1277"/>
      <c r="G15" s="1279"/>
      <c r="H15" s="1279"/>
      <c r="I15" s="1280">
        <v>63714176</v>
      </c>
      <c r="J15" s="1280"/>
      <c r="K15" s="1280">
        <v>63714176</v>
      </c>
      <c r="L15" s="1283"/>
      <c r="M15" s="950">
        <v>0</v>
      </c>
      <c r="N15" s="1283"/>
      <c r="O15" s="960">
        <v>63714176</v>
      </c>
    </row>
    <row r="16" spans="1:15" s="1281" customFormat="1" ht="15" hidden="1">
      <c r="A16" s="1274"/>
      <c r="B16" s="1282" t="s">
        <v>516</v>
      </c>
      <c r="C16" s="1283"/>
      <c r="D16" s="1277"/>
      <c r="E16" s="1284"/>
      <c r="F16" s="1277"/>
      <c r="G16" s="1279"/>
      <c r="H16" s="1279"/>
      <c r="I16" s="1280">
        <v>9526364505</v>
      </c>
      <c r="J16" s="1280"/>
      <c r="K16" s="1280">
        <v>9526364505</v>
      </c>
      <c r="L16" s="1283"/>
      <c r="M16" s="950">
        <v>0</v>
      </c>
      <c r="N16" s="1283"/>
      <c r="O16" s="960">
        <v>9526364505</v>
      </c>
    </row>
    <row r="17" spans="1:15" s="1281" customFormat="1" ht="45" hidden="1">
      <c r="A17" s="1274"/>
      <c r="B17" s="1282" t="s">
        <v>622</v>
      </c>
      <c r="C17" s="1283"/>
      <c r="D17" s="1277"/>
      <c r="E17" s="1284"/>
      <c r="F17" s="1277"/>
      <c r="G17" s="1279"/>
      <c r="H17" s="1279"/>
      <c r="I17" s="1280"/>
      <c r="J17" s="1280"/>
      <c r="K17" s="1280"/>
      <c r="L17" s="1283"/>
      <c r="M17" s="950">
        <v>0</v>
      </c>
      <c r="N17" s="1283"/>
      <c r="O17" s="960">
        <v>0</v>
      </c>
    </row>
    <row r="18" spans="1:15" ht="15.75" customHeight="1">
      <c r="A18" s="1265" t="s">
        <v>522</v>
      </c>
      <c r="B18" s="1266" t="s">
        <v>119</v>
      </c>
      <c r="C18" s="1267"/>
      <c r="D18" s="1268" t="s">
        <v>519</v>
      </c>
      <c r="E18" s="1269"/>
      <c r="F18" s="1270" t="s">
        <v>70</v>
      </c>
      <c r="G18" s="1271"/>
      <c r="H18" s="1271"/>
      <c r="I18" s="1272">
        <f>I12-I13</f>
        <v>182046784831</v>
      </c>
      <c r="J18" s="1272"/>
      <c r="K18" s="1272">
        <f>K12-K13</f>
        <v>213848944378</v>
      </c>
      <c r="L18" s="1267"/>
      <c r="M18" s="950">
        <v>560834992379</v>
      </c>
      <c r="N18" s="1267"/>
      <c r="O18" s="950">
        <v>854363116375</v>
      </c>
    </row>
    <row r="19" spans="1:15" ht="21" customHeight="1">
      <c r="A19" s="1265" t="s">
        <v>524</v>
      </c>
      <c r="B19" s="1266" t="s">
        <v>521</v>
      </c>
      <c r="C19" s="1267"/>
      <c r="D19" s="1268" t="s">
        <v>560</v>
      </c>
      <c r="E19" s="1269"/>
      <c r="F19" s="1270" t="s">
        <v>1137</v>
      </c>
      <c r="G19" s="1271"/>
      <c r="H19" s="1271">
        <v>632</v>
      </c>
      <c r="I19" s="1273">
        <v>163353603168</v>
      </c>
      <c r="J19" s="1273"/>
      <c r="K19" s="1273">
        <v>193768166653</v>
      </c>
      <c r="L19" s="1267"/>
      <c r="M19" s="950">
        <v>493416670150</v>
      </c>
      <c r="N19" s="1267"/>
      <c r="O19" s="950">
        <v>782138871872</v>
      </c>
    </row>
    <row r="20" spans="1:15" ht="21" customHeight="1">
      <c r="A20" s="1265" t="s">
        <v>525</v>
      </c>
      <c r="B20" s="1266" t="s">
        <v>118</v>
      </c>
      <c r="C20" s="1267"/>
      <c r="D20" s="1268" t="s">
        <v>523</v>
      </c>
      <c r="E20" s="1269"/>
      <c r="F20" s="1268"/>
      <c r="G20" s="1271"/>
      <c r="H20" s="1271"/>
      <c r="I20" s="1285">
        <f>I18-I19</f>
        <v>18693181663</v>
      </c>
      <c r="J20" s="1273"/>
      <c r="K20" s="1285">
        <f>K18-K19</f>
        <v>20080777725</v>
      </c>
      <c r="L20" s="1267"/>
      <c r="M20" s="950">
        <v>67418322229</v>
      </c>
      <c r="N20" s="1267"/>
      <c r="O20" s="950">
        <v>72224244503</v>
      </c>
    </row>
    <row r="21" spans="1:15" ht="21" customHeight="1">
      <c r="A21" s="1265" t="s">
        <v>529</v>
      </c>
      <c r="B21" s="1266" t="s">
        <v>1100</v>
      </c>
      <c r="C21" s="1267"/>
      <c r="D21" s="1268" t="s">
        <v>527</v>
      </c>
      <c r="E21" s="1269"/>
      <c r="F21" s="1270" t="s">
        <v>1170</v>
      </c>
      <c r="G21" s="1271"/>
      <c r="H21" s="1271">
        <v>515</v>
      </c>
      <c r="I21" s="1272">
        <v>47621137</v>
      </c>
      <c r="J21" s="1273"/>
      <c r="K21" s="1272">
        <v>1746086188</v>
      </c>
      <c r="L21" s="1267"/>
      <c r="M21" s="950">
        <v>701562989</v>
      </c>
      <c r="N21" s="1267"/>
      <c r="O21" s="950">
        <v>1218433910</v>
      </c>
    </row>
    <row r="22" spans="1:15" ht="21" customHeight="1">
      <c r="A22" s="1265" t="s">
        <v>532</v>
      </c>
      <c r="B22" s="1266" t="s">
        <v>526</v>
      </c>
      <c r="C22" s="1267"/>
      <c r="D22" s="1268" t="s">
        <v>531</v>
      </c>
      <c r="E22" s="1269"/>
      <c r="F22" s="1270" t="s">
        <v>1171</v>
      </c>
      <c r="G22" s="1271"/>
      <c r="H22" s="1271">
        <v>635</v>
      </c>
      <c r="I22" s="1272">
        <v>7135571566</v>
      </c>
      <c r="J22" s="1273"/>
      <c r="K22" s="1272">
        <v>11069935248</v>
      </c>
      <c r="L22" s="1267"/>
      <c r="M22" s="950">
        <v>23553546668</v>
      </c>
      <c r="N22" s="1267"/>
      <c r="O22" s="950">
        <v>25016655089</v>
      </c>
    </row>
    <row r="23" spans="1:15" s="1281" customFormat="1" ht="17.25" customHeight="1">
      <c r="A23" s="1286"/>
      <c r="B23" s="1275" t="s">
        <v>558</v>
      </c>
      <c r="C23" s="1276"/>
      <c r="D23" s="1277" t="s">
        <v>528</v>
      </c>
      <c r="E23" s="1278"/>
      <c r="F23" s="1277"/>
      <c r="G23" s="1279"/>
      <c r="H23" s="1279"/>
      <c r="I23" s="1287">
        <v>6442504711</v>
      </c>
      <c r="J23" s="1280"/>
      <c r="K23" s="1287">
        <v>10991986957</v>
      </c>
      <c r="L23" s="1276"/>
      <c r="M23" s="950">
        <v>22911216369</v>
      </c>
      <c r="N23" s="1276"/>
      <c r="O23" s="1022">
        <v>26912054259</v>
      </c>
    </row>
    <row r="24" spans="1:15" ht="21" customHeight="1">
      <c r="A24" s="1265" t="s">
        <v>534</v>
      </c>
      <c r="B24" s="1266" t="s">
        <v>530</v>
      </c>
      <c r="C24" s="1267"/>
      <c r="D24" s="1268" t="s">
        <v>538</v>
      </c>
      <c r="E24" s="1269"/>
      <c r="F24" s="1268"/>
      <c r="G24" s="1271"/>
      <c r="H24" s="1271">
        <v>641</v>
      </c>
      <c r="I24" s="1273">
        <v>2782050857</v>
      </c>
      <c r="J24" s="1273"/>
      <c r="K24" s="1273">
        <v>2688788077</v>
      </c>
      <c r="L24" s="1267"/>
      <c r="M24" s="950">
        <v>10175423222</v>
      </c>
      <c r="N24" s="1267"/>
      <c r="O24" s="1273">
        <v>18196885879</v>
      </c>
    </row>
    <row r="25" spans="1:15" ht="21" customHeight="1">
      <c r="A25" s="1265" t="s">
        <v>536</v>
      </c>
      <c r="B25" s="1266" t="s">
        <v>533</v>
      </c>
      <c r="C25" s="1267"/>
      <c r="D25" s="1268" t="s">
        <v>541</v>
      </c>
      <c r="E25" s="1269"/>
      <c r="F25" s="1268"/>
      <c r="G25" s="1271"/>
      <c r="H25" s="1271">
        <v>642</v>
      </c>
      <c r="I25" s="1273">
        <v>5926937457</v>
      </c>
      <c r="J25" s="1273"/>
      <c r="K25" s="1273">
        <v>7153438665</v>
      </c>
      <c r="L25" s="1267"/>
      <c r="M25" s="950">
        <v>17198834114</v>
      </c>
      <c r="N25" s="1267"/>
      <c r="O25" s="950">
        <v>19893518751</v>
      </c>
    </row>
    <row r="26" spans="1:15" ht="21" customHeight="1">
      <c r="A26" s="1265" t="s">
        <v>539</v>
      </c>
      <c r="B26" s="1266" t="s">
        <v>555</v>
      </c>
      <c r="C26" s="1267"/>
      <c r="D26" s="1268" t="s">
        <v>535</v>
      </c>
      <c r="E26" s="1269"/>
      <c r="F26" s="1268"/>
      <c r="G26" s="1271"/>
      <c r="H26" s="1271"/>
      <c r="I26" s="1273">
        <f>I20+I21-I22-I24-I25</f>
        <v>2896242920</v>
      </c>
      <c r="J26" s="1273"/>
      <c r="K26" s="1273">
        <f>K20+K21-K22-K24-K25</f>
        <v>914701923</v>
      </c>
      <c r="L26" s="1267"/>
      <c r="M26" s="950">
        <v>17192081214</v>
      </c>
      <c r="N26" s="1267"/>
      <c r="O26" s="950">
        <v>10335618694</v>
      </c>
    </row>
    <row r="27" spans="1:15" ht="21" customHeight="1">
      <c r="A27" s="1265" t="s">
        <v>542</v>
      </c>
      <c r="B27" s="1266" t="s">
        <v>537</v>
      </c>
      <c r="C27" s="1267"/>
      <c r="D27" s="1268" t="s">
        <v>561</v>
      </c>
      <c r="E27" s="1269"/>
      <c r="F27" s="1268" t="s">
        <v>1172</v>
      </c>
      <c r="G27" s="1271"/>
      <c r="H27" s="1271">
        <v>711</v>
      </c>
      <c r="I27" s="1273">
        <v>335779110</v>
      </c>
      <c r="J27" s="1273"/>
      <c r="K27" s="1273">
        <v>607380726</v>
      </c>
      <c r="L27" s="1267"/>
      <c r="M27" s="950">
        <v>27819479318</v>
      </c>
      <c r="N27" s="1267"/>
      <c r="O27" s="950">
        <v>1413591337</v>
      </c>
    </row>
    <row r="28" spans="1:15" ht="21" customHeight="1">
      <c r="A28" s="1265" t="s">
        <v>545</v>
      </c>
      <c r="B28" s="1266" t="s">
        <v>540</v>
      </c>
      <c r="C28" s="1267"/>
      <c r="D28" s="1268" t="s">
        <v>562</v>
      </c>
      <c r="E28" s="1269"/>
      <c r="F28" s="1268" t="s">
        <v>1408</v>
      </c>
      <c r="G28" s="1271"/>
      <c r="H28" s="1271">
        <v>811</v>
      </c>
      <c r="I28" s="1273">
        <v>440126276</v>
      </c>
      <c r="J28" s="1273"/>
      <c r="K28" s="1273">
        <v>610375867</v>
      </c>
      <c r="L28" s="1267"/>
      <c r="M28" s="950">
        <v>35084273519</v>
      </c>
      <c r="N28" s="1267"/>
      <c r="O28" s="950">
        <v>1773066406</v>
      </c>
    </row>
    <row r="29" spans="1:15" ht="21" customHeight="1">
      <c r="A29" s="1265" t="s">
        <v>547</v>
      </c>
      <c r="B29" s="1266" t="s">
        <v>543</v>
      </c>
      <c r="C29" s="1267"/>
      <c r="D29" s="1268" t="s">
        <v>544</v>
      </c>
      <c r="E29" s="1269"/>
      <c r="F29" s="1268"/>
      <c r="G29" s="1271"/>
      <c r="H29" s="1271"/>
      <c r="I29" s="1273">
        <f>I27-I28</f>
        <v>-104347166</v>
      </c>
      <c r="J29" s="1273"/>
      <c r="K29" s="1273">
        <f>K27-K28</f>
        <v>-2995141</v>
      </c>
      <c r="L29" s="1267"/>
      <c r="M29" s="950">
        <v>-7264794201</v>
      </c>
      <c r="N29" s="1267"/>
      <c r="O29" s="950">
        <v>-359475069</v>
      </c>
    </row>
    <row r="30" spans="1:15" s="1297" customFormat="1" ht="21" customHeight="1">
      <c r="A30" s="1317" t="s">
        <v>548</v>
      </c>
      <c r="B30" s="1316" t="s">
        <v>556</v>
      </c>
      <c r="C30" s="1292"/>
      <c r="D30" s="1318" t="s">
        <v>546</v>
      </c>
      <c r="E30" s="1315"/>
      <c r="F30" s="1318"/>
      <c r="G30" s="1293"/>
      <c r="H30" s="1293"/>
      <c r="I30" s="1314">
        <f>I26+I29</f>
        <v>2791895754</v>
      </c>
      <c r="J30" s="1314"/>
      <c r="K30" s="1314">
        <f>K26+K29</f>
        <v>911706782</v>
      </c>
      <c r="L30" s="1292"/>
      <c r="M30" s="1313">
        <v>9927287013</v>
      </c>
      <c r="N30" s="1292"/>
      <c r="O30" s="1313">
        <v>9976143625</v>
      </c>
    </row>
    <row r="31" spans="1:15" ht="21" customHeight="1">
      <c r="A31" s="1288" t="s">
        <v>549</v>
      </c>
      <c r="B31" s="1266" t="s">
        <v>124</v>
      </c>
      <c r="C31" s="1267"/>
      <c r="D31" s="1268" t="s">
        <v>550</v>
      </c>
      <c r="E31" s="1269"/>
      <c r="F31" s="1270" t="s">
        <v>1452</v>
      </c>
      <c r="G31" s="1271"/>
      <c r="H31" s="1271">
        <v>821</v>
      </c>
      <c r="I31" s="1273">
        <v>490041577</v>
      </c>
      <c r="J31" s="1273"/>
      <c r="K31" s="1273">
        <v>598984447</v>
      </c>
      <c r="L31" s="1267"/>
      <c r="M31" s="950">
        <v>3093281527</v>
      </c>
      <c r="N31" s="1267"/>
      <c r="O31" s="950">
        <v>2838238267</v>
      </c>
    </row>
    <row r="32" spans="1:15" ht="21" customHeight="1">
      <c r="A32" s="1288" t="s">
        <v>551</v>
      </c>
      <c r="B32" s="1266" t="s">
        <v>125</v>
      </c>
      <c r="C32" s="1267"/>
      <c r="D32" s="1289">
        <v>52</v>
      </c>
      <c r="E32" s="1269"/>
      <c r="F32" s="1270"/>
      <c r="G32" s="1271"/>
      <c r="H32" s="1271"/>
      <c r="I32" s="1273">
        <f>0</f>
        <v>0</v>
      </c>
      <c r="J32" s="1273"/>
      <c r="K32" s="1273">
        <f>0</f>
        <v>0</v>
      </c>
      <c r="L32" s="1267"/>
      <c r="M32" s="950">
        <v>0</v>
      </c>
      <c r="N32" s="950"/>
      <c r="O32" s="950"/>
    </row>
    <row r="33" spans="1:15" s="1297" customFormat="1" ht="21" customHeight="1">
      <c r="A33" s="1312" t="s">
        <v>126</v>
      </c>
      <c r="B33" s="1316" t="s">
        <v>557</v>
      </c>
      <c r="C33" s="1292"/>
      <c r="D33" s="1318" t="s">
        <v>552</v>
      </c>
      <c r="E33" s="1315"/>
      <c r="F33" s="1318"/>
      <c r="G33" s="1293"/>
      <c r="H33" s="1293"/>
      <c r="I33" s="1293">
        <f>I30-I32-I31</f>
        <v>2301854177</v>
      </c>
      <c r="J33" s="1314"/>
      <c r="K33" s="1293">
        <f>K30-K32-K31</f>
        <v>312722335</v>
      </c>
      <c r="L33" s="1292"/>
      <c r="M33" s="1313">
        <v>6834005486</v>
      </c>
      <c r="N33" s="1313"/>
      <c r="O33" s="1313">
        <v>7137905358</v>
      </c>
    </row>
    <row r="34" spans="1:15" ht="21" customHeight="1">
      <c r="A34" s="1290" t="s">
        <v>1365</v>
      </c>
      <c r="B34" s="1282" t="s">
        <v>1290</v>
      </c>
      <c r="C34" s="1267"/>
      <c r="D34" s="1268"/>
      <c r="E34" s="1269"/>
      <c r="F34" s="1268"/>
      <c r="G34" s="1271"/>
      <c r="H34" s="1271"/>
      <c r="I34" s="1271"/>
      <c r="J34" s="1273"/>
      <c r="K34" s="1271"/>
      <c r="L34" s="1267"/>
      <c r="M34" s="950"/>
      <c r="N34" s="950"/>
      <c r="O34" s="950"/>
    </row>
    <row r="35" spans="1:15" s="1297" customFormat="1" ht="21" customHeight="1">
      <c r="A35" s="1311" t="s">
        <v>1366</v>
      </c>
      <c r="B35" s="1310" t="s">
        <v>1291</v>
      </c>
      <c r="C35" s="1292"/>
      <c r="D35" s="1318"/>
      <c r="E35" s="1315"/>
      <c r="F35" s="1318"/>
      <c r="G35" s="1293"/>
      <c r="H35" s="1293"/>
      <c r="I35" s="1293"/>
      <c r="J35" s="1314"/>
      <c r="K35" s="1293"/>
      <c r="L35" s="1292"/>
      <c r="M35" s="1308">
        <v>6834005486</v>
      </c>
      <c r="N35" s="1313"/>
      <c r="O35" s="1308">
        <v>7137905358</v>
      </c>
    </row>
    <row r="36" spans="1:15" ht="21" customHeight="1">
      <c r="A36" s="1288" t="s">
        <v>127</v>
      </c>
      <c r="B36" s="1291" t="s">
        <v>123</v>
      </c>
      <c r="C36" s="1271"/>
      <c r="D36" s="1269"/>
      <c r="E36" s="1268"/>
      <c r="F36" s="1268"/>
      <c r="G36" s="1271"/>
      <c r="H36" s="1247"/>
      <c r="I36" s="950">
        <v>207</v>
      </c>
      <c r="J36" s="1248"/>
      <c r="K36" s="950">
        <v>28</v>
      </c>
      <c r="L36" s="1271"/>
      <c r="M36" s="950">
        <v>615</v>
      </c>
      <c r="N36" s="965"/>
      <c r="O36" s="950">
        <v>642</v>
      </c>
    </row>
    <row r="37" spans="1:15" s="1297" customFormat="1" ht="15">
      <c r="A37" s="1292"/>
      <c r="B37" s="1293"/>
      <c r="C37" s="1293"/>
      <c r="D37" s="1292"/>
      <c r="E37" s="1293"/>
      <c r="F37" s="1293"/>
      <c r="G37" s="1293"/>
      <c r="H37" s="1294"/>
      <c r="I37" s="1295"/>
      <c r="J37" s="1295"/>
      <c r="K37" s="1296"/>
      <c r="L37" s="1293"/>
      <c r="M37" s="1293"/>
      <c r="N37" s="1293"/>
      <c r="O37" s="1293"/>
    </row>
    <row r="38" spans="1:15" s="1297" customFormat="1" ht="15">
      <c r="A38" s="1296"/>
      <c r="B38" s="1296"/>
      <c r="C38" s="1296"/>
      <c r="D38" s="1298"/>
      <c r="E38" s="1296"/>
      <c r="F38" s="1298"/>
      <c r="G38" s="1298"/>
      <c r="H38" s="1298"/>
      <c r="I38" s="1299"/>
      <c r="J38" s="1299"/>
      <c r="K38" s="1298"/>
      <c r="L38" s="1296"/>
      <c r="M38" s="1298"/>
      <c r="N38" s="1296"/>
      <c r="O38" s="1298"/>
    </row>
    <row r="39" spans="1:15" s="1297" customFormat="1" ht="15.75" customHeight="1">
      <c r="A39" s="1296"/>
      <c r="B39" s="1296"/>
      <c r="C39" s="1296"/>
      <c r="E39" s="1252"/>
      <c r="F39" s="1252"/>
      <c r="G39" s="1252"/>
      <c r="H39" s="1294"/>
      <c r="I39" s="1295"/>
      <c r="J39" s="1295"/>
      <c r="K39" s="1296"/>
      <c r="L39" s="1252"/>
      <c r="M39" s="1281" t="str">
        <f>'Ten '!A19</f>
        <v>Hµ Néi, ngµy 28 th¸ng 02 n¨m 2015</v>
      </c>
      <c r="N39" s="1252"/>
      <c r="O39" s="1252"/>
    </row>
    <row r="40" spans="1:15" s="1297" customFormat="1" ht="15.75" customHeight="1">
      <c r="A40" s="1296"/>
      <c r="B40" s="1298" t="s">
        <v>1292</v>
      </c>
      <c r="C40" s="1835" t="s">
        <v>563</v>
      </c>
      <c r="D40" s="1835"/>
      <c r="E40" s="1835"/>
      <c r="F40" s="1835"/>
      <c r="G40" s="1835"/>
      <c r="H40" s="1294"/>
      <c r="I40" s="1299" t="s">
        <v>563</v>
      </c>
      <c r="J40" s="1295"/>
      <c r="K40" s="1296"/>
      <c r="M40" s="1298"/>
      <c r="N40" s="1298" t="s">
        <v>1003</v>
      </c>
      <c r="O40" s="1298"/>
    </row>
    <row r="41" spans="1:15" s="1297" customFormat="1" ht="15">
      <c r="A41" s="1296"/>
      <c r="B41" s="1300"/>
      <c r="C41" s="1296"/>
      <c r="D41" s="1296"/>
      <c r="E41" s="1296"/>
      <c r="G41" s="1298"/>
      <c r="H41" s="1298"/>
      <c r="I41" s="1301"/>
      <c r="J41" s="1301"/>
      <c r="K41" s="1296"/>
      <c r="L41" s="1298"/>
      <c r="M41" s="1296"/>
      <c r="O41" s="1296"/>
    </row>
    <row r="42" spans="1:15" s="1297" customFormat="1" ht="21.75" customHeight="1">
      <c r="A42" s="1296"/>
      <c r="B42" s="1300"/>
      <c r="C42" s="1296"/>
      <c r="D42" s="1296"/>
      <c r="E42" s="1296"/>
      <c r="G42" s="1298"/>
      <c r="H42" s="1298"/>
      <c r="I42" s="1301"/>
      <c r="J42" s="1301"/>
      <c r="K42" s="1296"/>
      <c r="L42" s="1298"/>
      <c r="M42" s="1296"/>
      <c r="O42" s="1296"/>
    </row>
    <row r="43" spans="1:15" s="1297" customFormat="1" ht="21.75" customHeight="1">
      <c r="A43" s="1296"/>
      <c r="B43" s="1300"/>
      <c r="C43" s="1296"/>
      <c r="D43" s="1296"/>
      <c r="E43" s="1296"/>
      <c r="G43" s="1298"/>
      <c r="H43" s="1298"/>
      <c r="I43" s="1301"/>
      <c r="J43" s="1301"/>
      <c r="K43" s="1296"/>
      <c r="L43" s="1298"/>
      <c r="M43" s="1296"/>
      <c r="O43" s="1296"/>
    </row>
    <row r="44" spans="1:15" s="1297" customFormat="1" ht="16.5" customHeight="1">
      <c r="A44" s="1292"/>
      <c r="B44" s="1302"/>
      <c r="C44" s="1292"/>
      <c r="D44" s="1292"/>
      <c r="E44" s="1292"/>
      <c r="G44" s="1293"/>
      <c r="H44" s="1298"/>
      <c r="I44" s="1301"/>
      <c r="J44" s="1301"/>
      <c r="K44" s="1296"/>
      <c r="L44" s="1293"/>
      <c r="M44" s="1292"/>
      <c r="O44" s="1292"/>
    </row>
    <row r="45" spans="1:15" s="1297" customFormat="1" ht="15">
      <c r="A45" s="1292"/>
      <c r="B45" s="1292"/>
      <c r="C45" s="1292"/>
      <c r="D45" s="1292"/>
      <c r="E45" s="1292"/>
      <c r="G45" s="1293"/>
      <c r="H45" s="1298"/>
      <c r="I45" s="1301"/>
      <c r="J45" s="1301"/>
      <c r="K45" s="1296"/>
      <c r="L45" s="1293"/>
      <c r="M45" s="1292"/>
      <c r="O45" s="1292"/>
    </row>
    <row r="46" spans="1:15" s="1297" customFormat="1" ht="15">
      <c r="A46" s="1292"/>
      <c r="B46" s="1309" t="s">
        <v>1295</v>
      </c>
      <c r="C46" s="1836" t="s">
        <v>1015</v>
      </c>
      <c r="D46" s="1836"/>
      <c r="E46" s="1836"/>
      <c r="F46" s="1836"/>
      <c r="G46" s="1836"/>
      <c r="H46" s="1294"/>
      <c r="I46" s="1295" t="s">
        <v>1015</v>
      </c>
      <c r="J46" s="1295"/>
      <c r="K46" s="1296"/>
      <c r="M46" s="1836" t="s">
        <v>1016</v>
      </c>
      <c r="N46" s="1836"/>
      <c r="O46" s="1836"/>
    </row>
    <row r="47" spans="1:15" s="1297" customFormat="1" ht="15">
      <c r="A47" s="1292"/>
      <c r="B47" s="1293"/>
      <c r="C47" s="1293"/>
      <c r="D47" s="1292"/>
      <c r="E47" s="1293"/>
      <c r="F47" s="1293"/>
      <c r="G47" s="1293"/>
      <c r="H47" s="1294"/>
      <c r="I47" s="1295"/>
      <c r="J47" s="1295"/>
      <c r="K47" s="1296"/>
      <c r="L47" s="1293"/>
      <c r="M47" s="1293"/>
      <c r="N47" s="1293"/>
      <c r="O47" s="1293"/>
    </row>
    <row r="48" spans="1:15">
      <c r="M48" s="1303"/>
    </row>
    <row r="49" spans="9:13">
      <c r="M49" s="1303"/>
    </row>
    <row r="50" spans="9:13">
      <c r="M50" s="1303"/>
    </row>
    <row r="58" spans="9:13">
      <c r="K58" s="1224">
        <v>38343192913</v>
      </c>
    </row>
    <row r="59" spans="9:13">
      <c r="K59" s="1224">
        <v>38988814129</v>
      </c>
    </row>
    <row r="60" spans="9:13">
      <c r="K60" s="1224">
        <f>K58-K59</f>
        <v>-645621216</v>
      </c>
    </row>
    <row r="62" spans="9:13">
      <c r="I62" s="1225" t="s">
        <v>54</v>
      </c>
      <c r="K62" s="1224">
        <v>65691296802</v>
      </c>
    </row>
    <row r="63" spans="9:13">
      <c r="K63" s="1224">
        <v>65142399805</v>
      </c>
    </row>
  </sheetData>
  <mergeCells count="13">
    <mergeCell ref="A6:O6"/>
    <mergeCell ref="A7:O7"/>
    <mergeCell ref="A9:A10"/>
    <mergeCell ref="B9:B10"/>
    <mergeCell ref="D9:D10"/>
    <mergeCell ref="F9:F10"/>
    <mergeCell ref="H9:H10"/>
    <mergeCell ref="I9:K9"/>
    <mergeCell ref="M9:M10"/>
    <mergeCell ref="O9:O10"/>
    <mergeCell ref="C40:G40"/>
    <mergeCell ref="C46:G46"/>
    <mergeCell ref="M46:O46"/>
  </mergeCells>
  <printOptions horizontalCentered="1"/>
  <pageMargins left="0.13" right="0.2" top="0.32" bottom="0.76" header="0.23" footer="0.33"/>
  <pageSetup paperSize="9" firstPageNumber="9" orientation="portrait" useFirstPageNumber="1" r:id="rId1"/>
  <headerFooter alignWithMargins="0">
    <oddFooter>&amp;C&amp;".VnTime,Italic"(C¸c thuyÕt minh tõ trang 11 ®Õn trang 33 lµ bé phËn hîp thµnh cña B¸o c¸o tµi chÝnh)&amp;".VnTime,Regular"
&amp;P</oddFooter>
  </headerFooter>
</worksheet>
</file>

<file path=xl/worksheets/sheet4.xml><?xml version="1.0" encoding="utf-8"?>
<worksheet xmlns="http://schemas.openxmlformats.org/spreadsheetml/2006/main" xmlns:r="http://schemas.openxmlformats.org/officeDocument/2006/relationships">
  <sheetPr codeName="Sheet4">
    <tabColor indexed="10"/>
  </sheetPr>
  <dimension ref="A1:J64"/>
  <sheetViews>
    <sheetView topLeftCell="A4" workbookViewId="0">
      <selection activeCell="D18" sqref="D18"/>
    </sheetView>
  </sheetViews>
  <sheetFormatPr defaultRowHeight="15"/>
  <cols>
    <col min="1" max="1" width="40.875" style="208" customWidth="1"/>
    <col min="2" max="2" width="8.5" style="208" customWidth="1"/>
    <col min="3" max="3" width="15.375" style="208" customWidth="1"/>
    <col min="4" max="4" width="17.375" style="208" bestFit="1" customWidth="1"/>
    <col min="5" max="5" width="16.375" style="208" customWidth="1"/>
    <col min="6" max="6" width="9.125" style="208" customWidth="1"/>
    <col min="7" max="7" width="11.125" style="207" bestFit="1" customWidth="1"/>
    <col min="8" max="8" width="14.75" style="207" bestFit="1" customWidth="1"/>
    <col min="9" max="9" width="9" style="231"/>
    <col min="10" max="16384" width="9" style="208"/>
  </cols>
  <sheetData>
    <row r="1" spans="1:9" customFormat="1">
      <c r="A1" s="6" t="s">
        <v>1269</v>
      </c>
      <c r="G1" s="108"/>
      <c r="H1" s="108"/>
      <c r="I1" s="109"/>
    </row>
    <row r="2" spans="1:9" customFormat="1">
      <c r="A2" s="6" t="s">
        <v>1270</v>
      </c>
      <c r="G2" s="108"/>
      <c r="H2" s="108"/>
      <c r="I2" s="109"/>
    </row>
    <row r="3" spans="1:9" customFormat="1">
      <c r="A3" s="6" t="s">
        <v>1271</v>
      </c>
      <c r="G3" s="108"/>
      <c r="H3" s="108"/>
      <c r="I3" s="109"/>
    </row>
    <row r="4" spans="1:9" customFormat="1">
      <c r="A4" t="s">
        <v>1186</v>
      </c>
      <c r="G4" s="108"/>
      <c r="H4" s="108"/>
      <c r="I4" s="109"/>
    </row>
    <row r="5" spans="1:9" customFormat="1">
      <c r="A5" t="s">
        <v>1096</v>
      </c>
      <c r="G5" s="108"/>
      <c r="H5" s="108"/>
      <c r="I5" s="109"/>
    </row>
    <row r="6" spans="1:9" customFormat="1">
      <c r="A6" t="s">
        <v>1187</v>
      </c>
      <c r="G6" s="108"/>
      <c r="H6" s="108"/>
      <c r="I6" s="109"/>
    </row>
    <row r="7" spans="1:9" customFormat="1">
      <c r="G7" s="98"/>
      <c r="H7" s="108"/>
      <c r="I7" s="109"/>
    </row>
    <row r="8" spans="1:9" customFormat="1">
      <c r="G8" s="106"/>
      <c r="H8" s="108"/>
      <c r="I8" s="109"/>
    </row>
    <row r="9" spans="1:9" customFormat="1">
      <c r="G9" s="108"/>
      <c r="H9" s="108"/>
      <c r="I9" s="109"/>
    </row>
    <row r="10" spans="1:9" customFormat="1">
      <c r="A10" s="6" t="s">
        <v>1017</v>
      </c>
      <c r="G10" s="108"/>
      <c r="H10" s="108"/>
      <c r="I10" s="109"/>
    </row>
    <row r="11" spans="1:9" customFormat="1">
      <c r="A11" s="6" t="s">
        <v>730</v>
      </c>
      <c r="G11" s="108"/>
      <c r="H11" s="108"/>
      <c r="I11" s="109"/>
    </row>
    <row r="12" spans="1:9" customFormat="1" ht="15.75">
      <c r="A12" s="135"/>
      <c r="F12">
        <v>20</v>
      </c>
      <c r="G12" s="108">
        <v>5</v>
      </c>
      <c r="H12" s="108"/>
      <c r="I12" s="109"/>
    </row>
    <row r="13" spans="1:9" customFormat="1">
      <c r="F13">
        <v>30</v>
      </c>
      <c r="G13" s="108">
        <v>6</v>
      </c>
      <c r="H13" s="108"/>
      <c r="I13" s="109"/>
    </row>
    <row r="14" spans="1:9" customFormat="1" ht="15.75">
      <c r="A14" t="s">
        <v>563</v>
      </c>
      <c r="B14" s="6" t="s">
        <v>1003</v>
      </c>
      <c r="C14" s="208"/>
      <c r="F14" s="50">
        <v>31</v>
      </c>
      <c r="G14" s="127">
        <v>7</v>
      </c>
      <c r="H14" s="128"/>
      <c r="I14" s="109"/>
    </row>
    <row r="15" spans="1:9" customFormat="1">
      <c r="A15" s="6" t="s">
        <v>1015</v>
      </c>
      <c r="B15" s="6" t="s">
        <v>1016</v>
      </c>
      <c r="C15" s="208"/>
      <c r="F15">
        <v>31</v>
      </c>
      <c r="G15" s="129">
        <v>0.08</v>
      </c>
      <c r="H15" s="108"/>
      <c r="I15" s="109"/>
    </row>
    <row r="16" spans="1:9" customFormat="1">
      <c r="F16">
        <v>30</v>
      </c>
      <c r="G16" s="129">
        <v>0.09</v>
      </c>
      <c r="H16" s="108"/>
      <c r="I16" s="109"/>
    </row>
    <row r="17" spans="1:10" customFormat="1" ht="15.75">
      <c r="A17" s="280"/>
      <c r="F17" s="50">
        <v>31</v>
      </c>
      <c r="G17" s="130">
        <v>0.1</v>
      </c>
      <c r="H17" s="101"/>
      <c r="I17" s="109"/>
    </row>
    <row r="18" spans="1:10" customFormat="1" ht="15.75">
      <c r="A18" s="280"/>
      <c r="F18">
        <v>30</v>
      </c>
      <c r="G18" s="108">
        <v>11</v>
      </c>
      <c r="H18" s="108"/>
      <c r="I18" s="109"/>
    </row>
    <row r="19" spans="1:10" customFormat="1">
      <c r="A19" s="6" t="s">
        <v>1499</v>
      </c>
      <c r="F19">
        <v>31</v>
      </c>
      <c r="G19" s="108">
        <v>12</v>
      </c>
      <c r="H19" s="108"/>
      <c r="I19" s="109"/>
    </row>
    <row r="20" spans="1:10" customFormat="1">
      <c r="G20" s="108"/>
      <c r="H20" s="108"/>
      <c r="I20" s="109"/>
    </row>
    <row r="21" spans="1:10" customFormat="1" ht="15.75">
      <c r="A21" s="50" t="s">
        <v>214</v>
      </c>
      <c r="G21" s="108"/>
      <c r="H21" s="108"/>
      <c r="I21" s="109"/>
    </row>
    <row r="22" spans="1:10" customFormat="1">
      <c r="G22" s="108"/>
      <c r="H22" s="108"/>
      <c r="I22" s="109"/>
    </row>
    <row r="23" spans="1:10" s="127" customFormat="1" ht="15.75">
      <c r="A23" s="232" t="s">
        <v>568</v>
      </c>
      <c r="B23" s="232" t="s">
        <v>224</v>
      </c>
      <c r="C23" s="232" t="s">
        <v>1105</v>
      </c>
      <c r="D23" s="232" t="s">
        <v>553</v>
      </c>
      <c r="G23" s="128"/>
      <c r="H23" s="128"/>
      <c r="I23" s="233"/>
    </row>
    <row r="24" spans="1:10" s="212" customFormat="1">
      <c r="A24" s="212" t="s">
        <v>225</v>
      </c>
      <c r="G24" s="213"/>
      <c r="H24" s="213"/>
      <c r="I24" s="214"/>
    </row>
    <row r="25" spans="1:10" s="212" customFormat="1">
      <c r="A25" s="243" t="s">
        <v>226</v>
      </c>
      <c r="G25" s="213"/>
      <c r="H25" s="213"/>
      <c r="I25" s="214"/>
    </row>
    <row r="26" spans="1:10" s="212" customFormat="1">
      <c r="A26" s="243" t="s">
        <v>14</v>
      </c>
      <c r="B26" s="212" t="s">
        <v>32</v>
      </c>
      <c r="G26" s="213"/>
      <c r="H26" s="213"/>
      <c r="I26" s="214"/>
    </row>
    <row r="27" spans="1:10" s="212" customFormat="1">
      <c r="A27" s="243" t="s">
        <v>15</v>
      </c>
      <c r="B27" s="212" t="s">
        <v>32</v>
      </c>
      <c r="G27" s="213"/>
      <c r="H27" s="213"/>
      <c r="I27" s="214"/>
    </row>
    <row r="28" spans="1:10" s="212" customFormat="1">
      <c r="G28" s="213"/>
      <c r="H28" s="213"/>
      <c r="I28" s="214"/>
    </row>
    <row r="29" spans="1:10">
      <c r="A29" s="212" t="s">
        <v>16</v>
      </c>
    </row>
    <row r="30" spans="1:10">
      <c r="A30" s="212" t="s">
        <v>17</v>
      </c>
      <c r="B30" s="208" t="s">
        <v>32</v>
      </c>
    </row>
    <row r="31" spans="1:10">
      <c r="A31" s="212" t="s">
        <v>18</v>
      </c>
      <c r="B31" s="208" t="s">
        <v>32</v>
      </c>
    </row>
    <row r="32" spans="1:10" s="212" customFormat="1">
      <c r="E32" s="215"/>
      <c r="F32" s="215"/>
      <c r="G32" s="216"/>
      <c r="H32" s="216"/>
      <c r="I32" s="217"/>
      <c r="J32" s="215"/>
    </row>
    <row r="33" spans="1:10" s="212" customFormat="1">
      <c r="A33" s="212" t="s">
        <v>19</v>
      </c>
      <c r="E33" s="215"/>
      <c r="F33" s="215"/>
      <c r="G33" s="216"/>
      <c r="H33" s="216"/>
      <c r="I33" s="217"/>
      <c r="J33" s="215"/>
    </row>
    <row r="34" spans="1:10" s="222" customFormat="1" ht="15.75">
      <c r="A34" s="212" t="s">
        <v>20</v>
      </c>
      <c r="B34" s="222" t="s">
        <v>33</v>
      </c>
      <c r="E34" s="215"/>
      <c r="F34" s="218"/>
      <c r="G34" s="219"/>
      <c r="H34" s="219"/>
      <c r="I34" s="220"/>
      <c r="J34" s="221"/>
    </row>
    <row r="35" spans="1:10" s="222" customFormat="1">
      <c r="A35" s="212" t="s">
        <v>21</v>
      </c>
      <c r="B35" s="222" t="s">
        <v>33</v>
      </c>
      <c r="E35" s="221"/>
      <c r="F35" s="221"/>
      <c r="G35" s="223"/>
      <c r="H35" s="223"/>
      <c r="I35" s="220"/>
      <c r="J35" s="221"/>
    </row>
    <row r="36" spans="1:10" s="222" customFormat="1">
      <c r="A36" s="212" t="s">
        <v>23</v>
      </c>
      <c r="B36" s="222" t="s">
        <v>33</v>
      </c>
      <c r="E36" s="221"/>
      <c r="F36" s="221"/>
      <c r="G36" s="223"/>
      <c r="H36" s="223"/>
      <c r="I36" s="220"/>
      <c r="J36" s="221"/>
    </row>
    <row r="37" spans="1:10" s="222" customFormat="1" ht="15.75">
      <c r="E37" s="221"/>
      <c r="F37" s="218"/>
      <c r="G37" s="224"/>
      <c r="H37" s="224"/>
      <c r="I37" s="220"/>
      <c r="J37" s="221"/>
    </row>
    <row r="38" spans="1:10" s="222" customFormat="1">
      <c r="A38" s="222" t="s">
        <v>24</v>
      </c>
      <c r="E38" s="221"/>
      <c r="F38" s="221"/>
      <c r="G38" s="211"/>
      <c r="H38" s="211"/>
      <c r="I38" s="220"/>
      <c r="J38" s="221"/>
    </row>
    <row r="39" spans="1:10" s="222" customFormat="1">
      <c r="A39" s="222" t="s">
        <v>25</v>
      </c>
      <c r="E39" s="221"/>
      <c r="F39" s="221"/>
      <c r="G39" s="211"/>
      <c r="H39" s="211"/>
      <c r="I39" s="220"/>
      <c r="J39" s="221"/>
    </row>
    <row r="40" spans="1:10" s="222" customFormat="1">
      <c r="A40" s="222" t="s">
        <v>26</v>
      </c>
      <c r="B40" s="208" t="s">
        <v>32</v>
      </c>
      <c r="E40" s="221"/>
      <c r="F40" s="221"/>
      <c r="G40" s="211"/>
      <c r="H40" s="211"/>
      <c r="I40" s="220"/>
      <c r="J40" s="221"/>
    </row>
    <row r="41" spans="1:10" s="222" customFormat="1">
      <c r="A41" s="222" t="s">
        <v>27</v>
      </c>
      <c r="B41" s="208" t="s">
        <v>32</v>
      </c>
      <c r="E41" s="221"/>
      <c r="F41" s="221"/>
      <c r="G41" s="211"/>
      <c r="H41" s="211"/>
      <c r="I41" s="220"/>
      <c r="J41" s="221"/>
    </row>
    <row r="42" spans="1:10" s="222" customFormat="1">
      <c r="E42" s="221"/>
      <c r="F42" s="221"/>
      <c r="G42" s="211"/>
      <c r="H42" s="211"/>
      <c r="I42" s="220"/>
      <c r="J42" s="221"/>
    </row>
    <row r="43" spans="1:10" s="222" customFormat="1" ht="15.75">
      <c r="A43" s="222" t="s">
        <v>28</v>
      </c>
      <c r="E43" s="221"/>
      <c r="F43" s="218"/>
      <c r="G43" s="211"/>
      <c r="H43" s="211"/>
      <c r="I43" s="220"/>
      <c r="J43" s="221"/>
    </row>
    <row r="44" spans="1:10" ht="15.75">
      <c r="A44" s="222" t="s">
        <v>29</v>
      </c>
      <c r="B44" s="208" t="s">
        <v>32</v>
      </c>
      <c r="E44" s="221"/>
      <c r="F44" s="225"/>
      <c r="G44" s="226"/>
      <c r="H44" s="226"/>
      <c r="I44" s="227"/>
      <c r="J44" s="228"/>
    </row>
    <row r="45" spans="1:10">
      <c r="A45" s="222" t="s">
        <v>30</v>
      </c>
      <c r="B45" s="208" t="s">
        <v>32</v>
      </c>
      <c r="E45" s="228"/>
      <c r="F45" s="228"/>
      <c r="G45" s="210"/>
      <c r="H45" s="210"/>
      <c r="I45" s="227"/>
      <c r="J45" s="228"/>
    </row>
    <row r="46" spans="1:10">
      <c r="E46" s="228"/>
      <c r="F46" s="228"/>
      <c r="G46" s="210"/>
      <c r="H46" s="210"/>
      <c r="I46" s="227"/>
      <c r="J46" s="228"/>
    </row>
    <row r="47" spans="1:10">
      <c r="A47" s="208" t="s">
        <v>31</v>
      </c>
      <c r="B47" s="208" t="s">
        <v>32</v>
      </c>
      <c r="C47" s="208" t="s">
        <v>212</v>
      </c>
      <c r="D47" s="208" t="s">
        <v>211</v>
      </c>
      <c r="E47" s="228" t="s">
        <v>213</v>
      </c>
      <c r="F47" s="228"/>
      <c r="G47" s="210"/>
      <c r="H47" s="210"/>
      <c r="I47" s="227"/>
      <c r="J47" s="228"/>
    </row>
    <row r="48" spans="1:10" ht="15.75">
      <c r="C48" s="883">
        <v>16758740000</v>
      </c>
      <c r="D48" s="883">
        <v>20328950000</v>
      </c>
      <c r="E48" s="883">
        <v>30999390000</v>
      </c>
      <c r="F48" s="229"/>
      <c r="G48" s="230"/>
      <c r="H48" s="230"/>
      <c r="I48" s="227"/>
      <c r="J48" s="228"/>
    </row>
    <row r="49" spans="1:10">
      <c r="E49" s="228"/>
      <c r="F49" s="228"/>
      <c r="G49" s="210"/>
      <c r="H49" s="210"/>
      <c r="I49" s="227"/>
      <c r="J49" s="228"/>
    </row>
    <row r="52" spans="1:10" s="50" customFormat="1" ht="15.75">
      <c r="A52" s="50" t="s">
        <v>937</v>
      </c>
      <c r="C52" s="127" t="s">
        <v>202</v>
      </c>
      <c r="D52" s="127" t="s">
        <v>203</v>
      </c>
      <c r="E52" s="127" t="s">
        <v>204</v>
      </c>
      <c r="G52" s="101"/>
      <c r="H52" s="101"/>
      <c r="I52" s="246"/>
    </row>
    <row r="53" spans="1:10">
      <c r="A53" s="208" t="s">
        <v>199</v>
      </c>
      <c r="C53" s="207"/>
      <c r="D53" s="207">
        <f>C53</f>
        <v>0</v>
      </c>
      <c r="E53" s="245" t="e">
        <f>D53/C53</f>
        <v>#DIV/0!</v>
      </c>
    </row>
    <row r="54" spans="1:10">
      <c r="A54" s="208" t="s">
        <v>200</v>
      </c>
      <c r="C54" s="207"/>
      <c r="D54" s="207">
        <f>C54</f>
        <v>0</v>
      </c>
      <c r="E54" s="245" t="e">
        <f>D54/C54</f>
        <v>#DIV/0!</v>
      </c>
    </row>
    <row r="55" spans="1:10">
      <c r="A55" s="208" t="s">
        <v>201</v>
      </c>
      <c r="C55" s="207"/>
      <c r="D55" s="207">
        <f>C55</f>
        <v>0</v>
      </c>
      <c r="E55" s="245" t="e">
        <f>D55/C55</f>
        <v>#DIV/0!</v>
      </c>
    </row>
    <row r="56" spans="1:10">
      <c r="A56" s="208" t="s">
        <v>983</v>
      </c>
      <c r="C56" s="207"/>
      <c r="D56" s="207">
        <f>C56</f>
        <v>0</v>
      </c>
      <c r="E56" s="245" t="e">
        <f>D56/C56</f>
        <v>#DIV/0!</v>
      </c>
    </row>
    <row r="57" spans="1:10">
      <c r="A57" s="208" t="s">
        <v>987</v>
      </c>
      <c r="D57" s="207">
        <f>C57</f>
        <v>0</v>
      </c>
      <c r="E57" s="245" t="e">
        <f>D57/C57</f>
        <v>#DIV/0!</v>
      </c>
    </row>
    <row r="58" spans="1:10">
      <c r="E58" s="245"/>
    </row>
    <row r="59" spans="1:10">
      <c r="E59" s="245"/>
    </row>
    <row r="61" spans="1:10">
      <c r="A61" s="882" t="s">
        <v>154</v>
      </c>
      <c r="B61" s="259"/>
      <c r="C61" s="883">
        <v>16758740000</v>
      </c>
      <c r="D61" s="883">
        <v>365</v>
      </c>
      <c r="E61">
        <f>C61*D61</f>
        <v>6116940100000</v>
      </c>
    </row>
    <row r="62" spans="1:10">
      <c r="A62" s="882"/>
      <c r="B62" s="259"/>
      <c r="C62" s="883">
        <v>3570210000</v>
      </c>
      <c r="D62" s="883">
        <f>D61-90</f>
        <v>275</v>
      </c>
      <c r="E62">
        <f>C62*D62</f>
        <v>981807750000</v>
      </c>
    </row>
    <row r="63" spans="1:10">
      <c r="A63" s="882"/>
      <c r="B63" s="259"/>
      <c r="C63" s="883">
        <v>3252020000</v>
      </c>
      <c r="D63" s="883"/>
      <c r="E63">
        <f>E61+E62</f>
        <v>7098747850000</v>
      </c>
    </row>
    <row r="64" spans="1:10">
      <c r="A64" s="882"/>
      <c r="B64" s="259"/>
      <c r="C64" s="883"/>
      <c r="D64" s="883"/>
      <c r="E64">
        <f>E63/365</f>
        <v>19448624246.575298</v>
      </c>
    </row>
  </sheetData>
  <phoneticPr fontId="0" type="noConversion"/>
  <pageMargins left="0.75" right="0.75" top="1" bottom="1"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sheetPr codeName="Sheet13">
    <tabColor indexed="33"/>
  </sheetPr>
  <dimension ref="A1:I58"/>
  <sheetViews>
    <sheetView topLeftCell="A16" workbookViewId="0">
      <selection activeCell="S9" sqref="S9"/>
    </sheetView>
  </sheetViews>
  <sheetFormatPr defaultColWidth="8" defaultRowHeight="12.75"/>
  <cols>
    <col min="1" max="1" width="46.375" style="203" customWidth="1"/>
    <col min="2" max="2" width="6.75" style="203" hidden="1" customWidth="1"/>
    <col min="3" max="3" width="1.25" style="203" customWidth="1"/>
    <col min="4" max="4" width="6.625" style="204" customWidth="1"/>
    <col min="5" max="5" width="0.875" style="203" customWidth="1"/>
    <col min="6" max="6" width="7" style="203" hidden="1" customWidth="1"/>
    <col min="7" max="7" width="15.25" style="203" customWidth="1"/>
    <col min="8" max="8" width="0.75" style="203" customWidth="1"/>
    <col min="9" max="9" width="14.125" style="205" customWidth="1"/>
    <col min="10" max="16384" width="8" style="203"/>
  </cols>
  <sheetData>
    <row r="1" spans="1:9" ht="15.75">
      <c r="A1" s="1002" t="str">
        <f>'Ten '!A10</f>
        <v>C«ng ty Cæ phÇn §Çu t­ &amp; Th­¬ng m¹i DÇu KhÝ S«ng §µ</v>
      </c>
      <c r="I1" s="926"/>
    </row>
    <row r="2" spans="1:9" s="154" customFormat="1" ht="15">
      <c r="A2" s="923" t="str">
        <f>'Ten '!A11</f>
        <v>§Þa chØ: TÇng 4, CT3, tßa nhµ Fodacon, ®­êng TrÇn Phó</v>
      </c>
      <c r="B2" s="150"/>
      <c r="C2" s="151"/>
      <c r="D2" s="152"/>
      <c r="E2" s="153"/>
      <c r="F2" s="152"/>
      <c r="I2" s="1172" t="s">
        <v>775</v>
      </c>
    </row>
    <row r="3" spans="1:9" s="154" customFormat="1" ht="15" customHeight="1">
      <c r="A3" s="923" t="s">
        <v>731</v>
      </c>
      <c r="B3" s="156"/>
      <c r="C3" s="156"/>
      <c r="D3" s="157"/>
      <c r="E3" s="158"/>
      <c r="F3" s="152"/>
      <c r="I3" s="1304" t="s">
        <v>1383</v>
      </c>
    </row>
    <row r="4" spans="1:9" s="899" customFormat="1" ht="6.75" customHeight="1">
      <c r="A4" s="898"/>
      <c r="B4" s="924"/>
      <c r="C4" s="924"/>
      <c r="D4" s="924"/>
      <c r="E4" s="924"/>
      <c r="F4" s="924"/>
      <c r="G4" s="924"/>
      <c r="H4" s="924"/>
      <c r="I4" s="924"/>
    </row>
    <row r="5" spans="1:9" s="154" customFormat="1" ht="3" customHeight="1">
      <c r="D5" s="159"/>
      <c r="I5" s="160"/>
    </row>
    <row r="6" spans="1:9" s="163" customFormat="1" ht="23.25" customHeight="1">
      <c r="A6" s="1848" t="s">
        <v>1382</v>
      </c>
      <c r="B6" s="1849"/>
      <c r="C6" s="1848"/>
      <c r="D6" s="1848"/>
      <c r="E6" s="1848"/>
      <c r="F6" s="1848"/>
      <c r="G6" s="1848"/>
      <c r="H6" s="1848"/>
      <c r="I6" s="1848"/>
    </row>
    <row r="7" spans="1:9" s="163" customFormat="1" ht="15">
      <c r="A7" s="1781" t="s">
        <v>564</v>
      </c>
      <c r="B7" s="1781"/>
      <c r="C7" s="1781"/>
      <c r="D7" s="1781"/>
      <c r="E7" s="1781"/>
      <c r="F7" s="1781"/>
      <c r="G7" s="1781"/>
      <c r="H7" s="1781"/>
      <c r="I7" s="1781"/>
    </row>
    <row r="8" spans="1:9" s="163" customFormat="1" ht="15">
      <c r="A8" s="1850" t="str">
        <f>BS!A6</f>
        <v>T¹i ngµy 31 th¸ng 12 n¨m 2014</v>
      </c>
      <c r="B8" s="1781"/>
      <c r="C8" s="1781"/>
      <c r="D8" s="1781"/>
      <c r="E8" s="1781"/>
      <c r="F8" s="1781"/>
      <c r="G8" s="1781"/>
      <c r="H8" s="1781"/>
      <c r="I8" s="1781"/>
    </row>
    <row r="9" spans="1:9" s="154" customFormat="1" ht="16.5" customHeight="1">
      <c r="D9" s="159"/>
      <c r="I9" s="881" t="s">
        <v>653</v>
      </c>
    </row>
    <row r="10" spans="1:9" s="168" customFormat="1" ht="21" customHeight="1">
      <c r="A10" s="1846" t="s">
        <v>568</v>
      </c>
      <c r="B10" s="165"/>
      <c r="C10" s="166"/>
      <c r="D10" s="1846" t="s">
        <v>316</v>
      </c>
      <c r="E10" s="166"/>
      <c r="F10" s="165" t="s">
        <v>317</v>
      </c>
      <c r="G10" s="1851" t="s">
        <v>1105</v>
      </c>
      <c r="H10" s="890"/>
      <c r="I10" s="1851" t="s">
        <v>553</v>
      </c>
    </row>
    <row r="11" spans="1:9" s="168" customFormat="1" ht="15.75" customHeight="1">
      <c r="A11" s="1847"/>
      <c r="B11" s="165"/>
      <c r="C11" s="166"/>
      <c r="D11" s="1847"/>
      <c r="E11" s="166"/>
      <c r="F11" s="165"/>
      <c r="G11" s="1852"/>
      <c r="H11" s="891"/>
      <c r="I11" s="1852"/>
    </row>
    <row r="12" spans="1:9" s="173" customFormat="1" ht="15.75" customHeight="1">
      <c r="A12" s="169">
        <v>1</v>
      </c>
      <c r="B12" s="1066" t="s">
        <v>1013</v>
      </c>
      <c r="C12" s="170"/>
      <c r="D12" s="169">
        <v>2</v>
      </c>
      <c r="E12" s="170"/>
      <c r="F12" s="169">
        <v>3</v>
      </c>
      <c r="G12" s="171" t="s">
        <v>1098</v>
      </c>
      <c r="H12" s="171"/>
      <c r="I12" s="206">
        <v>4</v>
      </c>
    </row>
    <row r="13" spans="1:9" s="154" customFormat="1" ht="18" customHeight="1">
      <c r="A13" s="176" t="s">
        <v>570</v>
      </c>
      <c r="B13" s="1071" t="s">
        <v>1014</v>
      </c>
      <c r="C13" s="177"/>
      <c r="D13" s="157"/>
      <c r="E13" s="177"/>
      <c r="F13" s="161"/>
      <c r="G13" s="192"/>
      <c r="H13" s="192"/>
      <c r="I13" s="192"/>
    </row>
    <row r="14" spans="1:9" s="154" customFormat="1" ht="16.5" customHeight="1">
      <c r="A14" s="178" t="s">
        <v>571</v>
      </c>
      <c r="B14" s="179"/>
      <c r="C14" s="179"/>
      <c r="D14" s="180" t="s">
        <v>559</v>
      </c>
      <c r="E14" s="179"/>
      <c r="F14" s="161"/>
      <c r="G14" s="192">
        <v>541565109185</v>
      </c>
      <c r="H14" s="192"/>
      <c r="I14" s="192">
        <v>715384889401</v>
      </c>
    </row>
    <row r="15" spans="1:9" s="154" customFormat="1" ht="16.5" customHeight="1">
      <c r="A15" s="181" t="s">
        <v>1097</v>
      </c>
      <c r="B15" s="182"/>
      <c r="C15" s="179"/>
      <c r="D15" s="180" t="s">
        <v>512</v>
      </c>
      <c r="E15" s="179"/>
      <c r="F15" s="161"/>
      <c r="G15" s="192">
        <v>-526765506959</v>
      </c>
      <c r="H15" s="192"/>
      <c r="I15" s="192">
        <v>-749558028666</v>
      </c>
    </row>
    <row r="16" spans="1:9" s="154" customFormat="1" ht="16.5" customHeight="1">
      <c r="A16" s="178" t="s">
        <v>572</v>
      </c>
      <c r="B16" s="179"/>
      <c r="C16" s="179"/>
      <c r="D16" s="180" t="s">
        <v>513</v>
      </c>
      <c r="E16" s="179"/>
      <c r="F16" s="161"/>
      <c r="G16" s="192">
        <v>-16368654921</v>
      </c>
      <c r="H16" s="192"/>
      <c r="I16" s="192">
        <v>-15438151436</v>
      </c>
    </row>
    <row r="17" spans="1:9" s="154" customFormat="1" ht="16.5" customHeight="1">
      <c r="A17" s="178" t="s">
        <v>573</v>
      </c>
      <c r="B17" s="179"/>
      <c r="C17" s="179"/>
      <c r="D17" s="180" t="s">
        <v>929</v>
      </c>
      <c r="E17" s="179"/>
      <c r="F17" s="161"/>
      <c r="G17" s="192">
        <v>-20965549153</v>
      </c>
      <c r="H17" s="192"/>
      <c r="I17" s="192">
        <v>-24352930330</v>
      </c>
    </row>
    <row r="18" spans="1:9" s="154" customFormat="1" ht="16.5" customHeight="1">
      <c r="A18" s="178" t="s">
        <v>295</v>
      </c>
      <c r="B18" s="179"/>
      <c r="C18" s="179"/>
      <c r="D18" s="180" t="s">
        <v>930</v>
      </c>
      <c r="E18" s="179"/>
      <c r="F18" s="161"/>
      <c r="G18" s="192">
        <v>-2031345018</v>
      </c>
      <c r="H18" s="192"/>
      <c r="I18" s="192">
        <v>-3310876482</v>
      </c>
    </row>
    <row r="19" spans="1:9" s="154" customFormat="1" ht="16.5" customHeight="1">
      <c r="A19" s="178" t="s">
        <v>574</v>
      </c>
      <c r="B19" s="179"/>
      <c r="C19" s="179"/>
      <c r="D19" s="180" t="s">
        <v>931</v>
      </c>
      <c r="E19" s="179"/>
      <c r="F19" s="161"/>
      <c r="G19" s="192">
        <v>359908664110</v>
      </c>
      <c r="H19" s="192"/>
      <c r="I19" s="192">
        <v>446586743985</v>
      </c>
    </row>
    <row r="20" spans="1:9" s="154" customFormat="1" ht="16.5" customHeight="1">
      <c r="A20" s="178" t="s">
        <v>359</v>
      </c>
      <c r="B20" s="179"/>
      <c r="C20" s="179"/>
      <c r="D20" s="180" t="s">
        <v>517</v>
      </c>
      <c r="E20" s="179"/>
      <c r="F20" s="161"/>
      <c r="G20" s="192">
        <v>-346726542247</v>
      </c>
      <c r="H20" s="192"/>
      <c r="I20" s="192">
        <v>-344899718287</v>
      </c>
    </row>
    <row r="21" spans="1:9" s="188" customFormat="1" ht="18" customHeight="1">
      <c r="A21" s="183" t="s">
        <v>360</v>
      </c>
      <c r="B21" s="184"/>
      <c r="C21" s="184"/>
      <c r="D21" s="185">
        <v>20</v>
      </c>
      <c r="E21" s="184"/>
      <c r="F21" s="186"/>
      <c r="G21" s="1305">
        <v>-11383825003</v>
      </c>
      <c r="H21" s="192"/>
      <c r="I21" s="1305">
        <v>24411928185</v>
      </c>
    </row>
    <row r="22" spans="1:9" s="188" customFormat="1" ht="2.25" customHeight="1">
      <c r="A22" s="183"/>
      <c r="B22" s="184"/>
      <c r="C22" s="184"/>
      <c r="D22" s="185"/>
      <c r="E22" s="184"/>
      <c r="F22" s="186"/>
      <c r="G22" s="192"/>
      <c r="H22" s="192"/>
      <c r="I22" s="192"/>
    </row>
    <row r="23" spans="1:9" s="154" customFormat="1" ht="18" customHeight="1">
      <c r="A23" s="176" t="s">
        <v>593</v>
      </c>
      <c r="B23" s="177"/>
      <c r="C23" s="177"/>
      <c r="D23" s="174"/>
      <c r="E23" s="177"/>
      <c r="F23" s="161"/>
      <c r="G23" s="192"/>
      <c r="H23" s="192"/>
      <c r="I23" s="192"/>
    </row>
    <row r="24" spans="1:9" s="191" customFormat="1" ht="16.5" customHeight="1">
      <c r="A24" s="178" t="s">
        <v>595</v>
      </c>
      <c r="B24" s="179"/>
      <c r="C24" s="179"/>
      <c r="D24" s="189">
        <v>21</v>
      </c>
      <c r="E24" s="179"/>
      <c r="F24" s="190" t="s">
        <v>932</v>
      </c>
      <c r="G24" s="192">
        <v>0</v>
      </c>
      <c r="H24" s="192"/>
      <c r="I24" s="192">
        <v>0</v>
      </c>
    </row>
    <row r="25" spans="1:9" s="154" customFormat="1">
      <c r="A25" s="178" t="s">
        <v>594</v>
      </c>
      <c r="B25" s="179"/>
      <c r="C25" s="179"/>
      <c r="D25" s="189">
        <v>22</v>
      </c>
      <c r="E25" s="179"/>
      <c r="F25" s="161"/>
      <c r="G25" s="192">
        <v>525000000</v>
      </c>
      <c r="H25" s="192"/>
      <c r="I25" s="192">
        <v>950818182</v>
      </c>
    </row>
    <row r="26" spans="1:9" s="154" customFormat="1">
      <c r="A26" s="178" t="s">
        <v>596</v>
      </c>
      <c r="B26" s="179"/>
      <c r="C26" s="179"/>
      <c r="D26" s="174">
        <v>23</v>
      </c>
      <c r="E26" s="179"/>
      <c r="F26" s="161"/>
      <c r="G26" s="192">
        <v>0</v>
      </c>
      <c r="H26" s="192"/>
      <c r="I26" s="192">
        <v>0</v>
      </c>
    </row>
    <row r="27" spans="1:9" s="154" customFormat="1" ht="16.5" customHeight="1">
      <c r="A27" s="178" t="s">
        <v>597</v>
      </c>
      <c r="B27" s="179"/>
      <c r="C27" s="179"/>
      <c r="D27" s="174">
        <v>24</v>
      </c>
      <c r="E27" s="179"/>
      <c r="F27" s="161"/>
      <c r="G27" s="192">
        <v>0</v>
      </c>
      <c r="H27" s="192"/>
      <c r="I27" s="192">
        <v>0</v>
      </c>
    </row>
    <row r="28" spans="1:9" s="154" customFormat="1" ht="16.5" customHeight="1">
      <c r="A28" s="178" t="s">
        <v>598</v>
      </c>
      <c r="B28" s="179"/>
      <c r="C28" s="179"/>
      <c r="D28" s="174">
        <v>25</v>
      </c>
      <c r="E28" s="179"/>
      <c r="F28" s="161"/>
      <c r="G28" s="192">
        <v>0</v>
      </c>
      <c r="H28" s="192"/>
      <c r="I28" s="192">
        <v>0</v>
      </c>
    </row>
    <row r="29" spans="1:9" s="154" customFormat="1" ht="16.5" customHeight="1">
      <c r="A29" s="178" t="s">
        <v>599</v>
      </c>
      <c r="B29" s="179"/>
      <c r="C29" s="179"/>
      <c r="D29" s="174">
        <v>26</v>
      </c>
      <c r="E29" s="179"/>
      <c r="F29" s="161"/>
      <c r="G29" s="192">
        <v>0</v>
      </c>
      <c r="H29" s="192"/>
      <c r="I29" s="192">
        <v>0</v>
      </c>
    </row>
    <row r="30" spans="1:9" s="154" customFormat="1" ht="16.5" customHeight="1">
      <c r="A30" s="178" t="s">
        <v>600</v>
      </c>
      <c r="B30" s="179"/>
      <c r="C30" s="179"/>
      <c r="D30" s="174">
        <v>27</v>
      </c>
      <c r="E30" s="179"/>
      <c r="F30" s="161"/>
      <c r="G30" s="192">
        <v>625452930</v>
      </c>
      <c r="H30" s="192"/>
      <c r="I30" s="192">
        <v>1218782895</v>
      </c>
    </row>
    <row r="31" spans="1:9" s="188" customFormat="1" ht="18" customHeight="1">
      <c r="A31" s="183" t="s">
        <v>565</v>
      </c>
      <c r="B31" s="184"/>
      <c r="C31" s="184"/>
      <c r="D31" s="185">
        <v>30</v>
      </c>
      <c r="E31" s="184"/>
      <c r="F31" s="186"/>
      <c r="G31" s="1305">
        <v>1150452930</v>
      </c>
      <c r="H31" s="192"/>
      <c r="I31" s="1305">
        <v>2169601077</v>
      </c>
    </row>
    <row r="32" spans="1:9" s="188" customFormat="1" ht="5.25" hidden="1" customHeight="1">
      <c r="A32" s="183"/>
      <c r="B32" s="184"/>
      <c r="C32" s="184"/>
      <c r="D32" s="185"/>
      <c r="E32" s="184"/>
      <c r="F32" s="186"/>
      <c r="G32" s="192"/>
      <c r="H32" s="192"/>
      <c r="I32" s="192"/>
    </row>
    <row r="33" spans="1:9" s="154" customFormat="1" ht="18" customHeight="1">
      <c r="A33" s="176" t="s">
        <v>601</v>
      </c>
      <c r="B33" s="177"/>
      <c r="C33" s="177"/>
      <c r="D33" s="174"/>
      <c r="E33" s="177"/>
      <c r="F33" s="161"/>
      <c r="G33" s="192"/>
      <c r="H33" s="192"/>
      <c r="I33" s="192"/>
    </row>
    <row r="34" spans="1:9" s="154" customFormat="1" ht="16.5" customHeight="1">
      <c r="A34" s="178" t="s">
        <v>602</v>
      </c>
      <c r="B34" s="179"/>
      <c r="C34" s="179"/>
      <c r="D34" s="174">
        <v>31</v>
      </c>
      <c r="E34" s="179"/>
      <c r="F34" s="174">
        <v>21</v>
      </c>
      <c r="G34" s="192">
        <v>0</v>
      </c>
      <c r="H34" s="192"/>
      <c r="I34" s="192">
        <v>0</v>
      </c>
    </row>
    <row r="35" spans="1:9" s="154" customFormat="1" ht="16.5" customHeight="1">
      <c r="A35" s="178" t="s">
        <v>133</v>
      </c>
      <c r="B35" s="179"/>
      <c r="C35" s="179"/>
      <c r="D35" s="174">
        <v>32</v>
      </c>
      <c r="E35" s="179"/>
      <c r="F35" s="174">
        <v>21</v>
      </c>
      <c r="G35" s="192">
        <v>0</v>
      </c>
      <c r="H35" s="192"/>
      <c r="I35" s="192">
        <v>0</v>
      </c>
    </row>
    <row r="36" spans="1:9" s="154" customFormat="1" ht="16.5" customHeight="1">
      <c r="A36" s="178" t="s">
        <v>844</v>
      </c>
      <c r="B36" s="179"/>
      <c r="C36" s="179"/>
      <c r="D36" s="174">
        <v>33</v>
      </c>
      <c r="E36" s="179"/>
      <c r="F36" s="174"/>
      <c r="G36" s="192">
        <v>514988261130</v>
      </c>
      <c r="H36" s="192"/>
      <c r="I36" s="192">
        <v>555844423554</v>
      </c>
    </row>
    <row r="37" spans="1:9" s="154" customFormat="1" ht="16.5" customHeight="1">
      <c r="A37" s="178" t="s">
        <v>845</v>
      </c>
      <c r="B37" s="179"/>
      <c r="C37" s="179"/>
      <c r="D37" s="174">
        <v>34</v>
      </c>
      <c r="E37" s="179"/>
      <c r="F37" s="174"/>
      <c r="G37" s="192">
        <v>-533797483606</v>
      </c>
      <c r="H37" s="192"/>
      <c r="I37" s="192">
        <v>-539780214164</v>
      </c>
    </row>
    <row r="38" spans="1:9" s="154" customFormat="1" ht="15" customHeight="1">
      <c r="A38" s="178" t="s">
        <v>846</v>
      </c>
      <c r="B38" s="179"/>
      <c r="C38" s="179"/>
      <c r="D38" s="174">
        <v>35</v>
      </c>
      <c r="E38" s="179"/>
      <c r="F38" s="174"/>
      <c r="G38" s="192">
        <v>0</v>
      </c>
      <c r="H38" s="192"/>
      <c r="I38" s="192">
        <v>0</v>
      </c>
    </row>
    <row r="39" spans="1:9" s="154" customFormat="1" ht="16.5" customHeight="1">
      <c r="A39" s="178" t="s">
        <v>847</v>
      </c>
      <c r="B39" s="179"/>
      <c r="C39" s="179"/>
      <c r="D39" s="174">
        <v>36</v>
      </c>
      <c r="E39" s="179"/>
      <c r="F39" s="174">
        <v>21</v>
      </c>
      <c r="G39" s="192">
        <v>0</v>
      </c>
      <c r="H39" s="192"/>
      <c r="I39" s="192">
        <v>0</v>
      </c>
    </row>
    <row r="40" spans="1:9" s="188" customFormat="1" ht="18" customHeight="1">
      <c r="A40" s="183" t="s">
        <v>566</v>
      </c>
      <c r="B40" s="184"/>
      <c r="C40" s="184"/>
      <c r="D40" s="185">
        <v>40</v>
      </c>
      <c r="E40" s="184"/>
      <c r="F40" s="193"/>
      <c r="G40" s="192">
        <v>-18809222476</v>
      </c>
      <c r="H40" s="192"/>
      <c r="I40" s="192">
        <v>16064209390</v>
      </c>
    </row>
    <row r="41" spans="1:9" s="188" customFormat="1" ht="0.75" customHeight="1">
      <c r="A41" s="183"/>
      <c r="B41" s="184"/>
      <c r="C41" s="184"/>
      <c r="D41" s="185"/>
      <c r="E41" s="184"/>
      <c r="F41" s="193"/>
      <c r="G41" s="1305"/>
      <c r="H41" s="1305"/>
      <c r="I41" s="1305"/>
    </row>
    <row r="42" spans="1:9" s="173" customFormat="1" ht="17.25" customHeight="1">
      <c r="A42" s="176" t="s">
        <v>567</v>
      </c>
      <c r="B42" s="177"/>
      <c r="C42" s="177"/>
      <c r="D42" s="170">
        <v>50</v>
      </c>
      <c r="E42" s="177"/>
      <c r="F42" s="174"/>
      <c r="G42" s="1305">
        <v>-29042594549</v>
      </c>
      <c r="H42" s="1305"/>
      <c r="I42" s="1305">
        <v>42645738652</v>
      </c>
    </row>
    <row r="43" spans="1:9" s="173" customFormat="1" ht="17.25" customHeight="1">
      <c r="A43" s="176" t="s">
        <v>848</v>
      </c>
      <c r="B43" s="177"/>
      <c r="C43" s="177"/>
      <c r="D43" s="170">
        <v>60</v>
      </c>
      <c r="E43" s="177"/>
      <c r="F43" s="174"/>
      <c r="G43" s="1305">
        <v>71581063585</v>
      </c>
      <c r="H43" s="1305"/>
      <c r="I43" s="1305">
        <v>28935324933</v>
      </c>
    </row>
    <row r="44" spans="1:9" s="154" customFormat="1" ht="17.25" customHeight="1">
      <c r="A44" s="178" t="s">
        <v>849</v>
      </c>
      <c r="B44" s="179"/>
      <c r="C44" s="179"/>
      <c r="D44" s="174">
        <v>61</v>
      </c>
      <c r="E44" s="179"/>
      <c r="F44" s="174"/>
      <c r="G44" s="192">
        <v>-162391655</v>
      </c>
      <c r="H44" s="1305"/>
      <c r="I44" s="1305"/>
    </row>
    <row r="45" spans="1:9" s="173" customFormat="1" ht="17.25" customHeight="1">
      <c r="A45" s="176" t="s">
        <v>928</v>
      </c>
      <c r="B45" s="177"/>
      <c r="C45" s="177"/>
      <c r="D45" s="170">
        <v>70</v>
      </c>
      <c r="E45" s="177"/>
      <c r="F45" s="174">
        <v>29</v>
      </c>
      <c r="G45" s="1305">
        <v>42376077381</v>
      </c>
      <c r="H45" s="1305"/>
      <c r="I45" s="1305">
        <v>71581063585</v>
      </c>
    </row>
    <row r="46" spans="1:9" s="154" customFormat="1" ht="5.25" customHeight="1">
      <c r="D46" s="159"/>
      <c r="F46" s="194"/>
      <c r="I46" s="195"/>
    </row>
    <row r="47" spans="1:9" s="173" customFormat="1" ht="15.75" customHeight="1">
      <c r="B47" s="1829" t="str">
        <f>'Ten '!A19</f>
        <v>Hµ Néi, ngµy 28 th¸ng 02 n¨m 2015</v>
      </c>
      <c r="C47" s="1829"/>
      <c r="D47" s="1829"/>
      <c r="E47" s="1829"/>
      <c r="F47" s="1829"/>
      <c r="G47" s="1829"/>
      <c r="H47" s="1829"/>
      <c r="I47" s="1829"/>
    </row>
    <row r="48" spans="1:9" s="1182" customFormat="1" ht="15.75" customHeight="1">
      <c r="A48" s="1181" t="s">
        <v>743</v>
      </c>
      <c r="B48" s="196"/>
      <c r="C48" s="196"/>
      <c r="D48" s="1845" t="s">
        <v>1003</v>
      </c>
      <c r="E48" s="1845"/>
      <c r="F48" s="1845"/>
      <c r="G48" s="1845"/>
      <c r="H48" s="1845"/>
      <c r="I48" s="1845"/>
    </row>
    <row r="49" spans="1:9" s="154" customFormat="1">
      <c r="A49" s="159"/>
      <c r="B49" s="159"/>
      <c r="D49" s="159"/>
      <c r="F49" s="159"/>
      <c r="I49" s="197"/>
    </row>
    <row r="50" spans="1:9" s="154" customFormat="1">
      <c r="A50" s="159"/>
      <c r="B50" s="159"/>
      <c r="D50" s="159"/>
      <c r="F50" s="159"/>
      <c r="I50" s="197"/>
    </row>
    <row r="51" spans="1:9" s="154" customFormat="1">
      <c r="A51" s="159"/>
      <c r="B51" s="159"/>
      <c r="D51" s="159"/>
      <c r="F51" s="159"/>
      <c r="I51" s="197"/>
    </row>
    <row r="52" spans="1:9" s="154" customFormat="1">
      <c r="A52" s="159"/>
      <c r="B52" s="159"/>
      <c r="D52" s="159"/>
      <c r="F52" s="159"/>
      <c r="I52" s="197"/>
    </row>
    <row r="53" spans="1:9" s="154" customFormat="1" ht="18" customHeight="1">
      <c r="A53" s="157"/>
      <c r="B53" s="157"/>
      <c r="C53" s="161"/>
      <c r="D53" s="157"/>
      <c r="E53" s="161"/>
      <c r="F53" s="157"/>
      <c r="G53" s="161"/>
      <c r="H53" s="161"/>
      <c r="I53" s="175"/>
    </row>
    <row r="54" spans="1:9" s="173" customFormat="1" ht="20.25" customHeight="1">
      <c r="A54" s="1183" t="s">
        <v>1311</v>
      </c>
      <c r="B54" s="198"/>
      <c r="C54" s="198"/>
      <c r="D54" s="1844" t="s">
        <v>1016</v>
      </c>
      <c r="E54" s="1844"/>
      <c r="F54" s="1844"/>
      <c r="G54" s="1844"/>
      <c r="H54" s="1844"/>
      <c r="I54" s="1844"/>
    </row>
    <row r="55" spans="1:9">
      <c r="A55" s="199"/>
      <c r="B55" s="199"/>
      <c r="C55" s="199"/>
      <c r="D55" s="200"/>
      <c r="E55" s="199"/>
      <c r="F55" s="199"/>
      <c r="G55" s="199"/>
      <c r="H55" s="199"/>
      <c r="I55" s="201"/>
    </row>
    <row r="56" spans="1:9">
      <c r="A56" s="199"/>
      <c r="B56" s="199"/>
      <c r="C56" s="199"/>
      <c r="D56" s="200"/>
      <c r="E56" s="199"/>
      <c r="F56" s="199"/>
      <c r="G56" s="199"/>
      <c r="H56" s="199"/>
      <c r="I56" s="201"/>
    </row>
    <row r="57" spans="1:9">
      <c r="A57" s="199"/>
      <c r="B57" s="199"/>
      <c r="C57" s="199"/>
      <c r="D57" s="200"/>
      <c r="E57" s="199"/>
      <c r="F57" s="199"/>
      <c r="G57" s="199"/>
      <c r="H57" s="199"/>
      <c r="I57" s="201"/>
    </row>
    <row r="58" spans="1:9">
      <c r="A58" s="199"/>
      <c r="B58" s="199"/>
      <c r="C58" s="199"/>
      <c r="D58" s="200"/>
      <c r="E58" s="199"/>
      <c r="F58" s="199"/>
      <c r="G58" s="199"/>
      <c r="H58" s="199"/>
      <c r="I58" s="201"/>
    </row>
  </sheetData>
  <mergeCells count="10">
    <mergeCell ref="D54:I54"/>
    <mergeCell ref="D48:I48"/>
    <mergeCell ref="B47:I47"/>
    <mergeCell ref="D10:D11"/>
    <mergeCell ref="A6:I6"/>
    <mergeCell ref="A7:I7"/>
    <mergeCell ref="A8:I8"/>
    <mergeCell ref="G10:G11"/>
    <mergeCell ref="I10:I11"/>
    <mergeCell ref="A10:A11"/>
  </mergeCells>
  <phoneticPr fontId="0" type="noConversion"/>
  <printOptions horizontalCentered="1"/>
  <pageMargins left="0.7" right="0.2" top="0.27" bottom="0.72" header="0.27" footer="0.3"/>
  <pageSetup paperSize="9" firstPageNumber="10" orientation="portrait" useFirstPageNumber="1" r:id="rId1"/>
  <headerFooter alignWithMargins="0">
    <oddFooter>&amp;C&amp;".VnTime,Italic"&amp;11(C¸c thuyÕt minh tõ trang 11 ®Õn trang 33 lµ bé phËn hîp thµnh cña B¸o c¸o tµi chÝnh)&amp;".VnTime,Regular"
&amp;P</oddFooter>
  </headerFooter>
</worksheet>
</file>

<file path=xl/worksheets/sheet41.xml><?xml version="1.0" encoding="utf-8"?>
<worksheet xmlns="http://schemas.openxmlformats.org/spreadsheetml/2006/main" xmlns:r="http://schemas.openxmlformats.org/officeDocument/2006/relationships">
  <sheetPr codeName="Sheet14">
    <tabColor indexed="14"/>
  </sheetPr>
  <dimension ref="A1:J374"/>
  <sheetViews>
    <sheetView view="pageBreakPreview" zoomScaleSheetLayoutView="100" workbookViewId="0">
      <selection activeCell="H251" sqref="H251"/>
    </sheetView>
  </sheetViews>
  <sheetFormatPr defaultRowHeight="18" customHeight="1"/>
  <cols>
    <col min="1" max="1" width="4.25" style="508" customWidth="1"/>
    <col min="2" max="2" width="19.875" style="509" customWidth="1"/>
    <col min="3" max="3" width="4.5" style="498" customWidth="1"/>
    <col min="4" max="4" width="10.375" style="498" customWidth="1"/>
    <col min="5" max="5" width="1" style="498" customWidth="1"/>
    <col min="6" max="6" width="14.375" style="498" bestFit="1" customWidth="1"/>
    <col min="7" max="7" width="0.75" style="498" customWidth="1"/>
    <col min="8" max="8" width="15.625" style="466" customWidth="1"/>
    <col min="9" max="9" width="0.875" style="499" customWidth="1"/>
    <col min="10" max="10" width="15.875" style="499" customWidth="1"/>
    <col min="11" max="16384" width="9" style="498"/>
  </cols>
  <sheetData>
    <row r="1" spans="1:10" s="669" customFormat="1" ht="19.5" customHeight="1">
      <c r="A1" s="1002" t="str">
        <f>BS!A1</f>
        <v>C«ng ty Cæ phÇn §Çu t­ &amp; Th­¬ng m¹i DÇu KhÝ S«ng §µ</v>
      </c>
      <c r="H1" s="670"/>
      <c r="I1" s="670"/>
    </row>
    <row r="2" spans="1:10" s="465" customFormat="1" ht="17.25" customHeight="1">
      <c r="A2" s="923" t="str">
        <f>BS!A2</f>
        <v>§Þa chØ: TÇng 4, CT3, tßa nhµ Fodacon, ®­êng TrÇn Phó</v>
      </c>
      <c r="H2" s="466"/>
      <c r="I2" s="466"/>
      <c r="J2" s="1173" t="s">
        <v>776</v>
      </c>
    </row>
    <row r="3" spans="1:10" s="465" customFormat="1" ht="17.25" customHeight="1">
      <c r="A3" s="995" t="s">
        <v>731</v>
      </c>
      <c r="B3" s="469"/>
      <c r="C3" s="469"/>
      <c r="D3" s="469"/>
      <c r="E3" s="469"/>
      <c r="F3" s="469"/>
      <c r="G3" s="469"/>
      <c r="H3" s="470"/>
      <c r="I3" s="470"/>
      <c r="J3" s="1174" t="str">
        <f>BS!N3</f>
        <v>Cho n¨m tµi chÝnh kÕt thóc ngµy 31/12/2014</v>
      </c>
    </row>
    <row r="4" spans="1:10" s="461" customFormat="1" ht="8.25" customHeight="1">
      <c r="A4" s="671"/>
      <c r="B4" s="471"/>
      <c r="H4" s="462"/>
      <c r="I4" s="462"/>
      <c r="J4" s="462"/>
    </row>
    <row r="5" spans="1:10" s="461" customFormat="1" ht="26.25" customHeight="1">
      <c r="A5" s="671"/>
      <c r="B5" s="1878" t="s">
        <v>1293</v>
      </c>
      <c r="C5" s="1878"/>
      <c r="D5" s="1878"/>
      <c r="E5" s="1878"/>
      <c r="F5" s="1878"/>
      <c r="G5" s="1878"/>
      <c r="H5" s="1878"/>
      <c r="I5" s="1878"/>
      <c r="J5" s="1878"/>
    </row>
    <row r="6" spans="1:10" s="555" customFormat="1" ht="19.5" customHeight="1">
      <c r="A6" s="653"/>
      <c r="B6" s="1879" t="s">
        <v>1271</v>
      </c>
      <c r="C6" s="1880"/>
      <c r="D6" s="1880"/>
      <c r="E6" s="1880"/>
      <c r="F6" s="1880"/>
      <c r="G6" s="1880"/>
      <c r="H6" s="1880"/>
      <c r="I6" s="1880"/>
      <c r="J6" s="1880"/>
    </row>
    <row r="7" spans="1:10" s="673" customFormat="1" ht="21.75" customHeight="1">
      <c r="A7" s="672" t="s">
        <v>623</v>
      </c>
      <c r="B7" s="1877" t="s">
        <v>624</v>
      </c>
      <c r="C7" s="1877"/>
      <c r="D7" s="1877"/>
      <c r="E7" s="1877"/>
      <c r="F7" s="1877"/>
      <c r="G7" s="1877"/>
      <c r="H7" s="1877"/>
      <c r="I7" s="1877"/>
      <c r="J7" s="1877"/>
    </row>
    <row r="8" spans="1:10" s="675" customFormat="1" ht="21.75" customHeight="1">
      <c r="A8" s="674" t="s">
        <v>518</v>
      </c>
      <c r="B8" s="1867" t="s">
        <v>625</v>
      </c>
      <c r="C8" s="1867"/>
      <c r="D8" s="1867"/>
      <c r="E8" s="1867"/>
      <c r="F8" s="1867"/>
      <c r="G8" s="1867"/>
      <c r="H8" s="1867"/>
      <c r="I8" s="1867"/>
      <c r="J8" s="1867"/>
    </row>
    <row r="9" spans="1:10" s="666" customFormat="1" ht="69.75" customHeight="1">
      <c r="A9" s="967"/>
      <c r="B9" s="1869" t="s">
        <v>1215</v>
      </c>
      <c r="C9" s="1873"/>
      <c r="D9" s="1873"/>
      <c r="E9" s="1873"/>
      <c r="F9" s="1873"/>
      <c r="G9" s="1873"/>
      <c r="H9" s="1873"/>
      <c r="I9" s="1873"/>
      <c r="J9" s="1873"/>
    </row>
    <row r="10" spans="1:10" s="677" customFormat="1" ht="33" customHeight="1">
      <c r="A10" s="676"/>
      <c r="B10" s="1881" t="s">
        <v>1020</v>
      </c>
      <c r="C10" s="1881"/>
      <c r="D10" s="1881"/>
      <c r="E10" s="1881"/>
      <c r="F10" s="1881"/>
      <c r="G10" s="1881"/>
      <c r="H10" s="1881"/>
      <c r="I10" s="1881"/>
      <c r="J10" s="1881"/>
    </row>
    <row r="11" spans="1:10" s="673" customFormat="1" ht="19.5" customHeight="1">
      <c r="A11" s="678"/>
      <c r="B11" s="1874" t="s">
        <v>426</v>
      </c>
      <c r="C11" s="1806"/>
      <c r="D11" s="1806"/>
      <c r="E11" s="1806"/>
      <c r="F11" s="1806"/>
      <c r="G11" s="1806"/>
      <c r="H11" s="1806"/>
      <c r="I11" s="1806"/>
      <c r="J11" s="1806"/>
    </row>
    <row r="12" spans="1:10" s="673" customFormat="1" ht="20.25" customHeight="1">
      <c r="A12" s="674" t="s">
        <v>520</v>
      </c>
      <c r="B12" s="1867" t="s">
        <v>877</v>
      </c>
      <c r="C12" s="1867"/>
      <c r="D12" s="1867"/>
      <c r="E12" s="1867"/>
      <c r="F12" s="1867"/>
      <c r="G12" s="1867"/>
      <c r="H12" s="1867"/>
      <c r="I12" s="1867"/>
      <c r="J12" s="1867"/>
    </row>
    <row r="13" spans="1:10" s="675" customFormat="1" ht="19.5" customHeight="1">
      <c r="A13" s="674" t="s">
        <v>522</v>
      </c>
      <c r="B13" s="1867" t="s">
        <v>828</v>
      </c>
      <c r="C13" s="1867"/>
      <c r="D13" s="1867"/>
      <c r="E13" s="1867"/>
      <c r="F13" s="1867"/>
      <c r="G13" s="1867"/>
      <c r="H13" s="1867"/>
      <c r="I13" s="1867"/>
      <c r="J13" s="1867"/>
    </row>
    <row r="14" spans="1:10" s="667" customFormat="1" ht="15.75" customHeight="1">
      <c r="A14" s="1083" t="s">
        <v>606</v>
      </c>
      <c r="B14" s="1875" t="s">
        <v>1216</v>
      </c>
      <c r="C14" s="1876"/>
      <c r="D14" s="1876"/>
      <c r="E14" s="1876"/>
      <c r="F14" s="1876"/>
      <c r="G14" s="1876"/>
      <c r="H14" s="1876"/>
      <c r="I14" s="1876"/>
      <c r="J14" s="1876"/>
    </row>
    <row r="15" spans="1:10" s="667" customFormat="1" ht="15.75" customHeight="1">
      <c r="A15" s="1083" t="s">
        <v>606</v>
      </c>
      <c r="B15" s="1875" t="s">
        <v>232</v>
      </c>
      <c r="C15" s="1876"/>
      <c r="D15" s="1876"/>
      <c r="E15" s="1876"/>
      <c r="F15" s="1876"/>
      <c r="G15" s="1876"/>
      <c r="H15" s="1876"/>
      <c r="I15" s="1876"/>
      <c r="J15" s="1876"/>
    </row>
    <row r="16" spans="1:10" s="667" customFormat="1" ht="14.25">
      <c r="A16" s="1083" t="s">
        <v>606</v>
      </c>
      <c r="B16" s="1875" t="s">
        <v>233</v>
      </c>
      <c r="C16" s="1876"/>
      <c r="D16" s="1876"/>
      <c r="E16" s="1876"/>
      <c r="F16" s="1876"/>
      <c r="G16" s="1876"/>
      <c r="H16" s="1876"/>
      <c r="I16" s="1876"/>
      <c r="J16" s="1876"/>
    </row>
    <row r="17" spans="1:10" s="667" customFormat="1" ht="15.75" customHeight="1">
      <c r="A17" s="1083" t="s">
        <v>606</v>
      </c>
      <c r="B17" s="967" t="s">
        <v>1409</v>
      </c>
      <c r="C17" s="1084"/>
      <c r="D17" s="1084"/>
      <c r="E17" s="1084"/>
      <c r="F17" s="1084"/>
      <c r="G17" s="1084"/>
      <c r="H17" s="1084"/>
      <c r="I17" s="1084"/>
      <c r="J17" s="1084"/>
    </row>
    <row r="18" spans="1:10" s="667" customFormat="1" ht="15.75" customHeight="1">
      <c r="A18" s="1083" t="s">
        <v>606</v>
      </c>
      <c r="B18" s="1875" t="s">
        <v>234</v>
      </c>
      <c r="C18" s="1876"/>
      <c r="D18" s="1876"/>
      <c r="E18" s="1876"/>
      <c r="F18" s="1876"/>
      <c r="G18" s="1876"/>
      <c r="H18" s="1876"/>
      <c r="I18" s="1876"/>
      <c r="J18" s="1876"/>
    </row>
    <row r="19" spans="1:10" s="667" customFormat="1" ht="15.75" customHeight="1">
      <c r="A19" s="1083" t="s">
        <v>606</v>
      </c>
      <c r="B19" s="967" t="s">
        <v>235</v>
      </c>
      <c r="C19" s="1084"/>
      <c r="D19" s="1084"/>
      <c r="E19" s="1084"/>
      <c r="F19" s="1084"/>
      <c r="G19" s="1084"/>
      <c r="H19" s="1084"/>
      <c r="I19" s="1084"/>
      <c r="J19" s="1084"/>
    </row>
    <row r="20" spans="1:10" s="667" customFormat="1" ht="31.5" customHeight="1">
      <c r="A20" s="1083" t="s">
        <v>606</v>
      </c>
      <c r="B20" s="1875" t="s">
        <v>1410</v>
      </c>
      <c r="C20" s="1876"/>
      <c r="D20" s="1876"/>
      <c r="E20" s="1876"/>
      <c r="F20" s="1876"/>
      <c r="G20" s="1876"/>
      <c r="H20" s="1876"/>
      <c r="I20" s="1876"/>
      <c r="J20" s="1876"/>
    </row>
    <row r="21" spans="1:10" s="667" customFormat="1" ht="15.75" customHeight="1">
      <c r="A21" s="1083" t="s">
        <v>606</v>
      </c>
      <c r="B21" s="1875" t="s">
        <v>236</v>
      </c>
      <c r="C21" s="1876"/>
      <c r="D21" s="1876"/>
      <c r="E21" s="1876"/>
      <c r="F21" s="1876"/>
      <c r="G21" s="1876"/>
      <c r="H21" s="1876"/>
      <c r="I21" s="1876"/>
      <c r="J21" s="1876"/>
    </row>
    <row r="22" spans="1:10" s="667" customFormat="1" ht="15.75" customHeight="1">
      <c r="A22" s="1083" t="s">
        <v>606</v>
      </c>
      <c r="B22" s="967" t="s">
        <v>237</v>
      </c>
      <c r="C22" s="1084"/>
      <c r="D22" s="1084"/>
      <c r="E22" s="1084"/>
      <c r="F22" s="1084"/>
      <c r="G22" s="1084"/>
      <c r="H22" s="1084"/>
      <c r="I22" s="1084"/>
      <c r="J22" s="1084"/>
    </row>
    <row r="23" spans="1:10" s="667" customFormat="1" ht="15.75" customHeight="1">
      <c r="A23" s="1083" t="s">
        <v>606</v>
      </c>
      <c r="B23" s="967" t="s">
        <v>72</v>
      </c>
      <c r="C23" s="1084"/>
      <c r="D23" s="1084"/>
      <c r="E23" s="1084"/>
      <c r="F23" s="1084"/>
      <c r="G23" s="1084"/>
      <c r="H23" s="1084"/>
      <c r="I23" s="1084"/>
      <c r="J23" s="1084"/>
    </row>
    <row r="24" spans="1:10" s="667" customFormat="1" ht="15.75" customHeight="1">
      <c r="A24" s="1083" t="s">
        <v>606</v>
      </c>
      <c r="B24" s="967" t="s">
        <v>238</v>
      </c>
      <c r="C24" s="1084"/>
      <c r="D24" s="1084"/>
      <c r="E24" s="1084"/>
      <c r="F24" s="1084"/>
      <c r="G24" s="1084"/>
      <c r="H24" s="1084"/>
      <c r="I24" s="1084"/>
      <c r="J24" s="1084"/>
    </row>
    <row r="25" spans="1:10" s="667" customFormat="1" ht="15.75" customHeight="1">
      <c r="A25" s="1083" t="s">
        <v>606</v>
      </c>
      <c r="B25" s="1875" t="s">
        <v>239</v>
      </c>
      <c r="C25" s="1876"/>
      <c r="D25" s="1876"/>
      <c r="E25" s="1876"/>
      <c r="F25" s="1876"/>
      <c r="G25" s="1876"/>
      <c r="H25" s="1876"/>
      <c r="I25" s="1876"/>
      <c r="J25" s="1876"/>
    </row>
    <row r="26" spans="1:10" s="667" customFormat="1" ht="33" customHeight="1">
      <c r="A26" s="1083" t="s">
        <v>606</v>
      </c>
      <c r="B26" s="1875" t="s">
        <v>1411</v>
      </c>
      <c r="C26" s="1876"/>
      <c r="D26" s="1876"/>
      <c r="E26" s="1876"/>
      <c r="F26" s="1876"/>
      <c r="G26" s="1876"/>
      <c r="H26" s="1876"/>
      <c r="I26" s="1876"/>
      <c r="J26" s="1876"/>
    </row>
    <row r="27" spans="1:10" s="667" customFormat="1" ht="15.75" customHeight="1">
      <c r="A27" s="1083" t="s">
        <v>606</v>
      </c>
      <c r="B27" s="1875" t="s">
        <v>240</v>
      </c>
      <c r="C27" s="1876"/>
      <c r="D27" s="1876"/>
      <c r="E27" s="1876"/>
      <c r="F27" s="1876"/>
      <c r="G27" s="1876"/>
      <c r="H27" s="1876"/>
      <c r="I27" s="1876"/>
      <c r="J27" s="1876"/>
    </row>
    <row r="28" spans="1:10" s="667" customFormat="1" ht="15.75" customHeight="1">
      <c r="A28" s="1083" t="s">
        <v>606</v>
      </c>
      <c r="B28" s="1875" t="s">
        <v>241</v>
      </c>
      <c r="C28" s="1876"/>
      <c r="D28" s="1876"/>
      <c r="E28" s="1876"/>
      <c r="F28" s="1876"/>
      <c r="G28" s="1876"/>
      <c r="H28" s="1876"/>
      <c r="I28" s="1876"/>
      <c r="J28" s="1876"/>
    </row>
    <row r="29" spans="1:10" s="667" customFormat="1" ht="46.5" customHeight="1">
      <c r="A29" s="1083" t="s">
        <v>606</v>
      </c>
      <c r="B29" s="1875" t="s">
        <v>242</v>
      </c>
      <c r="C29" s="1876"/>
      <c r="D29" s="1876"/>
      <c r="E29" s="1876"/>
      <c r="F29" s="1876"/>
      <c r="G29" s="1876"/>
      <c r="H29" s="1876"/>
      <c r="I29" s="1876"/>
      <c r="J29" s="1876"/>
    </row>
    <row r="30" spans="1:10" s="667" customFormat="1" ht="32.25" customHeight="1">
      <c r="A30" s="1083" t="s">
        <v>606</v>
      </c>
      <c r="B30" s="1875" t="s">
        <v>243</v>
      </c>
      <c r="C30" s="1876"/>
      <c r="D30" s="1876"/>
      <c r="E30" s="1876"/>
      <c r="F30" s="1876"/>
      <c r="G30" s="1876"/>
      <c r="H30" s="1876"/>
      <c r="I30" s="1876"/>
      <c r="J30" s="1876"/>
    </row>
    <row r="31" spans="1:10" s="667" customFormat="1" ht="14.25">
      <c r="A31" s="1083" t="s">
        <v>606</v>
      </c>
      <c r="B31" s="1875" t="s">
        <v>244</v>
      </c>
      <c r="C31" s="1876"/>
      <c r="D31" s="1876"/>
      <c r="E31" s="1876"/>
      <c r="F31" s="1876"/>
      <c r="G31" s="1876"/>
      <c r="H31" s="1876"/>
      <c r="I31" s="1876"/>
      <c r="J31" s="1876"/>
    </row>
    <row r="32" spans="1:10" s="667" customFormat="1" ht="14.25">
      <c r="A32" s="1083" t="s">
        <v>606</v>
      </c>
      <c r="B32" s="1875" t="s">
        <v>73</v>
      </c>
      <c r="C32" s="1876"/>
      <c r="D32" s="1876"/>
      <c r="E32" s="1876"/>
      <c r="F32" s="1876"/>
      <c r="G32" s="1876"/>
      <c r="H32" s="1876"/>
      <c r="I32" s="1876"/>
      <c r="J32" s="1876"/>
    </row>
    <row r="33" spans="1:10" s="667" customFormat="1" ht="32.25" customHeight="1">
      <c r="A33" s="1083" t="s">
        <v>606</v>
      </c>
      <c r="B33" s="1875" t="s">
        <v>245</v>
      </c>
      <c r="C33" s="1876"/>
      <c r="D33" s="1876"/>
      <c r="E33" s="1876"/>
      <c r="F33" s="1876"/>
      <c r="G33" s="1876"/>
      <c r="H33" s="1876"/>
      <c r="I33" s="1876"/>
      <c r="J33" s="1876"/>
    </row>
    <row r="34" spans="1:10" s="667" customFormat="1" ht="14.25">
      <c r="A34" s="1083" t="s">
        <v>606</v>
      </c>
      <c r="B34" s="1875" t="s">
        <v>246</v>
      </c>
      <c r="C34" s="1876"/>
      <c r="D34" s="1876"/>
      <c r="E34" s="1876"/>
      <c r="F34" s="1876"/>
      <c r="G34" s="1876"/>
      <c r="H34" s="1876"/>
      <c r="I34" s="1876"/>
      <c r="J34" s="1876"/>
    </row>
    <row r="35" spans="1:10" s="667" customFormat="1" ht="14.25">
      <c r="A35" s="1083" t="s">
        <v>606</v>
      </c>
      <c r="B35" s="1875" t="s">
        <v>247</v>
      </c>
      <c r="C35" s="1876"/>
      <c r="D35" s="1876"/>
      <c r="E35" s="1876"/>
      <c r="F35" s="1876"/>
      <c r="G35" s="1876"/>
      <c r="H35" s="1876"/>
      <c r="I35" s="1876"/>
      <c r="J35" s="1876"/>
    </row>
    <row r="36" spans="1:10" s="667" customFormat="1" ht="14.25">
      <c r="A36" s="1083" t="s">
        <v>606</v>
      </c>
      <c r="B36" s="1875" t="s">
        <v>248</v>
      </c>
      <c r="C36" s="1876"/>
      <c r="D36" s="1876"/>
      <c r="E36" s="1876"/>
      <c r="F36" s="1876"/>
      <c r="G36" s="1876"/>
      <c r="H36" s="1876"/>
      <c r="I36" s="1876"/>
      <c r="J36" s="1876"/>
    </row>
    <row r="37" spans="1:10" s="667" customFormat="1" ht="14.25">
      <c r="A37" s="1083" t="s">
        <v>606</v>
      </c>
      <c r="B37" s="1875" t="s">
        <v>1412</v>
      </c>
      <c r="C37" s="1876"/>
      <c r="D37" s="1876"/>
      <c r="E37" s="1876"/>
      <c r="F37" s="1876"/>
      <c r="G37" s="1876"/>
      <c r="H37" s="1876"/>
      <c r="I37" s="1876"/>
      <c r="J37" s="1876"/>
    </row>
    <row r="38" spans="1:10" s="667" customFormat="1" ht="14.25">
      <c r="A38" s="1083" t="s">
        <v>606</v>
      </c>
      <c r="B38" s="1875" t="s">
        <v>249</v>
      </c>
      <c r="C38" s="1876"/>
      <c r="D38" s="1876"/>
      <c r="E38" s="1876"/>
      <c r="F38" s="1876"/>
      <c r="G38" s="1876"/>
      <c r="H38" s="1876"/>
      <c r="I38" s="1876"/>
      <c r="J38" s="1876"/>
    </row>
    <row r="39" spans="1:10" s="667" customFormat="1" ht="14.25">
      <c r="A39" s="1083" t="s">
        <v>606</v>
      </c>
      <c r="B39" s="1875" t="s">
        <v>354</v>
      </c>
      <c r="C39" s="1876"/>
      <c r="D39" s="1876"/>
      <c r="E39" s="1876"/>
      <c r="F39" s="1876"/>
      <c r="G39" s="1876"/>
      <c r="H39" s="1876"/>
      <c r="I39" s="1876"/>
      <c r="J39" s="1876"/>
    </row>
    <row r="40" spans="1:10" s="667" customFormat="1" ht="14.25">
      <c r="A40" s="1083" t="s">
        <v>606</v>
      </c>
      <c r="B40" s="1875" t="s">
        <v>250</v>
      </c>
      <c r="C40" s="1876"/>
      <c r="D40" s="1876"/>
      <c r="E40" s="1876"/>
      <c r="F40" s="1876"/>
      <c r="G40" s="1876"/>
      <c r="H40" s="1876"/>
      <c r="I40" s="1876"/>
      <c r="J40" s="1876"/>
    </row>
    <row r="41" spans="1:10" s="667" customFormat="1" ht="14.25">
      <c r="A41" s="1083" t="s">
        <v>606</v>
      </c>
      <c r="B41" s="1875" t="s">
        <v>251</v>
      </c>
      <c r="C41" s="1876"/>
      <c r="D41" s="1876"/>
      <c r="E41" s="1876"/>
      <c r="F41" s="1876"/>
      <c r="G41" s="1876"/>
      <c r="H41" s="1876"/>
      <c r="I41" s="1876"/>
      <c r="J41" s="1876"/>
    </row>
    <row r="42" spans="1:10" s="667" customFormat="1" ht="14.25">
      <c r="A42" s="1083" t="s">
        <v>606</v>
      </c>
      <c r="B42" s="1875" t="s">
        <v>876</v>
      </c>
      <c r="C42" s="1876"/>
      <c r="D42" s="1876"/>
      <c r="E42" s="1876"/>
      <c r="F42" s="1876"/>
      <c r="G42" s="1876"/>
      <c r="H42" s="1876"/>
      <c r="I42" s="1876"/>
      <c r="J42" s="1876"/>
    </row>
    <row r="43" spans="1:10" s="667" customFormat="1" ht="59.25" customHeight="1">
      <c r="A43" s="1083" t="s">
        <v>606</v>
      </c>
      <c r="B43" s="1875" t="s">
        <v>1413</v>
      </c>
      <c r="C43" s="1876"/>
      <c r="D43" s="1876"/>
      <c r="E43" s="1876"/>
      <c r="F43" s="1876"/>
      <c r="G43" s="1876"/>
      <c r="H43" s="1876"/>
      <c r="I43" s="1876"/>
      <c r="J43" s="1876"/>
    </row>
    <row r="44" spans="1:10" s="472" customFormat="1" ht="8.25" customHeight="1">
      <c r="A44" s="654"/>
      <c r="B44" s="1882"/>
      <c r="C44" s="1882"/>
      <c r="D44" s="1882"/>
      <c r="E44" s="1882"/>
      <c r="F44" s="1882"/>
      <c r="G44" s="1882"/>
      <c r="H44" s="1882"/>
      <c r="I44" s="1882"/>
      <c r="J44" s="1882"/>
    </row>
    <row r="45" spans="1:10" s="673" customFormat="1" ht="19.5" customHeight="1">
      <c r="A45" s="672" t="s">
        <v>647</v>
      </c>
      <c r="B45" s="1877" t="s">
        <v>648</v>
      </c>
      <c r="C45" s="1877"/>
      <c r="D45" s="1877"/>
      <c r="E45" s="1877"/>
      <c r="F45" s="1877"/>
      <c r="G45" s="1877"/>
      <c r="H45" s="1877"/>
      <c r="I45" s="1877"/>
      <c r="J45" s="1877"/>
    </row>
    <row r="46" spans="1:10" s="673" customFormat="1" ht="19.5" customHeight="1">
      <c r="A46" s="678" t="s">
        <v>518</v>
      </c>
      <c r="B46" s="1859" t="s">
        <v>367</v>
      </c>
      <c r="C46" s="1859"/>
      <c r="D46" s="1859"/>
      <c r="E46" s="1859"/>
      <c r="F46" s="1859"/>
      <c r="G46" s="1859"/>
      <c r="H46" s="1859"/>
      <c r="I46" s="1859"/>
      <c r="J46" s="1859"/>
    </row>
    <row r="47" spans="1:10" s="673" customFormat="1" ht="19.5" customHeight="1">
      <c r="A47" s="678" t="s">
        <v>520</v>
      </c>
      <c r="B47" s="1858" t="s">
        <v>1294</v>
      </c>
      <c r="C47" s="1859"/>
      <c r="D47" s="1859"/>
      <c r="E47" s="1859"/>
      <c r="F47" s="1859"/>
      <c r="G47" s="1859"/>
      <c r="H47" s="1859"/>
      <c r="I47" s="1859"/>
      <c r="J47" s="1859"/>
    </row>
    <row r="48" spans="1:10" s="673" customFormat="1" ht="19.5" customHeight="1">
      <c r="A48" s="678">
        <v>3</v>
      </c>
      <c r="B48" s="1858" t="s">
        <v>1142</v>
      </c>
      <c r="C48" s="1859"/>
      <c r="D48" s="1859"/>
      <c r="E48" s="1859"/>
      <c r="F48" s="1859"/>
      <c r="G48" s="1859"/>
      <c r="H48" s="1859"/>
      <c r="I48" s="1859"/>
      <c r="J48" s="1859"/>
    </row>
    <row r="49" spans="1:10" s="673" customFormat="1" ht="6.75" customHeight="1">
      <c r="A49" s="678"/>
      <c r="B49" s="679"/>
      <c r="C49" s="679"/>
      <c r="D49" s="679"/>
      <c r="E49" s="679"/>
      <c r="F49" s="679"/>
      <c r="G49" s="679"/>
      <c r="H49" s="679"/>
      <c r="I49" s="679"/>
      <c r="J49" s="679"/>
    </row>
    <row r="50" spans="1:10" s="673" customFormat="1" ht="21.75" customHeight="1">
      <c r="A50" s="672" t="s">
        <v>649</v>
      </c>
      <c r="B50" s="1877" t="s">
        <v>650</v>
      </c>
      <c r="C50" s="1877"/>
      <c r="D50" s="1877"/>
      <c r="E50" s="1877"/>
      <c r="F50" s="1877"/>
      <c r="G50" s="1877"/>
      <c r="H50" s="1877"/>
      <c r="I50" s="1877"/>
      <c r="J50" s="1877"/>
    </row>
    <row r="51" spans="1:10" s="673" customFormat="1" ht="46.5" customHeight="1">
      <c r="A51" s="678" t="s">
        <v>518</v>
      </c>
      <c r="B51" s="1858" t="s">
        <v>1234</v>
      </c>
      <c r="C51" s="1859"/>
      <c r="D51" s="1859"/>
      <c r="E51" s="1859"/>
      <c r="F51" s="1859"/>
      <c r="G51" s="1859"/>
      <c r="H51" s="1859"/>
      <c r="I51" s="1859"/>
      <c r="J51" s="1859"/>
    </row>
    <row r="52" spans="1:10" s="673" customFormat="1" ht="18.75" customHeight="1">
      <c r="A52" s="678" t="s">
        <v>520</v>
      </c>
      <c r="B52" s="1858" t="s">
        <v>369</v>
      </c>
      <c r="C52" s="1859"/>
      <c r="D52" s="1859"/>
      <c r="E52" s="1859"/>
      <c r="F52" s="1859"/>
      <c r="G52" s="1859"/>
      <c r="H52" s="1859"/>
      <c r="I52" s="1859"/>
      <c r="J52" s="1859"/>
    </row>
    <row r="53" spans="1:10" s="673" customFormat="1" ht="45" customHeight="1">
      <c r="A53" s="678"/>
      <c r="B53" s="1858" t="s">
        <v>1235</v>
      </c>
      <c r="C53" s="1859"/>
      <c r="D53" s="1859"/>
      <c r="E53" s="1859"/>
      <c r="F53" s="1859"/>
      <c r="G53" s="1859"/>
      <c r="H53" s="1859"/>
      <c r="I53" s="1859"/>
      <c r="J53" s="1859"/>
    </row>
    <row r="54" spans="1:10" s="673" customFormat="1" ht="33" customHeight="1">
      <c r="A54" s="678" t="s">
        <v>522</v>
      </c>
      <c r="B54" s="1859" t="s">
        <v>1000</v>
      </c>
      <c r="C54" s="1859"/>
      <c r="D54" s="1859"/>
      <c r="E54" s="1859"/>
      <c r="F54" s="1859"/>
      <c r="G54" s="1859"/>
      <c r="H54" s="1859"/>
      <c r="I54" s="1859"/>
      <c r="J54" s="1859"/>
    </row>
    <row r="55" spans="1:10" s="673" customFormat="1" ht="21.75" customHeight="1">
      <c r="A55" s="672" t="s">
        <v>651</v>
      </c>
      <c r="B55" s="1877" t="s">
        <v>1173</v>
      </c>
      <c r="C55" s="1877"/>
      <c r="D55" s="1877"/>
      <c r="E55" s="1877"/>
      <c r="F55" s="1877"/>
      <c r="G55" s="1877"/>
      <c r="H55" s="1877"/>
      <c r="I55" s="1877"/>
      <c r="J55" s="1877"/>
    </row>
    <row r="56" spans="1:10" s="673" customFormat="1" ht="20.25" customHeight="1">
      <c r="A56" s="495"/>
      <c r="B56" s="1868" t="s">
        <v>1030</v>
      </c>
      <c r="C56" s="1868"/>
      <c r="D56" s="1868"/>
      <c r="E56" s="1868"/>
      <c r="F56" s="1868"/>
      <c r="G56" s="1868"/>
      <c r="H56" s="1868"/>
      <c r="I56" s="1868"/>
      <c r="J56" s="1868"/>
    </row>
    <row r="57" spans="1:10" s="673" customFormat="1" ht="79.5" customHeight="1">
      <c r="A57" s="672"/>
      <c r="B57" s="1869" t="s">
        <v>1414</v>
      </c>
      <c r="C57" s="1869"/>
      <c r="D57" s="1869"/>
      <c r="E57" s="1869"/>
      <c r="F57" s="1869"/>
      <c r="G57" s="1869"/>
      <c r="H57" s="1869"/>
      <c r="I57" s="1869"/>
      <c r="J57" s="1869"/>
    </row>
    <row r="58" spans="1:10" s="673" customFormat="1" ht="18" customHeight="1">
      <c r="A58" s="672"/>
      <c r="B58" s="1883" t="s">
        <v>1238</v>
      </c>
      <c r="C58" s="1883"/>
      <c r="D58" s="1883"/>
      <c r="E58" s="1883"/>
      <c r="F58" s="1883"/>
      <c r="G58" s="1883"/>
      <c r="H58" s="1883"/>
      <c r="I58" s="1883"/>
      <c r="J58" s="1883"/>
    </row>
    <row r="59" spans="1:10" s="673" customFormat="1" ht="88.5" customHeight="1">
      <c r="A59" s="678"/>
      <c r="B59" s="1858" t="s">
        <v>1377</v>
      </c>
      <c r="C59" s="1859"/>
      <c r="D59" s="1859"/>
      <c r="E59" s="1859"/>
      <c r="F59" s="1859"/>
      <c r="G59" s="1859"/>
      <c r="H59" s="1859"/>
      <c r="I59" s="1859"/>
      <c r="J59" s="1859"/>
    </row>
    <row r="60" spans="1:10" s="673" customFormat="1" ht="45.75" customHeight="1">
      <c r="A60" s="678"/>
      <c r="B60" s="1858" t="s">
        <v>1378</v>
      </c>
      <c r="C60" s="1859"/>
      <c r="D60" s="1859"/>
      <c r="E60" s="1859"/>
      <c r="F60" s="1859"/>
      <c r="G60" s="1859"/>
      <c r="H60" s="1859"/>
      <c r="I60" s="1859"/>
      <c r="J60" s="1859"/>
    </row>
    <row r="61" spans="1:10" s="673" customFormat="1" ht="33" customHeight="1">
      <c r="A61" s="678"/>
      <c r="B61" s="1858" t="s">
        <v>1226</v>
      </c>
      <c r="C61" s="1859"/>
      <c r="D61" s="1859"/>
      <c r="E61" s="1859"/>
      <c r="F61" s="1859"/>
      <c r="G61" s="1859"/>
      <c r="H61" s="1859"/>
      <c r="I61" s="1859"/>
      <c r="J61" s="1859"/>
    </row>
    <row r="62" spans="1:10" s="673" customFormat="1" ht="30" customHeight="1">
      <c r="A62" s="678"/>
      <c r="B62" s="1858" t="s">
        <v>1227</v>
      </c>
      <c r="C62" s="1859"/>
      <c r="D62" s="1859"/>
      <c r="E62" s="1859"/>
      <c r="F62" s="1859"/>
      <c r="G62" s="1859"/>
      <c r="H62" s="1859"/>
      <c r="I62" s="1859"/>
      <c r="J62" s="1859"/>
    </row>
    <row r="63" spans="1:10" s="673" customFormat="1" ht="120.75" customHeight="1">
      <c r="A63" s="678"/>
      <c r="B63" s="1858" t="s">
        <v>1379</v>
      </c>
      <c r="C63" s="1859"/>
      <c r="D63" s="1859"/>
      <c r="E63" s="1859"/>
      <c r="F63" s="1859"/>
      <c r="G63" s="1859"/>
      <c r="H63" s="1859"/>
      <c r="I63" s="1859"/>
      <c r="J63" s="1859"/>
    </row>
    <row r="64" spans="1:10" s="673" customFormat="1" ht="18" customHeight="1">
      <c r="A64" s="672"/>
      <c r="B64" s="1889" t="s">
        <v>1228</v>
      </c>
      <c r="C64" s="1889"/>
      <c r="D64" s="1889"/>
      <c r="E64" s="1889"/>
      <c r="F64" s="1889"/>
      <c r="G64" s="1889"/>
      <c r="H64" s="1889"/>
      <c r="I64" s="1889"/>
      <c r="J64" s="1889"/>
    </row>
    <row r="65" spans="1:10" s="673" customFormat="1" ht="95.25" customHeight="1">
      <c r="A65" s="678"/>
      <c r="B65" s="1858" t="s">
        <v>1239</v>
      </c>
      <c r="C65" s="1859"/>
      <c r="D65" s="1859"/>
      <c r="E65" s="1859"/>
      <c r="F65" s="1859"/>
      <c r="G65" s="1859"/>
      <c r="H65" s="1859"/>
      <c r="I65" s="1859"/>
      <c r="J65" s="1859"/>
    </row>
    <row r="66" spans="1:10" s="673" customFormat="1" ht="18" customHeight="1">
      <c r="A66" s="672"/>
      <c r="B66" s="1889" t="s">
        <v>1229</v>
      </c>
      <c r="C66" s="1889"/>
      <c r="D66" s="1889"/>
      <c r="E66" s="1889"/>
      <c r="F66" s="1889"/>
      <c r="G66" s="1889"/>
      <c r="H66" s="1889"/>
      <c r="I66" s="1889"/>
      <c r="J66" s="1889"/>
    </row>
    <row r="67" spans="1:10" s="673" customFormat="1" ht="64.5" customHeight="1">
      <c r="A67" s="678"/>
      <c r="B67" s="1858" t="s">
        <v>1230</v>
      </c>
      <c r="C67" s="1859"/>
      <c r="D67" s="1859"/>
      <c r="E67" s="1859"/>
      <c r="F67" s="1859"/>
      <c r="G67" s="1859"/>
      <c r="H67" s="1859"/>
      <c r="I67" s="1859"/>
      <c r="J67" s="1859"/>
    </row>
    <row r="68" spans="1:10" s="673" customFormat="1" ht="105" customHeight="1">
      <c r="A68" s="678"/>
      <c r="B68" s="1858" t="s">
        <v>1231</v>
      </c>
      <c r="C68" s="1859"/>
      <c r="D68" s="1859"/>
      <c r="E68" s="1859"/>
      <c r="F68" s="1859"/>
      <c r="G68" s="1859"/>
      <c r="H68" s="1859"/>
      <c r="I68" s="1859"/>
      <c r="J68" s="1859"/>
    </row>
    <row r="69" spans="1:10" s="673" customFormat="1" ht="64.5" customHeight="1">
      <c r="A69" s="678"/>
      <c r="B69" s="1858" t="s">
        <v>1232</v>
      </c>
      <c r="C69" s="1859"/>
      <c r="D69" s="1859"/>
      <c r="E69" s="1859"/>
      <c r="F69" s="1859"/>
      <c r="G69" s="1859"/>
      <c r="H69" s="1859"/>
      <c r="I69" s="1859"/>
      <c r="J69" s="1859"/>
    </row>
    <row r="70" spans="1:10" s="673" customFormat="1" ht="64.5" customHeight="1">
      <c r="A70" s="678"/>
      <c r="B70" s="1858" t="s">
        <v>1233</v>
      </c>
      <c r="C70" s="1859"/>
      <c r="D70" s="1859"/>
      <c r="E70" s="1859"/>
      <c r="F70" s="1859"/>
      <c r="G70" s="1859"/>
      <c r="H70" s="1859"/>
      <c r="I70" s="1859"/>
      <c r="J70" s="1859"/>
    </row>
    <row r="71" spans="1:10" s="675" customFormat="1" ht="21.75" customHeight="1">
      <c r="A71" s="674" t="s">
        <v>518</v>
      </c>
      <c r="B71" s="1867" t="s">
        <v>829</v>
      </c>
      <c r="C71" s="1867"/>
      <c r="D71" s="1867"/>
      <c r="E71" s="1867"/>
      <c r="F71" s="1867"/>
      <c r="G71" s="1867"/>
      <c r="H71" s="1867"/>
      <c r="I71" s="1867"/>
      <c r="J71" s="1867"/>
    </row>
    <row r="72" spans="1:10" s="673" customFormat="1" ht="19.5" customHeight="1">
      <c r="A72" s="680" t="s">
        <v>656</v>
      </c>
      <c r="B72" s="1867" t="s">
        <v>341</v>
      </c>
      <c r="C72" s="1867"/>
      <c r="D72" s="1867"/>
      <c r="E72" s="1867"/>
      <c r="F72" s="1867"/>
      <c r="G72" s="1867"/>
      <c r="H72" s="1867"/>
      <c r="I72" s="1867"/>
      <c r="J72" s="1867"/>
    </row>
    <row r="73" spans="1:10" s="673" customFormat="1" ht="63" customHeight="1">
      <c r="A73" s="678"/>
      <c r="B73" s="1859" t="s">
        <v>342</v>
      </c>
      <c r="C73" s="1859"/>
      <c r="D73" s="1859"/>
      <c r="E73" s="1859"/>
      <c r="F73" s="1859"/>
      <c r="G73" s="1859"/>
      <c r="H73" s="1859"/>
      <c r="I73" s="1859"/>
      <c r="J73" s="1859"/>
    </row>
    <row r="74" spans="1:10" s="673" customFormat="1" ht="64.5" customHeight="1">
      <c r="A74" s="678"/>
      <c r="B74" s="1859" t="s">
        <v>427</v>
      </c>
      <c r="C74" s="1859"/>
      <c r="D74" s="1859"/>
      <c r="E74" s="1859"/>
      <c r="F74" s="1859"/>
      <c r="G74" s="1859"/>
      <c r="H74" s="1859"/>
      <c r="I74" s="1859"/>
      <c r="J74" s="1859"/>
    </row>
    <row r="75" spans="1:10" s="673" customFormat="1" ht="17.25" customHeight="1">
      <c r="A75" s="680" t="s">
        <v>657</v>
      </c>
      <c r="B75" s="1867" t="s">
        <v>343</v>
      </c>
      <c r="C75" s="1867"/>
      <c r="D75" s="1867"/>
      <c r="E75" s="1867"/>
      <c r="F75" s="1867"/>
      <c r="G75" s="1867"/>
      <c r="H75" s="1867"/>
      <c r="I75" s="1867"/>
      <c r="J75" s="1867"/>
    </row>
    <row r="76" spans="1:10" s="673" customFormat="1" ht="48" customHeight="1">
      <c r="A76" s="678"/>
      <c r="B76" s="1859" t="s">
        <v>344</v>
      </c>
      <c r="C76" s="1859"/>
      <c r="D76" s="1859"/>
      <c r="E76" s="1859"/>
      <c r="F76" s="1859"/>
      <c r="G76" s="1859"/>
      <c r="H76" s="1859"/>
      <c r="I76" s="1859"/>
      <c r="J76" s="1859"/>
    </row>
    <row r="77" spans="1:10" s="675" customFormat="1" ht="20.25" customHeight="1">
      <c r="A77" s="674" t="s">
        <v>520</v>
      </c>
      <c r="B77" s="1867" t="s">
        <v>345</v>
      </c>
      <c r="C77" s="1867"/>
      <c r="D77" s="1867"/>
      <c r="E77" s="1867"/>
      <c r="F77" s="1867"/>
      <c r="G77" s="1867"/>
      <c r="H77" s="1867"/>
      <c r="I77" s="1867"/>
      <c r="J77" s="1867"/>
    </row>
    <row r="78" spans="1:10" s="681" customFormat="1" ht="18.75" customHeight="1">
      <c r="A78" s="680" t="s">
        <v>172</v>
      </c>
      <c r="B78" s="1867" t="s">
        <v>0</v>
      </c>
      <c r="C78" s="1877"/>
      <c r="D78" s="1877"/>
      <c r="E78" s="1877"/>
      <c r="F78" s="1877"/>
      <c r="G78" s="1877"/>
      <c r="H78" s="1877"/>
      <c r="I78" s="1877"/>
      <c r="J78" s="1877"/>
    </row>
    <row r="79" spans="1:10" s="673" customFormat="1" ht="58.5" customHeight="1">
      <c r="A79" s="682"/>
      <c r="B79" s="1859" t="s">
        <v>74</v>
      </c>
      <c r="C79" s="1859"/>
      <c r="D79" s="1859"/>
      <c r="E79" s="1859"/>
      <c r="F79" s="1859"/>
      <c r="G79" s="1859"/>
      <c r="H79" s="1859"/>
      <c r="I79" s="1859"/>
      <c r="J79" s="1859"/>
    </row>
    <row r="80" spans="1:10" s="673" customFormat="1" ht="7.5" customHeight="1">
      <c r="A80" s="682"/>
      <c r="B80" s="1859"/>
      <c r="C80" s="1859"/>
      <c r="D80" s="1859"/>
      <c r="E80" s="1859"/>
      <c r="F80" s="1859"/>
      <c r="G80" s="1859"/>
      <c r="H80" s="1859"/>
      <c r="I80" s="1859"/>
      <c r="J80" s="1859"/>
    </row>
    <row r="81" spans="1:10" s="673" customFormat="1" ht="17.25" customHeight="1">
      <c r="A81" s="682"/>
      <c r="B81" s="1867" t="s">
        <v>75</v>
      </c>
      <c r="C81" s="1867"/>
      <c r="D81" s="1867"/>
      <c r="E81" s="1867"/>
      <c r="F81" s="1867"/>
      <c r="G81" s="1867"/>
      <c r="H81" s="1867"/>
      <c r="I81" s="1867"/>
      <c r="J81" s="1867"/>
    </row>
    <row r="82" spans="1:10" s="673" customFormat="1" ht="21" customHeight="1">
      <c r="A82" s="682" t="s">
        <v>171</v>
      </c>
      <c r="B82" s="1859" t="s">
        <v>166</v>
      </c>
      <c r="C82" s="1859"/>
      <c r="D82" s="1859"/>
      <c r="E82" s="1859"/>
      <c r="F82" s="1859"/>
      <c r="G82" s="1859"/>
      <c r="H82" s="1859"/>
      <c r="I82" s="1859"/>
      <c r="J82" s="1859"/>
    </row>
    <row r="83" spans="1:10" s="673" customFormat="1" ht="31.5" customHeight="1">
      <c r="A83" s="682" t="s">
        <v>171</v>
      </c>
      <c r="B83" s="1859" t="s">
        <v>167</v>
      </c>
      <c r="C83" s="1859"/>
      <c r="D83" s="1859"/>
      <c r="E83" s="1859"/>
      <c r="F83" s="1859"/>
      <c r="G83" s="1859"/>
      <c r="H83" s="1859"/>
      <c r="I83" s="1859"/>
      <c r="J83" s="1859"/>
    </row>
    <row r="84" spans="1:10" s="673" customFormat="1" ht="31.5" customHeight="1">
      <c r="A84" s="682" t="s">
        <v>171</v>
      </c>
      <c r="B84" s="1859" t="s">
        <v>168</v>
      </c>
      <c r="C84" s="1859"/>
      <c r="D84" s="1859"/>
      <c r="E84" s="1859"/>
      <c r="F84" s="1859"/>
      <c r="G84" s="1859"/>
      <c r="H84" s="1859"/>
      <c r="I84" s="1859"/>
      <c r="J84" s="1859"/>
    </row>
    <row r="85" spans="1:10" s="673" customFormat="1" ht="18" customHeight="1">
      <c r="A85" s="682" t="s">
        <v>171</v>
      </c>
      <c r="B85" s="1859" t="s">
        <v>169</v>
      </c>
      <c r="C85" s="1859"/>
      <c r="D85" s="1859"/>
      <c r="E85" s="1859"/>
      <c r="F85" s="1859"/>
      <c r="G85" s="1859"/>
      <c r="H85" s="1859"/>
      <c r="I85" s="1859"/>
      <c r="J85" s="1859"/>
    </row>
    <row r="86" spans="1:10" s="673" customFormat="1" ht="18" customHeight="1">
      <c r="A86" s="682" t="s">
        <v>171</v>
      </c>
      <c r="B86" s="1859" t="s">
        <v>170</v>
      </c>
      <c r="C86" s="1859"/>
      <c r="D86" s="1859"/>
      <c r="E86" s="1859"/>
      <c r="F86" s="1859"/>
      <c r="G86" s="1859"/>
      <c r="H86" s="1859"/>
      <c r="I86" s="1859"/>
      <c r="J86" s="1859"/>
    </row>
    <row r="87" spans="1:10" s="673" customFormat="1" ht="46.5" customHeight="1">
      <c r="A87" s="683" t="s">
        <v>173</v>
      </c>
      <c r="B87" s="1867" t="s">
        <v>1138</v>
      </c>
      <c r="C87" s="1859"/>
      <c r="D87" s="1859"/>
      <c r="E87" s="1859"/>
      <c r="F87" s="1859"/>
      <c r="G87" s="1859"/>
      <c r="H87" s="1859"/>
      <c r="I87" s="1859"/>
      <c r="J87" s="1859"/>
    </row>
    <row r="88" spans="1:10" s="1187" customFormat="1" ht="37.5" customHeight="1">
      <c r="A88" s="683"/>
      <c r="B88" s="1858" t="s">
        <v>1426</v>
      </c>
      <c r="C88" s="1858"/>
      <c r="D88" s="1858"/>
      <c r="E88" s="1858"/>
      <c r="F88" s="1858"/>
      <c r="G88" s="1858"/>
      <c r="H88" s="1858"/>
      <c r="I88" s="1858"/>
      <c r="J88" s="1858"/>
    </row>
    <row r="89" spans="1:10" s="673" customFormat="1" ht="31.5" customHeight="1">
      <c r="A89" s="683" t="s">
        <v>174</v>
      </c>
      <c r="B89" s="1867" t="s">
        <v>1010</v>
      </c>
      <c r="C89" s="1859"/>
      <c r="D89" s="1859"/>
      <c r="E89" s="1859"/>
      <c r="F89" s="1859"/>
      <c r="G89" s="1859"/>
      <c r="H89" s="1859"/>
      <c r="I89" s="1859"/>
      <c r="J89" s="1859"/>
    </row>
    <row r="90" spans="1:10" s="684" customFormat="1" ht="37.5" hidden="1" customHeight="1">
      <c r="A90" s="683" t="s">
        <v>175</v>
      </c>
      <c r="B90" s="1867" t="s">
        <v>76</v>
      </c>
      <c r="C90" s="1859"/>
      <c r="D90" s="1859"/>
      <c r="E90" s="1859"/>
      <c r="F90" s="1859"/>
      <c r="G90" s="1859"/>
      <c r="H90" s="1859"/>
      <c r="I90" s="1859"/>
      <c r="J90" s="1859"/>
    </row>
    <row r="91" spans="1:10" s="684" customFormat="1" ht="24.75" hidden="1" customHeight="1">
      <c r="A91" s="683"/>
      <c r="B91" s="1869" t="s">
        <v>792</v>
      </c>
      <c r="C91" s="1869"/>
      <c r="D91" s="1869"/>
      <c r="E91" s="1869"/>
      <c r="F91" s="1869"/>
      <c r="G91" s="1869"/>
      <c r="H91" s="1869"/>
      <c r="I91" s="1869"/>
      <c r="J91" s="1869"/>
    </row>
    <row r="92" spans="1:10" s="673" customFormat="1" ht="21.75" customHeight="1">
      <c r="A92" s="674" t="s">
        <v>522</v>
      </c>
      <c r="B92" s="1867" t="s">
        <v>1174</v>
      </c>
      <c r="C92" s="1867"/>
      <c r="D92" s="1867"/>
      <c r="E92" s="1867"/>
      <c r="F92" s="1867"/>
      <c r="G92" s="1867"/>
      <c r="H92" s="1867"/>
      <c r="I92" s="1867"/>
      <c r="J92" s="1867"/>
    </row>
    <row r="93" spans="1:10" s="675" customFormat="1" ht="38.25" customHeight="1">
      <c r="A93" s="685" t="s">
        <v>176</v>
      </c>
      <c r="B93" s="1867" t="s">
        <v>77</v>
      </c>
      <c r="C93" s="1867"/>
      <c r="D93" s="1867"/>
      <c r="E93" s="1867"/>
      <c r="F93" s="1867"/>
      <c r="G93" s="1867"/>
      <c r="H93" s="1867"/>
      <c r="I93" s="1867"/>
      <c r="J93" s="1867"/>
    </row>
    <row r="94" spans="1:10" s="673" customFormat="1" ht="21" customHeight="1">
      <c r="A94" s="682" t="s">
        <v>606</v>
      </c>
      <c r="B94" s="1859" t="s">
        <v>78</v>
      </c>
      <c r="C94" s="1859"/>
      <c r="D94" s="1859"/>
      <c r="E94" s="1859"/>
      <c r="F94" s="1859"/>
      <c r="G94" s="1859"/>
      <c r="H94" s="1859"/>
      <c r="I94" s="1859"/>
      <c r="J94" s="1859"/>
    </row>
    <row r="95" spans="1:10" s="673" customFormat="1" ht="20.25" customHeight="1">
      <c r="A95" s="682" t="s">
        <v>606</v>
      </c>
      <c r="B95" s="1859" t="s">
        <v>79</v>
      </c>
      <c r="C95" s="1859"/>
      <c r="D95" s="1859"/>
      <c r="E95" s="1859"/>
      <c r="F95" s="1859"/>
      <c r="G95" s="1859"/>
      <c r="H95" s="1859"/>
      <c r="I95" s="1859"/>
      <c r="J95" s="1859"/>
    </row>
    <row r="96" spans="1:10" s="673" customFormat="1" ht="8.25" customHeight="1">
      <c r="A96" s="682"/>
      <c r="B96" s="679"/>
      <c r="C96" s="679"/>
      <c r="D96" s="679"/>
      <c r="E96" s="679"/>
      <c r="F96" s="679"/>
      <c r="G96" s="679"/>
      <c r="H96" s="679"/>
      <c r="I96" s="679"/>
      <c r="J96" s="679"/>
    </row>
    <row r="97" spans="1:10" s="675" customFormat="1" ht="48.75" customHeight="1">
      <c r="A97" s="685" t="s">
        <v>177</v>
      </c>
      <c r="B97" s="1867" t="s">
        <v>1008</v>
      </c>
      <c r="C97" s="1867"/>
      <c r="D97" s="1867"/>
      <c r="E97" s="1867"/>
      <c r="F97" s="1867"/>
      <c r="G97" s="1867"/>
      <c r="H97" s="1867"/>
      <c r="I97" s="1867"/>
      <c r="J97" s="1867"/>
    </row>
    <row r="98" spans="1:10" s="673" customFormat="1" ht="18.75" customHeight="1">
      <c r="A98" s="685" t="s">
        <v>524</v>
      </c>
      <c r="B98" s="1867" t="s">
        <v>830</v>
      </c>
      <c r="C98" s="1867"/>
      <c r="D98" s="1867"/>
      <c r="E98" s="1867"/>
      <c r="F98" s="1867"/>
      <c r="G98" s="1867"/>
      <c r="H98" s="1867"/>
      <c r="I98" s="1867"/>
      <c r="J98" s="1867"/>
    </row>
    <row r="99" spans="1:10" s="673" customFormat="1" ht="18" customHeight="1">
      <c r="A99" s="685" t="s">
        <v>81</v>
      </c>
      <c r="B99" s="1867" t="s">
        <v>80</v>
      </c>
      <c r="C99" s="1867"/>
      <c r="D99" s="1867"/>
      <c r="E99" s="1867"/>
      <c r="F99" s="1867"/>
      <c r="G99" s="1867"/>
      <c r="H99" s="1867"/>
      <c r="I99" s="1867"/>
      <c r="J99" s="1867"/>
    </row>
    <row r="100" spans="1:10" s="673" customFormat="1" ht="30.75" customHeight="1">
      <c r="A100" s="1079" t="s">
        <v>606</v>
      </c>
      <c r="B100" s="1858" t="s">
        <v>1427</v>
      </c>
      <c r="C100" s="1858"/>
      <c r="D100" s="1858"/>
      <c r="E100" s="1858"/>
      <c r="F100" s="1858"/>
      <c r="G100" s="1858"/>
      <c r="H100" s="1858"/>
      <c r="I100" s="1858"/>
      <c r="J100" s="1858"/>
    </row>
    <row r="101" spans="1:10" s="673" customFormat="1" ht="30.75" customHeight="1">
      <c r="A101" s="1079" t="s">
        <v>606</v>
      </c>
      <c r="B101" s="1858" t="s">
        <v>793</v>
      </c>
      <c r="C101" s="1858"/>
      <c r="D101" s="1858"/>
      <c r="E101" s="1858"/>
      <c r="F101" s="1858"/>
      <c r="G101" s="1858"/>
      <c r="H101" s="1858"/>
      <c r="I101" s="1858"/>
      <c r="J101" s="1858"/>
    </row>
    <row r="102" spans="1:10" s="673" customFormat="1" ht="6" customHeight="1">
      <c r="A102" s="685"/>
      <c r="B102" s="1859"/>
      <c r="C102" s="1859"/>
      <c r="D102" s="1859"/>
      <c r="E102" s="1859"/>
      <c r="F102" s="1859"/>
      <c r="G102" s="1859"/>
      <c r="H102" s="1859"/>
      <c r="I102" s="1859"/>
      <c r="J102" s="1859"/>
    </row>
    <row r="103" spans="1:10" s="673" customFormat="1" ht="18.75" customHeight="1">
      <c r="A103" s="685" t="s">
        <v>82</v>
      </c>
      <c r="B103" s="1867" t="s">
        <v>607</v>
      </c>
      <c r="C103" s="1867"/>
      <c r="D103" s="1867"/>
      <c r="E103" s="1867"/>
      <c r="F103" s="1867"/>
      <c r="G103" s="1867"/>
      <c r="H103" s="1867"/>
      <c r="I103" s="1867"/>
      <c r="J103" s="1867"/>
    </row>
    <row r="104" spans="1:10" s="673" customFormat="1" ht="46.5" customHeight="1">
      <c r="A104" s="685"/>
      <c r="B104" s="1859" t="s">
        <v>103</v>
      </c>
      <c r="C104" s="1859"/>
      <c r="D104" s="1859"/>
      <c r="E104" s="1859"/>
      <c r="F104" s="1859"/>
      <c r="G104" s="1859"/>
      <c r="H104" s="1859"/>
      <c r="I104" s="1859"/>
      <c r="J104" s="1859"/>
    </row>
    <row r="105" spans="1:10" s="673" customFormat="1" ht="20.25" customHeight="1">
      <c r="A105" s="685"/>
      <c r="B105" s="1886" t="s">
        <v>105</v>
      </c>
      <c r="C105" s="1887"/>
      <c r="D105" s="1887"/>
      <c r="E105" s="1887"/>
      <c r="F105" s="1887"/>
      <c r="G105" s="1127"/>
      <c r="H105" s="1128"/>
      <c r="I105" s="1129"/>
      <c r="J105" s="1130" t="s">
        <v>609</v>
      </c>
    </row>
    <row r="106" spans="1:10" s="673" customFormat="1" ht="18.75" customHeight="1">
      <c r="A106" s="685"/>
      <c r="B106" s="1871" t="s">
        <v>610</v>
      </c>
      <c r="C106" s="1872"/>
      <c r="D106" s="1872"/>
      <c r="E106" s="1872"/>
      <c r="F106" s="1872"/>
      <c r="G106" s="1131"/>
      <c r="H106" s="1132"/>
      <c r="I106" s="1133"/>
      <c r="J106" s="1134" t="s">
        <v>418</v>
      </c>
    </row>
    <row r="107" spans="1:10" s="673" customFormat="1" ht="22.5" customHeight="1">
      <c r="A107" s="685"/>
      <c r="B107" s="1871" t="s">
        <v>611</v>
      </c>
      <c r="C107" s="1872"/>
      <c r="D107" s="1872"/>
      <c r="E107" s="1872"/>
      <c r="F107" s="1872"/>
      <c r="G107" s="1131"/>
      <c r="H107" s="1132"/>
      <c r="I107" s="1133"/>
      <c r="J107" s="1134" t="s">
        <v>417</v>
      </c>
    </row>
    <row r="108" spans="1:10" s="673" customFormat="1" ht="19.5" customHeight="1">
      <c r="A108" s="674"/>
      <c r="B108" s="1871" t="s">
        <v>612</v>
      </c>
      <c r="C108" s="1872"/>
      <c r="D108" s="1872"/>
      <c r="E108" s="1872"/>
      <c r="F108" s="1872"/>
      <c r="G108" s="1131"/>
      <c r="H108" s="1132"/>
      <c r="I108" s="1133"/>
      <c r="J108" s="1134" t="s">
        <v>772</v>
      </c>
    </row>
    <row r="109" spans="1:10" s="673" customFormat="1" ht="21" customHeight="1">
      <c r="A109" s="678"/>
      <c r="B109" s="1871" t="s">
        <v>658</v>
      </c>
      <c r="C109" s="1872"/>
      <c r="D109" s="1872"/>
      <c r="E109" s="1872"/>
      <c r="F109" s="1872"/>
      <c r="G109" s="1131"/>
      <c r="H109" s="1132"/>
      <c r="I109" s="1133"/>
      <c r="J109" s="1134" t="s">
        <v>773</v>
      </c>
    </row>
    <row r="110" spans="1:10" s="673" customFormat="1" ht="21" hidden="1" customHeight="1">
      <c r="A110" s="678"/>
      <c r="B110" s="1884" t="s">
        <v>831</v>
      </c>
      <c r="C110" s="1872"/>
      <c r="D110" s="1872"/>
      <c r="E110" s="1872"/>
      <c r="F110" s="1872"/>
      <c r="G110" s="1131"/>
      <c r="H110" s="1132"/>
      <c r="I110" s="1133"/>
      <c r="J110" s="1134" t="s">
        <v>1009</v>
      </c>
    </row>
    <row r="111" spans="1:10" s="673" customFormat="1" ht="9" customHeight="1">
      <c r="A111" s="678"/>
      <c r="B111" s="919"/>
      <c r="C111" s="919"/>
      <c r="D111" s="919"/>
      <c r="E111" s="919"/>
      <c r="F111" s="919"/>
      <c r="G111" s="919"/>
      <c r="H111" s="920"/>
      <c r="I111" s="919"/>
      <c r="J111" s="921"/>
    </row>
    <row r="112" spans="1:10" s="684" customFormat="1" ht="20.25" customHeight="1">
      <c r="A112" s="900" t="s">
        <v>525</v>
      </c>
      <c r="B112" s="1888" t="s">
        <v>84</v>
      </c>
      <c r="C112" s="1888"/>
      <c r="D112" s="1888"/>
      <c r="E112" s="1888"/>
      <c r="F112" s="1888"/>
      <c r="G112" s="1888"/>
      <c r="H112" s="1888"/>
      <c r="I112" s="1888"/>
      <c r="J112" s="1888"/>
    </row>
    <row r="113" spans="1:10" s="684" customFormat="1" ht="30.75" customHeight="1">
      <c r="A113" s="685" t="s">
        <v>380</v>
      </c>
      <c r="B113" s="1867" t="s">
        <v>1143</v>
      </c>
      <c r="C113" s="1859"/>
      <c r="D113" s="1859"/>
      <c r="E113" s="1859"/>
      <c r="F113" s="1859"/>
      <c r="G113" s="1859"/>
      <c r="H113" s="1859"/>
      <c r="I113" s="1859"/>
      <c r="J113" s="1859"/>
    </row>
    <row r="114" spans="1:10" s="684" customFormat="1" ht="31.5" customHeight="1">
      <c r="A114" s="901" t="s">
        <v>606</v>
      </c>
      <c r="B114" s="1859" t="s">
        <v>1001</v>
      </c>
      <c r="C114" s="1859"/>
      <c r="D114" s="1859"/>
      <c r="E114" s="1859"/>
      <c r="F114" s="1859"/>
      <c r="G114" s="1859"/>
      <c r="H114" s="1859"/>
      <c r="I114" s="1859"/>
      <c r="J114" s="1859"/>
    </row>
    <row r="115" spans="1:10" s="684" customFormat="1" ht="18" customHeight="1">
      <c r="A115" s="901" t="s">
        <v>606</v>
      </c>
      <c r="B115" s="1859" t="s">
        <v>85</v>
      </c>
      <c r="C115" s="1859"/>
      <c r="D115" s="1859"/>
      <c r="E115" s="1859"/>
      <c r="F115" s="1859"/>
      <c r="G115" s="1859"/>
      <c r="H115" s="1859"/>
      <c r="I115" s="1859"/>
      <c r="J115" s="1859"/>
    </row>
    <row r="116" spans="1:10" s="684" customFormat="1" ht="24" customHeight="1">
      <c r="A116" s="901" t="s">
        <v>606</v>
      </c>
      <c r="B116" s="1859" t="s">
        <v>86</v>
      </c>
      <c r="C116" s="1859"/>
      <c r="D116" s="1859"/>
      <c r="E116" s="1859"/>
      <c r="F116" s="1859"/>
      <c r="G116" s="1859"/>
      <c r="H116" s="1859"/>
      <c r="I116" s="1859"/>
      <c r="J116" s="1859"/>
    </row>
    <row r="117" spans="1:10" s="684" customFormat="1" ht="3" customHeight="1">
      <c r="A117" s="901"/>
      <c r="B117" s="679"/>
      <c r="C117" s="679"/>
      <c r="D117" s="679"/>
      <c r="E117" s="679"/>
      <c r="F117" s="679"/>
      <c r="G117" s="679"/>
      <c r="H117" s="679"/>
      <c r="I117" s="679"/>
      <c r="J117" s="679"/>
    </row>
    <row r="118" spans="1:10" s="684" customFormat="1" ht="32.25" customHeight="1">
      <c r="A118" s="685" t="s">
        <v>381</v>
      </c>
      <c r="B118" s="1867" t="s">
        <v>1144</v>
      </c>
      <c r="C118" s="1867"/>
      <c r="D118" s="1867"/>
      <c r="E118" s="1867"/>
      <c r="F118" s="1867"/>
      <c r="G118" s="1867"/>
      <c r="H118" s="1867"/>
      <c r="I118" s="1867"/>
      <c r="J118" s="1867"/>
    </row>
    <row r="119" spans="1:10" s="684" customFormat="1" ht="46.5" customHeight="1">
      <c r="A119" s="901" t="s">
        <v>606</v>
      </c>
      <c r="B119" s="1858" t="s">
        <v>1145</v>
      </c>
      <c r="C119" s="1859"/>
      <c r="D119" s="1859"/>
      <c r="E119" s="1859"/>
      <c r="F119" s="1859"/>
      <c r="G119" s="1859"/>
      <c r="H119" s="1859"/>
      <c r="I119" s="1859"/>
      <c r="J119" s="1859"/>
    </row>
    <row r="120" spans="1:10" s="684" customFormat="1" ht="6" customHeight="1">
      <c r="A120" s="901"/>
      <c r="B120" s="1859"/>
      <c r="C120" s="1859"/>
      <c r="D120" s="1859"/>
      <c r="E120" s="1859"/>
      <c r="F120" s="1859"/>
      <c r="G120" s="1859"/>
      <c r="H120" s="1859"/>
      <c r="I120" s="1859"/>
      <c r="J120" s="1859"/>
    </row>
    <row r="121" spans="1:10" s="684" customFormat="1" ht="17.25" hidden="1" customHeight="1">
      <c r="A121" s="685" t="s">
        <v>382</v>
      </c>
      <c r="B121" s="1867" t="s">
        <v>87</v>
      </c>
      <c r="C121" s="1867"/>
      <c r="D121" s="1867"/>
      <c r="E121" s="1867"/>
      <c r="F121" s="1867"/>
      <c r="G121" s="1867"/>
      <c r="H121" s="1867"/>
      <c r="I121" s="1867"/>
      <c r="J121" s="1867"/>
    </row>
    <row r="122" spans="1:10" s="684" customFormat="1" ht="34.5" hidden="1" customHeight="1">
      <c r="A122" s="901" t="s">
        <v>606</v>
      </c>
      <c r="B122" s="1859" t="s">
        <v>1</v>
      </c>
      <c r="C122" s="1859"/>
      <c r="D122" s="1859"/>
      <c r="E122" s="1859"/>
      <c r="F122" s="1859"/>
      <c r="G122" s="1859"/>
      <c r="H122" s="1859"/>
      <c r="I122" s="1859"/>
      <c r="J122" s="1859"/>
    </row>
    <row r="123" spans="1:10" s="668" customFormat="1" ht="6.75" customHeight="1">
      <c r="B123" s="1870"/>
      <c r="C123" s="1870"/>
      <c r="D123" s="1870"/>
      <c r="E123" s="1870"/>
      <c r="F123" s="1870"/>
      <c r="G123" s="1870"/>
      <c r="H123" s="1870"/>
      <c r="I123" s="1870"/>
      <c r="J123" s="1870"/>
    </row>
    <row r="124" spans="1:10" s="684" customFormat="1" ht="21" customHeight="1">
      <c r="A124" s="674" t="s">
        <v>529</v>
      </c>
      <c r="B124" s="1867" t="s">
        <v>83</v>
      </c>
      <c r="C124" s="1867"/>
      <c r="D124" s="1867"/>
      <c r="E124" s="1867"/>
      <c r="F124" s="1867"/>
      <c r="G124" s="1867"/>
      <c r="H124" s="1867"/>
      <c r="I124" s="1867"/>
      <c r="J124" s="1867"/>
    </row>
    <row r="125" spans="1:10" s="684" customFormat="1" ht="51.75" customHeight="1">
      <c r="B125" s="1859" t="s">
        <v>583</v>
      </c>
      <c r="C125" s="1859"/>
      <c r="D125" s="1859"/>
      <c r="E125" s="1859"/>
      <c r="F125" s="1859"/>
      <c r="G125" s="1859"/>
      <c r="H125" s="1859"/>
      <c r="I125" s="1859"/>
      <c r="J125" s="1859"/>
    </row>
    <row r="126" spans="1:10" s="684" customFormat="1" ht="32.25" customHeight="1">
      <c r="B126" s="1859" t="s">
        <v>584</v>
      </c>
      <c r="C126" s="1859"/>
      <c r="D126" s="1859"/>
      <c r="E126" s="1859"/>
      <c r="F126" s="1859"/>
      <c r="G126" s="1859"/>
      <c r="H126" s="1859"/>
      <c r="I126" s="1859"/>
      <c r="J126" s="1859"/>
    </row>
    <row r="127" spans="1:10" s="684" customFormat="1" ht="48" customHeight="1">
      <c r="B127" s="1859" t="s">
        <v>585</v>
      </c>
      <c r="C127" s="1859"/>
      <c r="D127" s="1859"/>
      <c r="E127" s="1859"/>
      <c r="F127" s="1859"/>
      <c r="G127" s="1859"/>
      <c r="H127" s="1859"/>
      <c r="I127" s="1859"/>
      <c r="J127" s="1859"/>
    </row>
    <row r="128" spans="1:10" s="684" customFormat="1" ht="33" customHeight="1">
      <c r="B128" s="1859" t="s">
        <v>586</v>
      </c>
      <c r="C128" s="1859"/>
      <c r="D128" s="1859"/>
      <c r="E128" s="1859"/>
      <c r="F128" s="1859"/>
      <c r="G128" s="1859"/>
      <c r="H128" s="1859"/>
      <c r="I128" s="1859"/>
      <c r="J128" s="1859"/>
    </row>
    <row r="129" spans="1:10" s="684" customFormat="1" ht="47.25" customHeight="1">
      <c r="B129" s="1859" t="s">
        <v>587</v>
      </c>
      <c r="C129" s="1859"/>
      <c r="D129" s="1859"/>
      <c r="E129" s="1859"/>
      <c r="F129" s="1859"/>
      <c r="G129" s="1859"/>
      <c r="H129" s="1859"/>
      <c r="I129" s="1859"/>
      <c r="J129" s="1859"/>
    </row>
    <row r="130" spans="1:10" s="673" customFormat="1" ht="16.5" customHeight="1">
      <c r="A130" s="900" t="s">
        <v>532</v>
      </c>
      <c r="B130" s="1867" t="s">
        <v>90</v>
      </c>
      <c r="C130" s="1867"/>
      <c r="D130" s="1867"/>
      <c r="E130" s="1867"/>
      <c r="F130" s="1867"/>
      <c r="G130" s="1867"/>
      <c r="H130" s="1867"/>
      <c r="I130" s="1867"/>
      <c r="J130" s="1867"/>
    </row>
    <row r="131" spans="1:10" s="673" customFormat="1" ht="30.75" customHeight="1">
      <c r="A131" s="678"/>
      <c r="B131" s="1859" t="s">
        <v>753</v>
      </c>
      <c r="C131" s="1859"/>
      <c r="D131" s="1859"/>
      <c r="E131" s="1859"/>
      <c r="F131" s="1859"/>
      <c r="G131" s="1859"/>
      <c r="H131" s="1859"/>
      <c r="I131" s="1859"/>
      <c r="J131" s="1859"/>
    </row>
    <row r="132" spans="1:10" s="673" customFormat="1" ht="30" customHeight="1">
      <c r="A132" s="678"/>
      <c r="B132" s="1859" t="s">
        <v>754</v>
      </c>
      <c r="C132" s="1859"/>
      <c r="D132" s="1859"/>
      <c r="E132" s="1859"/>
      <c r="F132" s="1859"/>
      <c r="G132" s="1859"/>
      <c r="H132" s="1859"/>
      <c r="I132" s="1859"/>
      <c r="J132" s="1859"/>
    </row>
    <row r="133" spans="1:10" s="673" customFormat="1" ht="21" customHeight="1">
      <c r="A133" s="678" t="s">
        <v>171</v>
      </c>
      <c r="B133" s="1858" t="s">
        <v>370</v>
      </c>
      <c r="C133" s="1859"/>
      <c r="D133" s="1859"/>
      <c r="E133" s="1859"/>
      <c r="F133" s="1859"/>
      <c r="G133" s="1859"/>
      <c r="H133" s="1859"/>
      <c r="I133" s="1859"/>
      <c r="J133" s="1859"/>
    </row>
    <row r="134" spans="1:10" s="673" customFormat="1" ht="20.25" customHeight="1">
      <c r="A134" s="678" t="s">
        <v>171</v>
      </c>
      <c r="B134" s="1859" t="s">
        <v>1176</v>
      </c>
      <c r="C134" s="1859"/>
      <c r="D134" s="1859"/>
      <c r="E134" s="1859"/>
      <c r="F134" s="1859"/>
      <c r="G134" s="1859"/>
      <c r="H134" s="1859"/>
      <c r="I134" s="1859"/>
      <c r="J134" s="1859"/>
    </row>
    <row r="135" spans="1:10" s="684" customFormat="1" ht="3.75" customHeight="1">
      <c r="B135" s="679"/>
      <c r="C135" s="679"/>
      <c r="D135" s="679"/>
      <c r="E135" s="679"/>
      <c r="F135" s="679"/>
      <c r="G135" s="679"/>
      <c r="H135" s="679"/>
      <c r="I135" s="679"/>
      <c r="J135" s="679"/>
    </row>
    <row r="136" spans="1:10" s="675" customFormat="1" ht="18.75" customHeight="1">
      <c r="A136" s="900" t="s">
        <v>534</v>
      </c>
      <c r="B136" s="1867" t="s">
        <v>1175</v>
      </c>
      <c r="C136" s="1867"/>
      <c r="D136" s="1867"/>
      <c r="E136" s="1867"/>
      <c r="F136" s="1867"/>
      <c r="G136" s="1867"/>
      <c r="H136" s="1867"/>
      <c r="I136" s="1867"/>
      <c r="J136" s="1867"/>
    </row>
    <row r="137" spans="1:10" s="673" customFormat="1" ht="19.5" customHeight="1">
      <c r="A137" s="682"/>
      <c r="B137" s="1859" t="s">
        <v>106</v>
      </c>
      <c r="C137" s="1859"/>
      <c r="D137" s="1859"/>
      <c r="E137" s="1859"/>
      <c r="F137" s="1859"/>
      <c r="G137" s="1859"/>
      <c r="H137" s="1859"/>
      <c r="I137" s="1859"/>
      <c r="J137" s="1859"/>
    </row>
    <row r="138" spans="1:10" s="673" customFormat="1" ht="19.5" customHeight="1">
      <c r="A138" s="901" t="s">
        <v>606</v>
      </c>
      <c r="B138" s="1859" t="s">
        <v>88</v>
      </c>
      <c r="C138" s="1859"/>
      <c r="D138" s="1859"/>
      <c r="E138" s="1859"/>
      <c r="F138" s="1859"/>
      <c r="G138" s="1859"/>
      <c r="H138" s="1859"/>
      <c r="I138" s="1859"/>
      <c r="J138" s="1859"/>
    </row>
    <row r="139" spans="1:10" s="673" customFormat="1" ht="18" customHeight="1">
      <c r="A139" s="901" t="s">
        <v>606</v>
      </c>
      <c r="B139" s="1859" t="s">
        <v>89</v>
      </c>
      <c r="C139" s="1859"/>
      <c r="D139" s="1859"/>
      <c r="E139" s="1859"/>
      <c r="F139" s="1859"/>
      <c r="G139" s="1859"/>
      <c r="H139" s="1859"/>
      <c r="I139" s="1859"/>
      <c r="J139" s="1859"/>
    </row>
    <row r="140" spans="1:10" s="673" customFormat="1" ht="18" customHeight="1">
      <c r="A140" s="686"/>
      <c r="B140" s="1859" t="s">
        <v>107</v>
      </c>
      <c r="C140" s="1859"/>
      <c r="D140" s="1859"/>
      <c r="E140" s="1859"/>
      <c r="F140" s="1859"/>
      <c r="G140" s="1859"/>
      <c r="H140" s="1859"/>
      <c r="I140" s="1859"/>
      <c r="J140" s="1859"/>
    </row>
    <row r="141" spans="1:10" s="673" customFormat="1" ht="18" customHeight="1">
      <c r="A141" s="686"/>
      <c r="B141" s="1859" t="s">
        <v>751</v>
      </c>
      <c r="C141" s="1859"/>
      <c r="D141" s="1859"/>
      <c r="E141" s="1859"/>
      <c r="F141" s="1859"/>
      <c r="G141" s="1859"/>
      <c r="H141" s="1859"/>
      <c r="I141" s="1859"/>
      <c r="J141" s="1859"/>
    </row>
    <row r="142" spans="1:10" s="673" customFormat="1" ht="25.5" customHeight="1">
      <c r="A142" s="900" t="s">
        <v>536</v>
      </c>
      <c r="B142" s="1867" t="s">
        <v>1146</v>
      </c>
      <c r="C142" s="1867"/>
      <c r="D142" s="1867"/>
      <c r="E142" s="1867"/>
      <c r="F142" s="1867"/>
      <c r="G142" s="1867"/>
      <c r="H142" s="1867"/>
      <c r="I142" s="1867"/>
      <c r="J142" s="1867"/>
    </row>
    <row r="143" spans="1:10" s="673" customFormat="1" ht="75.75" customHeight="1">
      <c r="A143" s="685"/>
      <c r="B143" s="1859" t="s">
        <v>752</v>
      </c>
      <c r="C143" s="1859"/>
      <c r="D143" s="1859"/>
      <c r="E143" s="1859"/>
      <c r="F143" s="1859"/>
      <c r="G143" s="1859"/>
      <c r="H143" s="1859"/>
      <c r="I143" s="1859"/>
      <c r="J143" s="1859"/>
    </row>
    <row r="144" spans="1:10" s="673" customFormat="1" ht="21" customHeight="1">
      <c r="A144" s="674">
        <v>10</v>
      </c>
      <c r="B144" s="1867" t="s">
        <v>1149</v>
      </c>
      <c r="C144" s="1867"/>
      <c r="D144" s="1867"/>
      <c r="E144" s="1867"/>
      <c r="F144" s="1867"/>
      <c r="G144" s="1867"/>
      <c r="H144" s="1867"/>
      <c r="I144" s="1867"/>
      <c r="J144" s="1867"/>
    </row>
    <row r="145" spans="1:10" s="673" customFormat="1" ht="19.5" customHeight="1">
      <c r="A145" s="685"/>
      <c r="B145" s="1859" t="s">
        <v>91</v>
      </c>
      <c r="C145" s="1859"/>
      <c r="D145" s="1859"/>
      <c r="E145" s="1859"/>
      <c r="F145" s="1859"/>
      <c r="G145" s="1859"/>
      <c r="H145" s="1859"/>
      <c r="I145" s="1859"/>
      <c r="J145" s="1859"/>
    </row>
    <row r="146" spans="1:10" s="673" customFormat="1" ht="33.75" customHeight="1">
      <c r="A146" s="687"/>
      <c r="B146" s="1858" t="s">
        <v>1147</v>
      </c>
      <c r="C146" s="1859"/>
      <c r="D146" s="1859"/>
      <c r="E146" s="1859"/>
      <c r="F146" s="1859"/>
      <c r="G146" s="1859"/>
      <c r="H146" s="1859"/>
      <c r="I146" s="1859"/>
      <c r="J146" s="1859"/>
    </row>
    <row r="147" spans="1:10" s="922" customFormat="1" ht="51" customHeight="1">
      <c r="A147" s="687"/>
      <c r="B147" s="1859" t="s">
        <v>92</v>
      </c>
      <c r="C147" s="1859"/>
      <c r="D147" s="1859"/>
      <c r="E147" s="1859"/>
      <c r="F147" s="1859"/>
      <c r="G147" s="1859"/>
      <c r="H147" s="1859"/>
      <c r="I147" s="1859"/>
      <c r="J147" s="1859"/>
    </row>
    <row r="148" spans="1:10" s="922" customFormat="1" ht="20.25" customHeight="1">
      <c r="A148" s="674">
        <v>11</v>
      </c>
      <c r="B148" s="1867" t="s">
        <v>1148</v>
      </c>
      <c r="C148" s="1867"/>
      <c r="D148" s="1867"/>
      <c r="E148" s="1867"/>
      <c r="F148" s="1867"/>
      <c r="G148" s="1867"/>
      <c r="H148" s="1867"/>
      <c r="I148" s="1867"/>
      <c r="J148" s="1867"/>
    </row>
    <row r="149" spans="1:10" s="922" customFormat="1" ht="51" customHeight="1">
      <c r="A149" s="687"/>
      <c r="B149" s="1858" t="s">
        <v>1150</v>
      </c>
      <c r="C149" s="1859"/>
      <c r="D149" s="1859"/>
      <c r="E149" s="1859"/>
      <c r="F149" s="1859"/>
      <c r="G149" s="1859"/>
      <c r="H149" s="1859"/>
      <c r="I149" s="1859"/>
      <c r="J149" s="1859"/>
    </row>
    <row r="150" spans="1:10" s="673" customFormat="1" ht="18.75" customHeight="1">
      <c r="A150" s="674">
        <v>12</v>
      </c>
      <c r="B150" s="1867" t="s">
        <v>93</v>
      </c>
      <c r="C150" s="1867"/>
      <c r="D150" s="1867"/>
      <c r="E150" s="1867"/>
      <c r="F150" s="1867"/>
      <c r="G150" s="1867"/>
      <c r="H150" s="1867"/>
      <c r="I150" s="1867"/>
      <c r="J150" s="1867"/>
    </row>
    <row r="151" spans="1:10" s="673" customFormat="1" ht="24" customHeight="1">
      <c r="A151" s="685" t="s">
        <v>859</v>
      </c>
      <c r="B151" s="1867" t="s">
        <v>231</v>
      </c>
      <c r="C151" s="1867"/>
      <c r="D151" s="1867"/>
      <c r="E151" s="1867"/>
      <c r="F151" s="1867"/>
      <c r="G151" s="1867"/>
      <c r="H151" s="1867"/>
      <c r="I151" s="1867"/>
      <c r="J151" s="1867"/>
    </row>
    <row r="152" spans="1:10" s="673" customFormat="1" ht="32.25" customHeight="1">
      <c r="A152" s="687" t="s">
        <v>606</v>
      </c>
      <c r="B152" s="1859" t="s">
        <v>255</v>
      </c>
      <c r="C152" s="1859"/>
      <c r="D152" s="1859"/>
      <c r="E152" s="1859"/>
      <c r="F152" s="1859"/>
      <c r="G152" s="1859"/>
      <c r="H152" s="1859"/>
      <c r="I152" s="1859"/>
      <c r="J152" s="1859"/>
    </row>
    <row r="153" spans="1:10" s="673" customFormat="1" ht="33.75" customHeight="1">
      <c r="A153" s="687" t="s">
        <v>606</v>
      </c>
      <c r="B153" s="1859" t="s">
        <v>256</v>
      </c>
      <c r="C153" s="1859"/>
      <c r="D153" s="1859"/>
      <c r="E153" s="1859"/>
      <c r="F153" s="1859"/>
      <c r="G153" s="1859"/>
      <c r="H153" s="1859"/>
      <c r="I153" s="1859"/>
      <c r="J153" s="1859"/>
    </row>
    <row r="154" spans="1:10" s="673" customFormat="1" ht="22.5" customHeight="1">
      <c r="A154" s="687" t="s">
        <v>606</v>
      </c>
      <c r="B154" s="1859" t="s">
        <v>257</v>
      </c>
      <c r="C154" s="1859"/>
      <c r="D154" s="1859"/>
      <c r="E154" s="1859"/>
      <c r="F154" s="1859"/>
      <c r="G154" s="1859"/>
      <c r="H154" s="1859"/>
      <c r="I154" s="1859"/>
      <c r="J154" s="1859"/>
    </row>
    <row r="155" spans="1:10" s="673" customFormat="1" ht="23.25" customHeight="1">
      <c r="A155" s="687" t="s">
        <v>606</v>
      </c>
      <c r="B155" s="1859" t="s">
        <v>258</v>
      </c>
      <c r="C155" s="1859"/>
      <c r="D155" s="1859"/>
      <c r="E155" s="1859"/>
      <c r="F155" s="1859"/>
      <c r="G155" s="1859"/>
      <c r="H155" s="1859"/>
      <c r="I155" s="1859"/>
      <c r="J155" s="1859"/>
    </row>
    <row r="156" spans="1:10" s="673" customFormat="1" ht="22.5" customHeight="1">
      <c r="A156" s="687" t="s">
        <v>606</v>
      </c>
      <c r="B156" s="1859" t="s">
        <v>259</v>
      </c>
      <c r="C156" s="1859"/>
      <c r="D156" s="1859"/>
      <c r="E156" s="1859"/>
      <c r="F156" s="1859"/>
      <c r="G156" s="1859"/>
      <c r="H156" s="1859"/>
      <c r="I156" s="1859"/>
      <c r="J156" s="1859"/>
    </row>
    <row r="157" spans="1:10" s="673" customFormat="1" ht="24" customHeight="1">
      <c r="A157" s="687"/>
      <c r="B157" s="1858" t="s">
        <v>857</v>
      </c>
      <c r="C157" s="1859"/>
      <c r="D157" s="1859"/>
      <c r="E157" s="1859"/>
      <c r="F157" s="1859"/>
      <c r="G157" s="1859"/>
      <c r="H157" s="1859"/>
      <c r="I157" s="1859"/>
      <c r="J157" s="1859"/>
    </row>
    <row r="158" spans="1:10" s="673" customFormat="1" ht="49.5" customHeight="1">
      <c r="A158" s="685" t="s">
        <v>860</v>
      </c>
      <c r="B158" s="1867" t="s">
        <v>659</v>
      </c>
      <c r="C158" s="1859"/>
      <c r="D158" s="1859"/>
      <c r="E158" s="1859"/>
      <c r="F158" s="1859"/>
      <c r="G158" s="1859"/>
      <c r="H158" s="1859"/>
      <c r="I158" s="1859"/>
      <c r="J158" s="1859"/>
    </row>
    <row r="159" spans="1:10" s="673" customFormat="1" ht="18.75" hidden="1" customHeight="1">
      <c r="A159" s="687" t="s">
        <v>606</v>
      </c>
      <c r="B159" s="1858" t="s">
        <v>257</v>
      </c>
      <c r="C159" s="1859"/>
      <c r="D159" s="1859"/>
      <c r="E159" s="1859"/>
      <c r="F159" s="1859"/>
      <c r="G159" s="1859"/>
      <c r="H159" s="1859"/>
      <c r="I159" s="1859"/>
      <c r="J159" s="1859"/>
    </row>
    <row r="160" spans="1:10" s="673" customFormat="1" ht="20.25" hidden="1" customHeight="1">
      <c r="A160" s="687" t="s">
        <v>606</v>
      </c>
      <c r="B160" s="1859" t="s">
        <v>95</v>
      </c>
      <c r="C160" s="1859"/>
      <c r="D160" s="1859"/>
      <c r="E160" s="1859"/>
      <c r="F160" s="1859"/>
      <c r="G160" s="1859"/>
      <c r="H160" s="1859"/>
      <c r="I160" s="1859"/>
      <c r="J160" s="1859"/>
    </row>
    <row r="161" spans="1:10" s="673" customFormat="1" ht="21" hidden="1" customHeight="1">
      <c r="A161" s="687" t="s">
        <v>606</v>
      </c>
      <c r="B161" s="1859" t="s">
        <v>96</v>
      </c>
      <c r="C161" s="1859"/>
      <c r="D161" s="1859"/>
      <c r="E161" s="1859"/>
      <c r="F161" s="1859"/>
      <c r="G161" s="1859"/>
      <c r="H161" s="1859"/>
      <c r="I161" s="1859"/>
      <c r="J161" s="1859"/>
    </row>
    <row r="162" spans="1:10" s="673" customFormat="1" ht="24" hidden="1" customHeight="1">
      <c r="A162" s="687" t="s">
        <v>606</v>
      </c>
      <c r="B162" s="1858" t="s">
        <v>371</v>
      </c>
      <c r="C162" s="1859"/>
      <c r="D162" s="1859"/>
      <c r="E162" s="1859"/>
      <c r="F162" s="1859"/>
      <c r="G162" s="1859"/>
      <c r="H162" s="1859"/>
      <c r="I162" s="1859"/>
      <c r="J162" s="1859"/>
    </row>
    <row r="163" spans="1:10" s="673" customFormat="1" ht="38.25" hidden="1" customHeight="1">
      <c r="A163" s="687"/>
      <c r="B163" s="1859" t="s">
        <v>94</v>
      </c>
      <c r="C163" s="1859"/>
      <c r="D163" s="1859"/>
      <c r="E163" s="1859"/>
      <c r="F163" s="1859"/>
      <c r="G163" s="1859"/>
      <c r="H163" s="1859"/>
      <c r="I163" s="1859"/>
      <c r="J163" s="1859"/>
    </row>
    <row r="164" spans="1:10" s="673" customFormat="1" ht="46.5" customHeight="1">
      <c r="A164" s="685" t="s">
        <v>861</v>
      </c>
      <c r="B164" s="1867" t="s">
        <v>97</v>
      </c>
      <c r="C164" s="1859"/>
      <c r="D164" s="1859"/>
      <c r="E164" s="1859"/>
      <c r="F164" s="1859"/>
      <c r="G164" s="1859"/>
      <c r="H164" s="1859"/>
      <c r="I164" s="1859"/>
      <c r="J164" s="1859"/>
    </row>
    <row r="165" spans="1:10" s="673" customFormat="1" ht="21" customHeight="1">
      <c r="A165" s="687" t="s">
        <v>606</v>
      </c>
      <c r="B165" s="1859" t="s">
        <v>260</v>
      </c>
      <c r="C165" s="1859"/>
      <c r="D165" s="1859"/>
      <c r="E165" s="1859"/>
      <c r="F165" s="1859"/>
      <c r="G165" s="1859"/>
      <c r="H165" s="1859"/>
      <c r="I165" s="1859"/>
      <c r="J165" s="1859"/>
    </row>
    <row r="166" spans="1:10" s="673" customFormat="1" ht="20.25" customHeight="1">
      <c r="A166" s="687" t="s">
        <v>606</v>
      </c>
      <c r="B166" s="1859" t="s">
        <v>261</v>
      </c>
      <c r="C166" s="1859"/>
      <c r="D166" s="1859"/>
      <c r="E166" s="1859"/>
      <c r="F166" s="1859"/>
      <c r="G166" s="1859"/>
      <c r="H166" s="1859"/>
      <c r="I166" s="1859"/>
      <c r="J166" s="1859"/>
    </row>
    <row r="167" spans="1:10" s="673" customFormat="1" ht="20.25" hidden="1" customHeight="1">
      <c r="A167" s="495" t="s">
        <v>547</v>
      </c>
      <c r="B167" s="1868" t="s">
        <v>377</v>
      </c>
      <c r="C167" s="1868"/>
      <c r="D167" s="1868"/>
      <c r="E167" s="1868"/>
      <c r="F167" s="1868"/>
      <c r="G167" s="1868"/>
      <c r="H167" s="1868"/>
      <c r="I167" s="1868"/>
      <c r="J167" s="1868"/>
    </row>
    <row r="168" spans="1:10" s="673" customFormat="1" ht="52.5" hidden="1" customHeight="1">
      <c r="A168" s="1142" t="s">
        <v>843</v>
      </c>
      <c r="B168" s="1869" t="s">
        <v>378</v>
      </c>
      <c r="C168" s="1869"/>
      <c r="D168" s="1869"/>
      <c r="E168" s="1869"/>
      <c r="F168" s="1869"/>
      <c r="G168" s="1869"/>
      <c r="H168" s="1869"/>
      <c r="I168" s="1869"/>
      <c r="J168" s="1869"/>
    </row>
    <row r="169" spans="1:10" s="673" customFormat="1" ht="6" hidden="1" customHeight="1">
      <c r="A169" s="1142"/>
      <c r="B169" s="1060"/>
      <c r="C169" s="1060"/>
      <c r="D169" s="1060"/>
      <c r="E169" s="1060"/>
      <c r="F169" s="1060"/>
      <c r="G169" s="1060"/>
      <c r="H169" s="1060"/>
      <c r="I169" s="1060"/>
      <c r="J169" s="1060"/>
    </row>
    <row r="170" spans="1:10" s="673" customFormat="1" ht="64.5" hidden="1" customHeight="1">
      <c r="A170" s="1142" t="s">
        <v>843</v>
      </c>
      <c r="B170" s="1869" t="s">
        <v>603</v>
      </c>
      <c r="C170" s="1869"/>
      <c r="D170" s="1869"/>
      <c r="E170" s="1869"/>
      <c r="F170" s="1869"/>
      <c r="G170" s="1869"/>
      <c r="H170" s="1869"/>
      <c r="I170" s="1869"/>
      <c r="J170" s="1869"/>
    </row>
    <row r="171" spans="1:10" s="673" customFormat="1" ht="8.25" hidden="1" customHeight="1">
      <c r="A171" s="687"/>
      <c r="B171" s="679"/>
      <c r="C171" s="679"/>
      <c r="D171" s="679"/>
      <c r="E171" s="679"/>
      <c r="F171" s="679"/>
      <c r="G171" s="679"/>
      <c r="H171" s="679"/>
      <c r="I171" s="679"/>
      <c r="J171" s="679"/>
    </row>
    <row r="172" spans="1:10" s="673" customFormat="1" ht="24.75" customHeight="1">
      <c r="A172" s="902" t="s">
        <v>547</v>
      </c>
      <c r="B172" s="1867" t="s">
        <v>98</v>
      </c>
      <c r="C172" s="1867"/>
      <c r="D172" s="1867"/>
      <c r="E172" s="1867"/>
      <c r="F172" s="1867"/>
      <c r="G172" s="1867"/>
      <c r="H172" s="1867"/>
      <c r="I172" s="1867"/>
      <c r="J172" s="1867"/>
    </row>
    <row r="173" spans="1:10" s="673" customFormat="1" ht="38.25" customHeight="1">
      <c r="A173" s="682"/>
      <c r="B173" s="1859" t="s">
        <v>660</v>
      </c>
      <c r="C173" s="1859"/>
      <c r="D173" s="1859"/>
      <c r="E173" s="1859"/>
      <c r="F173" s="1859"/>
      <c r="G173" s="1859"/>
      <c r="H173" s="1859"/>
      <c r="I173" s="1859"/>
      <c r="J173" s="1859"/>
    </row>
    <row r="174" spans="1:10" s="673" customFormat="1" ht="21" hidden="1" customHeight="1">
      <c r="A174" s="682" t="s">
        <v>646</v>
      </c>
      <c r="B174" s="1858" t="s">
        <v>858</v>
      </c>
      <c r="C174" s="1859"/>
      <c r="D174" s="1859"/>
      <c r="E174" s="1859"/>
      <c r="F174" s="1859"/>
      <c r="G174" s="1859"/>
      <c r="H174" s="1859"/>
      <c r="I174" s="1859"/>
      <c r="J174" s="1859"/>
    </row>
    <row r="175" spans="1:10" s="673" customFormat="1" ht="21" hidden="1" customHeight="1">
      <c r="A175" s="682" t="s">
        <v>646</v>
      </c>
      <c r="B175" s="1858" t="s">
        <v>1011</v>
      </c>
      <c r="C175" s="1859"/>
      <c r="D175" s="1859"/>
      <c r="E175" s="1859"/>
      <c r="F175" s="1859"/>
      <c r="G175" s="1859"/>
      <c r="H175" s="1859"/>
      <c r="I175" s="1859"/>
      <c r="J175" s="1859"/>
    </row>
    <row r="176" spans="1:10" s="1188" customFormat="1" ht="21" customHeight="1">
      <c r="A176" s="685" t="s">
        <v>548</v>
      </c>
      <c r="B176" s="1867" t="s">
        <v>357</v>
      </c>
      <c r="C176" s="1867"/>
      <c r="D176" s="1867"/>
      <c r="E176" s="1867"/>
      <c r="F176" s="1867"/>
      <c r="G176" s="1867"/>
      <c r="H176" s="1867"/>
      <c r="I176" s="1867"/>
      <c r="J176" s="1867"/>
    </row>
    <row r="177" spans="1:10" s="1188" customFormat="1" ht="47.25" customHeight="1">
      <c r="A177" s="1079"/>
      <c r="B177" s="1858" t="s">
        <v>358</v>
      </c>
      <c r="C177" s="1858"/>
      <c r="D177" s="1858"/>
      <c r="E177" s="1858"/>
      <c r="F177" s="1858"/>
      <c r="G177" s="1858"/>
      <c r="H177" s="1858"/>
      <c r="I177" s="1858"/>
      <c r="J177" s="1858"/>
    </row>
    <row r="178" spans="1:10" s="673" customFormat="1" ht="18.75" customHeight="1">
      <c r="A178" s="674" t="s">
        <v>549</v>
      </c>
      <c r="B178" s="1867" t="s">
        <v>661</v>
      </c>
      <c r="C178" s="1859"/>
      <c r="D178" s="1859"/>
      <c r="E178" s="1859"/>
      <c r="F178" s="1859"/>
      <c r="G178" s="1859"/>
      <c r="H178" s="1859"/>
      <c r="I178" s="1859"/>
      <c r="J178" s="1859"/>
    </row>
    <row r="179" spans="1:10" s="673" customFormat="1" ht="50.25" customHeight="1">
      <c r="A179" s="674"/>
      <c r="B179" s="1858" t="s">
        <v>1380</v>
      </c>
      <c r="C179" s="1858"/>
      <c r="D179" s="1858"/>
      <c r="E179" s="1858"/>
      <c r="F179" s="1858"/>
      <c r="G179" s="1858"/>
      <c r="H179" s="1858"/>
      <c r="I179" s="1858"/>
      <c r="J179" s="1858"/>
    </row>
    <row r="180" spans="1:10" s="673" customFormat="1" ht="30.75" customHeight="1">
      <c r="A180" s="674"/>
      <c r="B180" s="1858" t="s">
        <v>1217</v>
      </c>
      <c r="C180" s="1859"/>
      <c r="D180" s="1859"/>
      <c r="E180" s="1859"/>
      <c r="F180" s="1859"/>
      <c r="G180" s="1859"/>
      <c r="H180" s="1859"/>
      <c r="I180" s="1859"/>
      <c r="J180" s="1859"/>
    </row>
    <row r="181" spans="1:10" s="673" customFormat="1" ht="21" customHeight="1">
      <c r="A181" s="674"/>
      <c r="B181" s="1858" t="s">
        <v>230</v>
      </c>
      <c r="C181" s="1859"/>
      <c r="D181" s="1859"/>
      <c r="E181" s="1859"/>
      <c r="F181" s="1859"/>
      <c r="G181" s="1859"/>
      <c r="H181" s="1859"/>
      <c r="I181" s="1859"/>
      <c r="J181" s="1859"/>
    </row>
    <row r="182" spans="1:10" s="465" customFormat="1" ht="5.25" customHeight="1">
      <c r="A182" s="676"/>
      <c r="B182" s="473"/>
      <c r="H182" s="466"/>
      <c r="I182" s="466"/>
      <c r="J182" s="466"/>
    </row>
    <row r="183" spans="1:10" s="465" customFormat="1" ht="36.75" customHeight="1">
      <c r="A183" s="461" t="s">
        <v>465</v>
      </c>
      <c r="B183" s="1866" t="s">
        <v>654</v>
      </c>
      <c r="C183" s="1866"/>
      <c r="D183" s="1866"/>
      <c r="E183" s="1866"/>
      <c r="F183" s="1866"/>
      <c r="G183" s="1866"/>
      <c r="H183" s="1866"/>
      <c r="I183" s="1866"/>
      <c r="J183" s="1866"/>
    </row>
    <row r="184" spans="1:10" ht="9" customHeight="1"/>
    <row r="185" spans="1:10" s="465" customFormat="1" ht="18" customHeight="1">
      <c r="A185" s="474" t="s">
        <v>518</v>
      </c>
      <c r="B185" s="475" t="s">
        <v>615</v>
      </c>
      <c r="C185" s="476"/>
      <c r="D185" s="476"/>
      <c r="E185" s="476"/>
      <c r="F185" s="476"/>
      <c r="G185" s="476"/>
      <c r="H185" s="477" t="s">
        <v>613</v>
      </c>
      <c r="I185" s="478"/>
      <c r="J185" s="903" t="s">
        <v>313</v>
      </c>
    </row>
    <row r="186" spans="1:10" s="465" customFormat="1" ht="4.5" customHeight="1">
      <c r="A186" s="474"/>
      <c r="B186" s="475"/>
      <c r="C186" s="476"/>
      <c r="D186" s="476"/>
      <c r="E186" s="476"/>
      <c r="F186" s="476"/>
      <c r="G186" s="476"/>
      <c r="H186" s="479"/>
      <c r="I186" s="478"/>
      <c r="J186" s="479"/>
    </row>
    <row r="187" spans="1:10" s="970" customFormat="1" ht="18" customHeight="1">
      <c r="B187" s="969" t="s">
        <v>862</v>
      </c>
      <c r="C187" s="971"/>
      <c r="D187" s="971"/>
      <c r="E187" s="971"/>
      <c r="F187" s="971"/>
      <c r="G187" s="971"/>
      <c r="H187" s="972">
        <v>2384613942</v>
      </c>
      <c r="I187" s="972"/>
      <c r="J187" s="972">
        <v>19286816</v>
      </c>
    </row>
    <row r="188" spans="1:10" s="502" customFormat="1" ht="18" hidden="1" customHeight="1">
      <c r="B188" s="1024" t="s">
        <v>355</v>
      </c>
      <c r="C188" s="1025"/>
      <c r="D188" s="1025"/>
      <c r="E188" s="1025"/>
      <c r="F188" s="1025"/>
      <c r="G188" s="1025"/>
      <c r="H188" s="1145"/>
      <c r="I188" s="507"/>
      <c r="J188" s="507">
        <v>2029745539</v>
      </c>
    </row>
    <row r="189" spans="1:10" s="502" customFormat="1" ht="18" hidden="1" customHeight="1">
      <c r="B189" s="1860" t="s">
        <v>460</v>
      </c>
      <c r="C189" s="1860"/>
      <c r="D189" s="1860"/>
      <c r="E189" s="1860"/>
      <c r="F189" s="1860"/>
      <c r="G189" s="1025"/>
      <c r="H189" s="507"/>
      <c r="I189" s="507"/>
      <c r="J189" s="507">
        <v>7126454</v>
      </c>
    </row>
    <row r="190" spans="1:10" s="502" customFormat="1" ht="18" hidden="1" customHeight="1">
      <c r="B190" s="1024" t="s">
        <v>1121</v>
      </c>
      <c r="C190" s="1025"/>
      <c r="D190" s="1025"/>
      <c r="E190" s="1025"/>
      <c r="F190" s="1025"/>
      <c r="G190" s="1025"/>
      <c r="H190" s="507"/>
      <c r="I190" s="507"/>
      <c r="J190" s="507">
        <v>0</v>
      </c>
    </row>
    <row r="191" spans="1:10" s="970" customFormat="1" ht="18" customHeight="1">
      <c r="B191" s="968" t="s">
        <v>863</v>
      </c>
      <c r="C191" s="971"/>
      <c r="D191" s="971"/>
      <c r="E191" s="971"/>
      <c r="F191" s="971"/>
      <c r="G191" s="971"/>
      <c r="H191" s="972">
        <v>31530591477</v>
      </c>
      <c r="I191" s="972"/>
      <c r="J191" s="972">
        <v>71561776769</v>
      </c>
    </row>
    <row r="192" spans="1:10" s="502" customFormat="1" ht="18" customHeight="1">
      <c r="B192" s="968" t="s">
        <v>1425</v>
      </c>
      <c r="C192" s="1025"/>
      <c r="D192" s="1025"/>
      <c r="E192" s="1025"/>
      <c r="F192" s="1025"/>
      <c r="G192" s="1025"/>
      <c r="H192" s="972">
        <v>6460871962</v>
      </c>
      <c r="I192" s="507"/>
      <c r="J192" s="507">
        <v>0</v>
      </c>
    </row>
    <row r="193" spans="1:10" s="502" customFormat="1" ht="18" hidden="1" customHeight="1">
      <c r="B193" s="1860" t="s">
        <v>460</v>
      </c>
      <c r="C193" s="1860"/>
      <c r="D193" s="1860"/>
      <c r="E193" s="1860"/>
      <c r="F193" s="1860"/>
      <c r="G193" s="1025"/>
      <c r="H193" s="507"/>
      <c r="I193" s="507"/>
      <c r="J193" s="507">
        <v>0</v>
      </c>
    </row>
    <row r="194" spans="1:10" s="502" customFormat="1" ht="18" hidden="1" customHeight="1">
      <c r="B194" s="1024" t="s">
        <v>1121</v>
      </c>
      <c r="C194" s="1025"/>
      <c r="D194" s="1025"/>
      <c r="E194" s="1025"/>
      <c r="F194" s="1025"/>
      <c r="G194" s="1025"/>
      <c r="H194" s="507"/>
      <c r="I194" s="507"/>
      <c r="J194" s="507">
        <v>0</v>
      </c>
    </row>
    <row r="195" spans="1:10" s="502" customFormat="1" ht="18" customHeight="1">
      <c r="B195" s="968" t="s">
        <v>878</v>
      </c>
      <c r="C195" s="1025"/>
      <c r="D195" s="1025"/>
      <c r="E195" s="1025"/>
      <c r="F195" s="1025"/>
      <c r="G195" s="1025"/>
      <c r="H195" s="972">
        <v>2000000000</v>
      </c>
      <c r="I195" s="507"/>
      <c r="J195" s="972">
        <v>0</v>
      </c>
    </row>
    <row r="196" spans="1:10" s="502" customFormat="1" ht="18" hidden="1" customHeight="1">
      <c r="B196" s="1024" t="s">
        <v>355</v>
      </c>
      <c r="C196" s="1025"/>
      <c r="D196" s="1025"/>
      <c r="E196" s="1025"/>
      <c r="F196" s="1025"/>
      <c r="G196" s="1025"/>
      <c r="H196" s="507">
        <v>0</v>
      </c>
      <c r="I196" s="507"/>
      <c r="J196" s="507">
        <v>14000000000</v>
      </c>
    </row>
    <row r="197" spans="1:10" s="502" customFormat="1" ht="18" hidden="1" customHeight="1">
      <c r="B197" s="1860" t="s">
        <v>879</v>
      </c>
      <c r="C197" s="1860"/>
      <c r="D197" s="1860"/>
      <c r="E197" s="1025"/>
      <c r="F197" s="1025"/>
      <c r="G197" s="1025"/>
      <c r="H197" s="507"/>
      <c r="I197" s="507"/>
      <c r="J197" s="507">
        <v>14000000000</v>
      </c>
    </row>
    <row r="198" spans="1:10" s="502" customFormat="1" ht="18" hidden="1" customHeight="1">
      <c r="B198" s="1860" t="s">
        <v>880</v>
      </c>
      <c r="C198" s="1860"/>
      <c r="D198" s="1860"/>
      <c r="E198" s="1025"/>
      <c r="F198" s="1025"/>
      <c r="G198" s="1025"/>
      <c r="H198" s="507">
        <v>0</v>
      </c>
      <c r="I198" s="507"/>
      <c r="J198" s="507">
        <v>0</v>
      </c>
    </row>
    <row r="199" spans="1:10" s="483" customFormat="1" ht="15" customHeight="1">
      <c r="B199" s="484"/>
      <c r="C199" s="485"/>
      <c r="D199" s="485"/>
      <c r="E199" s="485"/>
      <c r="F199" s="485"/>
      <c r="G199" s="485"/>
      <c r="H199" s="664"/>
      <c r="I199" s="664"/>
      <c r="J199" s="664"/>
    </row>
    <row r="200" spans="1:10" s="483" customFormat="1" ht="18" customHeight="1" thickBot="1">
      <c r="B200" s="491" t="s">
        <v>996</v>
      </c>
      <c r="C200" s="492"/>
      <c r="D200" s="492"/>
      <c r="E200" s="492"/>
      <c r="F200" s="492"/>
      <c r="G200" s="481"/>
      <c r="H200" s="493">
        <v>42376077381</v>
      </c>
      <c r="I200" s="478"/>
      <c r="J200" s="493">
        <v>71581063585</v>
      </c>
    </row>
    <row r="201" spans="1:10" ht="15" thickTop="1">
      <c r="A201" s="498"/>
      <c r="B201" s="657"/>
      <c r="C201" s="557"/>
      <c r="D201" s="557"/>
      <c r="E201" s="557"/>
      <c r="F201" s="557"/>
      <c r="G201" s="557"/>
    </row>
    <row r="202" spans="1:10" s="461" customFormat="1" ht="15">
      <c r="A202" s="474" t="s">
        <v>520</v>
      </c>
      <c r="B202" s="471" t="s">
        <v>138</v>
      </c>
      <c r="H202" s="479"/>
      <c r="I202" s="479"/>
      <c r="J202" s="479"/>
    </row>
    <row r="203" spans="1:10" s="461" customFormat="1" ht="15">
      <c r="A203" s="474"/>
      <c r="B203" s="471"/>
      <c r="H203" s="479"/>
      <c r="I203" s="479"/>
      <c r="J203" s="479"/>
    </row>
    <row r="204" spans="1:10" s="465" customFormat="1" ht="15">
      <c r="B204" s="1864" t="s">
        <v>568</v>
      </c>
      <c r="C204" s="1000"/>
      <c r="D204" s="1861" t="s">
        <v>613</v>
      </c>
      <c r="E204" s="1862"/>
      <c r="F204" s="1862"/>
      <c r="G204" s="987"/>
      <c r="H204" s="1862" t="s">
        <v>313</v>
      </c>
      <c r="I204" s="1862"/>
      <c r="J204" s="1863"/>
    </row>
    <row r="205" spans="1:10" s="461" customFormat="1" ht="15">
      <c r="B205" s="1865"/>
      <c r="C205" s="986"/>
      <c r="D205" s="513" t="s">
        <v>864</v>
      </c>
      <c r="E205" s="512"/>
      <c r="F205" s="511" t="s">
        <v>865</v>
      </c>
      <c r="G205" s="984"/>
      <c r="H205" s="985" t="s">
        <v>864</v>
      </c>
      <c r="I205" s="988"/>
      <c r="J205" s="512" t="s">
        <v>865</v>
      </c>
    </row>
    <row r="206" spans="1:10" s="465" customFormat="1" ht="15">
      <c r="B206" s="974" t="s">
        <v>866</v>
      </c>
      <c r="C206" s="468"/>
      <c r="D206" s="990"/>
      <c r="E206" s="468"/>
      <c r="F206" s="996">
        <v>4401692800</v>
      </c>
      <c r="G206" s="983"/>
      <c r="H206" s="997"/>
      <c r="I206" s="992"/>
      <c r="J206" s="998">
        <v>7617950025</v>
      </c>
    </row>
    <row r="207" spans="1:10" s="465" customFormat="1" ht="14.25">
      <c r="B207" s="976" t="s">
        <v>881</v>
      </c>
      <c r="C207" s="468"/>
      <c r="D207" s="1031">
        <v>95000</v>
      </c>
      <c r="E207" s="468"/>
      <c r="F207" s="989">
        <v>1565530000</v>
      </c>
      <c r="G207" s="981"/>
      <c r="H207" s="978">
        <v>95000</v>
      </c>
      <c r="I207" s="989"/>
      <c r="J207" s="975">
        <v>1565530000</v>
      </c>
    </row>
    <row r="208" spans="1:10" s="465" customFormat="1" ht="14.25">
      <c r="B208" s="976" t="s">
        <v>882</v>
      </c>
      <c r="C208" s="468"/>
      <c r="D208" s="1031">
        <v>0</v>
      </c>
      <c r="E208" s="468"/>
      <c r="F208" s="989">
        <v>0</v>
      </c>
      <c r="G208" s="981"/>
      <c r="H208" s="978">
        <v>9000</v>
      </c>
      <c r="I208" s="989"/>
      <c r="J208" s="975">
        <v>285648500</v>
      </c>
    </row>
    <row r="209" spans="2:10" s="465" customFormat="1" ht="14.25">
      <c r="B209" s="976" t="s">
        <v>883</v>
      </c>
      <c r="C209" s="468"/>
      <c r="D209" s="1031">
        <v>0</v>
      </c>
      <c r="E209" s="468"/>
      <c r="F209" s="989">
        <v>0</v>
      </c>
      <c r="G209" s="981"/>
      <c r="H209" s="486">
        <v>73500</v>
      </c>
      <c r="I209" s="989"/>
      <c r="J209" s="975">
        <v>1339431325</v>
      </c>
    </row>
    <row r="210" spans="2:10" s="465" customFormat="1" ht="14.25">
      <c r="B210" s="976" t="s">
        <v>884</v>
      </c>
      <c r="C210" s="468"/>
      <c r="D210" s="1031">
        <v>0</v>
      </c>
      <c r="E210" s="468"/>
      <c r="F210" s="989">
        <v>0</v>
      </c>
      <c r="G210" s="981"/>
      <c r="H210" s="486">
        <v>103000</v>
      </c>
      <c r="I210" s="989"/>
      <c r="J210" s="975">
        <v>1693684000</v>
      </c>
    </row>
    <row r="211" spans="2:10" s="465" customFormat="1" ht="14.25">
      <c r="B211" s="976" t="s">
        <v>885</v>
      </c>
      <c r="C211" s="468"/>
      <c r="D211" s="1031">
        <v>0</v>
      </c>
      <c r="E211" s="468"/>
      <c r="F211" s="989">
        <v>0</v>
      </c>
      <c r="G211" s="981"/>
      <c r="H211" s="486">
        <v>5280</v>
      </c>
      <c r="I211" s="989"/>
      <c r="J211" s="975">
        <v>199020000</v>
      </c>
    </row>
    <row r="212" spans="2:10" s="465" customFormat="1" ht="14.25">
      <c r="B212" s="976" t="s">
        <v>733</v>
      </c>
      <c r="C212" s="468"/>
      <c r="D212" s="1319">
        <v>30051</v>
      </c>
      <c r="E212" s="468"/>
      <c r="F212" s="1320">
        <v>171015800</v>
      </c>
      <c r="G212" s="981"/>
      <c r="H212" s="486">
        <v>51</v>
      </c>
      <c r="I212" s="989"/>
      <c r="J212" s="975">
        <v>1015800</v>
      </c>
    </row>
    <row r="213" spans="2:10" s="465" customFormat="1" ht="14.25">
      <c r="B213" s="976" t="s">
        <v>734</v>
      </c>
      <c r="C213" s="468"/>
      <c r="D213" s="1031">
        <v>0</v>
      </c>
      <c r="E213" s="468"/>
      <c r="F213" s="989">
        <v>0</v>
      </c>
      <c r="G213" s="981"/>
      <c r="H213" s="486">
        <v>15500</v>
      </c>
      <c r="I213" s="989"/>
      <c r="J213" s="975">
        <v>437750000</v>
      </c>
    </row>
    <row r="214" spans="2:10" s="465" customFormat="1" ht="14.25">
      <c r="B214" s="976" t="s">
        <v>886</v>
      </c>
      <c r="C214" s="468"/>
      <c r="D214" s="1031">
        <v>0</v>
      </c>
      <c r="E214" s="468"/>
      <c r="F214" s="989">
        <v>0</v>
      </c>
      <c r="G214" s="981"/>
      <c r="H214" s="486">
        <v>18000</v>
      </c>
      <c r="I214" s="989"/>
      <c r="J214" s="975">
        <v>669600000</v>
      </c>
    </row>
    <row r="215" spans="2:10" s="465" customFormat="1" ht="14.25">
      <c r="B215" s="976" t="s">
        <v>887</v>
      </c>
      <c r="C215" s="468"/>
      <c r="D215" s="1321">
        <v>32100</v>
      </c>
      <c r="E215" s="468"/>
      <c r="F215" s="1322">
        <v>770500000</v>
      </c>
      <c r="G215" s="981"/>
      <c r="H215" s="486">
        <v>32100</v>
      </c>
      <c r="I215" s="989"/>
      <c r="J215" s="975">
        <v>770500000</v>
      </c>
    </row>
    <row r="216" spans="2:10" s="465" customFormat="1" ht="14.25">
      <c r="B216" s="976" t="s">
        <v>888</v>
      </c>
      <c r="C216" s="468"/>
      <c r="D216" s="1031">
        <v>0</v>
      </c>
      <c r="E216" s="468"/>
      <c r="F216" s="989">
        <v>0</v>
      </c>
      <c r="G216" s="981"/>
      <c r="H216" s="486">
        <v>9000</v>
      </c>
      <c r="I216" s="989"/>
      <c r="J216" s="975">
        <v>261600000</v>
      </c>
    </row>
    <row r="217" spans="2:10" s="465" customFormat="1" ht="14.25">
      <c r="B217" s="976" t="s">
        <v>889</v>
      </c>
      <c r="C217" s="468"/>
      <c r="D217" s="1323">
        <v>2200</v>
      </c>
      <c r="E217" s="468"/>
      <c r="F217" s="1324">
        <v>41700000</v>
      </c>
      <c r="G217" s="981"/>
      <c r="H217" s="486">
        <v>3000</v>
      </c>
      <c r="I217" s="989"/>
      <c r="J217" s="975">
        <v>48900000</v>
      </c>
    </row>
    <row r="218" spans="2:10" s="465" customFormat="1" ht="14.25">
      <c r="B218" s="976" t="s">
        <v>1128</v>
      </c>
      <c r="C218" s="468"/>
      <c r="D218" s="1031">
        <v>0</v>
      </c>
      <c r="E218" s="468"/>
      <c r="F218" s="989">
        <v>0</v>
      </c>
      <c r="G218" s="981"/>
      <c r="H218" s="486">
        <v>16100</v>
      </c>
      <c r="I218" s="989"/>
      <c r="J218" s="975">
        <v>241120000</v>
      </c>
    </row>
    <row r="219" spans="2:10" s="465" customFormat="1" ht="15.75">
      <c r="B219" s="976" t="s">
        <v>890</v>
      </c>
      <c r="C219" s="468"/>
      <c r="D219" s="1031">
        <v>0</v>
      </c>
      <c r="E219" s="468"/>
      <c r="F219" s="989">
        <v>0</v>
      </c>
      <c r="G219" s="981"/>
      <c r="H219" s="486">
        <v>10000</v>
      </c>
      <c r="I219" s="989"/>
      <c r="J219" s="975">
        <v>104150400</v>
      </c>
    </row>
    <row r="220" spans="2:10" s="465" customFormat="1" ht="14.25">
      <c r="B220" s="1325" t="s">
        <v>1296</v>
      </c>
      <c r="C220" s="468"/>
      <c r="D220" s="1326">
        <v>4600</v>
      </c>
      <c r="E220" s="468"/>
      <c r="F220" s="1327">
        <v>251000000</v>
      </c>
      <c r="G220" s="981"/>
      <c r="H220" s="486">
        <v>0</v>
      </c>
      <c r="I220" s="989"/>
      <c r="J220" s="975">
        <v>0</v>
      </c>
    </row>
    <row r="221" spans="2:10" s="465" customFormat="1" ht="14.25">
      <c r="B221" s="1325" t="s">
        <v>1297</v>
      </c>
      <c r="C221" s="468"/>
      <c r="D221" s="1326">
        <v>25000</v>
      </c>
      <c r="E221" s="468"/>
      <c r="F221" s="1327">
        <v>874700000</v>
      </c>
      <c r="G221" s="981"/>
      <c r="H221" s="486">
        <v>0</v>
      </c>
      <c r="I221" s="989"/>
      <c r="J221" s="975">
        <v>0</v>
      </c>
    </row>
    <row r="222" spans="2:10" s="465" customFormat="1" ht="14.25">
      <c r="B222" s="1325" t="s">
        <v>1298</v>
      </c>
      <c r="C222" s="468"/>
      <c r="D222" s="1326">
        <v>10000</v>
      </c>
      <c r="E222" s="468"/>
      <c r="F222" s="1327">
        <v>334600000</v>
      </c>
      <c r="G222" s="981"/>
      <c r="H222" s="486">
        <v>0</v>
      </c>
      <c r="I222" s="989"/>
      <c r="J222" s="975">
        <v>0</v>
      </c>
    </row>
    <row r="223" spans="2:10" s="465" customFormat="1" ht="14.25">
      <c r="B223" s="1325" t="s">
        <v>1299</v>
      </c>
      <c r="C223" s="468"/>
      <c r="D223" s="1326">
        <v>2000</v>
      </c>
      <c r="E223" s="468"/>
      <c r="F223" s="1327">
        <v>68600000</v>
      </c>
      <c r="G223" s="981"/>
      <c r="H223" s="486">
        <v>0</v>
      </c>
      <c r="I223" s="989"/>
      <c r="J223" s="975">
        <v>0</v>
      </c>
    </row>
    <row r="224" spans="2:10" s="465" customFormat="1" ht="14.25">
      <c r="B224" s="1325" t="s">
        <v>1300</v>
      </c>
      <c r="C224" s="468"/>
      <c r="D224" s="1326">
        <v>1000</v>
      </c>
      <c r="E224" s="468"/>
      <c r="F224" s="1327">
        <v>30400000</v>
      </c>
      <c r="G224" s="981"/>
      <c r="H224" s="486">
        <v>0</v>
      </c>
      <c r="I224" s="989"/>
      <c r="J224" s="975">
        <v>0</v>
      </c>
    </row>
    <row r="225" spans="2:10" s="465" customFormat="1" ht="14.25">
      <c r="B225" s="1325" t="s">
        <v>1301</v>
      </c>
      <c r="C225" s="468"/>
      <c r="D225" s="1326">
        <v>17642</v>
      </c>
      <c r="E225" s="468"/>
      <c r="F225" s="1327">
        <v>293647000</v>
      </c>
      <c r="G225" s="981"/>
      <c r="H225" s="486">
        <v>0</v>
      </c>
      <c r="I225" s="989"/>
      <c r="J225" s="975">
        <v>0</v>
      </c>
    </row>
    <row r="226" spans="2:10" s="465" customFormat="1" ht="30">
      <c r="B226" s="1155" t="s">
        <v>443</v>
      </c>
      <c r="C226" s="468"/>
      <c r="D226" s="981"/>
      <c r="E226" s="468"/>
      <c r="F226" s="991">
        <v>-1814397496</v>
      </c>
      <c r="G226" s="981"/>
      <c r="H226" s="486"/>
      <c r="I226" s="989"/>
      <c r="J226" s="977">
        <v>-3002410249</v>
      </c>
    </row>
    <row r="227" spans="2:10" s="465" customFormat="1" ht="14.25">
      <c r="B227" s="1156" t="s">
        <v>444</v>
      </c>
      <c r="C227" s="468"/>
      <c r="D227" s="1328">
        <v>95000</v>
      </c>
      <c r="E227" s="468"/>
      <c r="F227" s="1329">
        <v>690580000</v>
      </c>
      <c r="G227" s="981"/>
      <c r="H227" s="486">
        <v>9000</v>
      </c>
      <c r="I227" s="989"/>
      <c r="J227" s="1033">
        <v>106200000</v>
      </c>
    </row>
    <row r="228" spans="2:10" s="465" customFormat="1" ht="14.25">
      <c r="B228" s="1156" t="s">
        <v>445</v>
      </c>
      <c r="C228" s="468"/>
      <c r="D228" s="1031">
        <v>0</v>
      </c>
      <c r="E228" s="468"/>
      <c r="F228" s="1032">
        <v>0</v>
      </c>
      <c r="G228" s="981"/>
      <c r="H228" s="486">
        <v>18000</v>
      </c>
      <c r="I228" s="989"/>
      <c r="J228" s="1033">
        <v>280800000</v>
      </c>
    </row>
    <row r="229" spans="2:10" s="465" customFormat="1" ht="16.5" customHeight="1">
      <c r="B229" s="1855" t="s">
        <v>881</v>
      </c>
      <c r="C229" s="1856"/>
      <c r="D229" s="1031">
        <v>0</v>
      </c>
      <c r="E229" s="468"/>
      <c r="F229" s="1032">
        <v>0</v>
      </c>
      <c r="G229" s="981"/>
      <c r="H229" s="486">
        <v>95000</v>
      </c>
      <c r="I229" s="989"/>
      <c r="J229" s="1033">
        <v>570000000</v>
      </c>
    </row>
    <row r="230" spans="2:10" s="465" customFormat="1" ht="14.25">
      <c r="B230" s="1855" t="s">
        <v>446</v>
      </c>
      <c r="C230" s="1856"/>
      <c r="D230" s="1031">
        <v>0</v>
      </c>
      <c r="E230" s="468"/>
      <c r="F230" s="1032">
        <v>0</v>
      </c>
      <c r="G230" s="981"/>
      <c r="H230" s="486">
        <v>15500</v>
      </c>
      <c r="I230" s="989"/>
      <c r="J230" s="1033">
        <v>280550000</v>
      </c>
    </row>
    <row r="231" spans="2:10" s="465" customFormat="1" ht="14.25">
      <c r="B231" s="1156" t="s">
        <v>884</v>
      </c>
      <c r="C231" s="468"/>
      <c r="D231" s="1031">
        <v>0</v>
      </c>
      <c r="E231" s="468"/>
      <c r="F231" s="1032">
        <v>0</v>
      </c>
      <c r="G231" s="981"/>
      <c r="H231" s="486">
        <v>103500</v>
      </c>
      <c r="I231" s="989"/>
      <c r="J231" s="1033">
        <v>1273050000</v>
      </c>
    </row>
    <row r="232" spans="2:10" s="465" customFormat="1" ht="29.25" customHeight="1">
      <c r="B232" s="1156" t="s">
        <v>447</v>
      </c>
      <c r="C232" s="468"/>
      <c r="D232" s="1032">
        <v>30051</v>
      </c>
      <c r="E232" s="468"/>
      <c r="F232" s="1032">
        <v>29655896</v>
      </c>
      <c r="G232" s="981"/>
      <c r="H232" s="486">
        <v>32100</v>
      </c>
      <c r="I232" s="989"/>
      <c r="J232" s="1033">
        <v>627906376</v>
      </c>
    </row>
    <row r="233" spans="2:10" s="465" customFormat="1" ht="14.25">
      <c r="B233" s="1156" t="s">
        <v>883</v>
      </c>
      <c r="C233" s="468"/>
      <c r="D233" s="1031">
        <v>0</v>
      </c>
      <c r="E233" s="468"/>
      <c r="F233" s="1032">
        <v>0</v>
      </c>
      <c r="G233" s="981"/>
      <c r="H233" s="486">
        <v>73500</v>
      </c>
      <c r="I233" s="989"/>
      <c r="J233" s="1033">
        <v>940800000</v>
      </c>
    </row>
    <row r="234" spans="2:10" s="465" customFormat="1" ht="14.25">
      <c r="B234" s="1855" t="s">
        <v>449</v>
      </c>
      <c r="C234" s="1856"/>
      <c r="D234" s="1330">
        <v>0</v>
      </c>
      <c r="E234" s="468"/>
      <c r="F234" s="1331">
        <v>0</v>
      </c>
      <c r="G234" s="981"/>
      <c r="H234" s="486">
        <v>9000</v>
      </c>
      <c r="I234" s="989"/>
      <c r="J234" s="1033">
        <v>61200000</v>
      </c>
    </row>
    <row r="235" spans="2:10" s="465" customFormat="1" ht="14.25">
      <c r="B235" s="1855" t="s">
        <v>450</v>
      </c>
      <c r="C235" s="1856"/>
      <c r="D235" s="1032">
        <v>32100</v>
      </c>
      <c r="E235" s="468"/>
      <c r="F235" s="1331">
        <v>664570000</v>
      </c>
      <c r="G235" s="981"/>
      <c r="H235" s="486">
        <v>3000</v>
      </c>
      <c r="I235" s="989"/>
      <c r="J235" s="1033">
        <v>25200000</v>
      </c>
    </row>
    <row r="236" spans="2:10" s="465" customFormat="1" ht="14.25">
      <c r="B236" s="1855" t="s">
        <v>448</v>
      </c>
      <c r="C236" s="1856"/>
      <c r="D236" s="1031">
        <v>0</v>
      </c>
      <c r="E236" s="468"/>
      <c r="F236" s="1032">
        <v>0</v>
      </c>
      <c r="G236" s="981"/>
      <c r="H236" s="486">
        <v>51</v>
      </c>
      <c r="I236" s="989"/>
      <c r="J236" s="1033">
        <v>153000</v>
      </c>
    </row>
    <row r="237" spans="2:10" s="465" customFormat="1" ht="14.25">
      <c r="B237" s="1156" t="s">
        <v>1128</v>
      </c>
      <c r="C237" s="468"/>
      <c r="D237" s="1032">
        <v>2200</v>
      </c>
      <c r="E237" s="468"/>
      <c r="F237" s="1032">
        <v>24100000</v>
      </c>
      <c r="G237" s="981"/>
      <c r="H237" s="486">
        <v>16100</v>
      </c>
      <c r="I237" s="989"/>
      <c r="J237" s="1033">
        <v>146510000</v>
      </c>
    </row>
    <row r="238" spans="2:10" s="465" customFormat="1" ht="15" customHeight="1">
      <c r="B238" s="976" t="s">
        <v>1296</v>
      </c>
      <c r="C238" s="468"/>
      <c r="D238" s="1032">
        <v>4600</v>
      </c>
      <c r="E238" s="1092"/>
      <c r="F238" s="1713">
        <v>0</v>
      </c>
      <c r="G238" s="468"/>
      <c r="H238" s="975">
        <v>0</v>
      </c>
      <c r="I238" s="486"/>
      <c r="J238" s="975">
        <v>0</v>
      </c>
    </row>
    <row r="239" spans="2:10" s="465" customFormat="1" ht="14.25">
      <c r="B239" s="976" t="s">
        <v>1297</v>
      </c>
      <c r="C239" s="468"/>
      <c r="D239" s="1032">
        <v>25000</v>
      </c>
      <c r="E239" s="1092"/>
      <c r="F239" s="1713">
        <v>251450000</v>
      </c>
      <c r="G239" s="468"/>
      <c r="H239" s="975">
        <v>0</v>
      </c>
      <c r="I239" s="486"/>
      <c r="J239" s="975">
        <v>0</v>
      </c>
    </row>
    <row r="240" spans="2:10" s="465" customFormat="1" ht="14.25">
      <c r="B240" s="976" t="s">
        <v>1298</v>
      </c>
      <c r="C240" s="468"/>
      <c r="D240" s="1032">
        <v>10000</v>
      </c>
      <c r="E240" s="1092"/>
      <c r="F240" s="1713">
        <v>69190000</v>
      </c>
      <c r="G240" s="468"/>
      <c r="H240" s="975">
        <v>0</v>
      </c>
      <c r="I240" s="486"/>
      <c r="J240" s="975">
        <v>0</v>
      </c>
    </row>
    <row r="241" spans="1:10" s="465" customFormat="1" ht="14.25">
      <c r="B241" s="976" t="s">
        <v>1299</v>
      </c>
      <c r="C241" s="468"/>
      <c r="D241" s="1032">
        <v>2000</v>
      </c>
      <c r="E241" s="1092"/>
      <c r="F241" s="1713">
        <v>8518000</v>
      </c>
      <c r="G241" s="468"/>
      <c r="H241" s="975">
        <v>0</v>
      </c>
      <c r="I241" s="486"/>
      <c r="J241" s="975">
        <v>0</v>
      </c>
    </row>
    <row r="242" spans="1:10" s="465" customFormat="1" ht="14.25">
      <c r="B242" s="976" t="s">
        <v>1300</v>
      </c>
      <c r="C242" s="468"/>
      <c r="D242" s="1032">
        <v>1000</v>
      </c>
      <c r="E242" s="1092"/>
      <c r="F242" s="1713">
        <v>6740000</v>
      </c>
      <c r="G242" s="468"/>
      <c r="H242" s="975">
        <v>0</v>
      </c>
      <c r="I242" s="486"/>
      <c r="J242" s="975">
        <v>0</v>
      </c>
    </row>
    <row r="243" spans="1:10" s="465" customFormat="1" ht="14.25">
      <c r="B243" s="976" t="s">
        <v>1301</v>
      </c>
      <c r="C243" s="468"/>
      <c r="D243" s="1032">
        <v>17642</v>
      </c>
      <c r="E243" s="1092"/>
      <c r="F243" s="1713">
        <v>69593600</v>
      </c>
      <c r="G243" s="468"/>
      <c r="H243" s="975">
        <v>0</v>
      </c>
      <c r="I243" s="486"/>
      <c r="J243" s="975">
        <v>0</v>
      </c>
    </row>
    <row r="244" spans="1:10" s="465" customFormat="1" ht="15">
      <c r="B244" s="976" t="s">
        <v>1193</v>
      </c>
      <c r="C244" s="468"/>
      <c r="D244" s="468"/>
      <c r="E244" s="468"/>
      <c r="F244" s="468"/>
      <c r="G244" s="468"/>
      <c r="H244" s="486"/>
      <c r="I244" s="486"/>
      <c r="J244" s="977">
        <v>-3002410249</v>
      </c>
    </row>
    <row r="245" spans="1:10" s="465" customFormat="1" ht="18" customHeight="1">
      <c r="B245" s="1855" t="s">
        <v>1211</v>
      </c>
      <c r="C245" s="1857"/>
      <c r="D245" s="1857"/>
      <c r="E245" s="1857"/>
      <c r="F245" s="1857"/>
      <c r="G245" s="1857"/>
      <c r="H245" s="1856"/>
      <c r="I245" s="1194"/>
      <c r="J245" s="1195"/>
    </row>
    <row r="246" spans="1:10" s="465" customFormat="1" ht="15">
      <c r="B246" s="1074"/>
      <c r="C246" s="1075"/>
      <c r="D246" s="1853"/>
      <c r="E246" s="1854"/>
      <c r="F246" s="1085"/>
      <c r="G246" s="1853"/>
      <c r="H246" s="1854"/>
      <c r="I246" s="1853"/>
      <c r="J246" s="1854"/>
    </row>
    <row r="247" spans="1:10" s="465" customFormat="1" ht="15">
      <c r="B247" s="979" t="s">
        <v>868</v>
      </c>
      <c r="C247" s="469"/>
      <c r="D247" s="982"/>
      <c r="E247" s="469"/>
      <c r="F247" s="1178">
        <v>1612346174</v>
      </c>
      <c r="G247" s="469"/>
      <c r="H247" s="470"/>
      <c r="I247" s="994"/>
      <c r="J247" s="980"/>
    </row>
    <row r="248" spans="1:10" s="465" customFormat="1" ht="14.25">
      <c r="B248" s="1097"/>
      <c r="C248" s="468"/>
      <c r="D248" s="468"/>
      <c r="E248" s="468"/>
      <c r="F248" s="467"/>
      <c r="G248" s="468"/>
      <c r="H248" s="486"/>
      <c r="I248" s="486"/>
      <c r="J248" s="486"/>
    </row>
    <row r="249" spans="1:10" ht="3.75" customHeight="1">
      <c r="A249" s="498"/>
      <c r="H249" s="486"/>
      <c r="I249" s="655"/>
      <c r="J249" s="655"/>
    </row>
    <row r="250" spans="1:10" s="465" customFormat="1" ht="15">
      <c r="A250" s="474" t="s">
        <v>522</v>
      </c>
      <c r="B250" s="471" t="s">
        <v>1012</v>
      </c>
      <c r="H250" s="477" t="s">
        <v>613</v>
      </c>
      <c r="I250" s="478"/>
      <c r="J250" s="903" t="s">
        <v>313</v>
      </c>
    </row>
    <row r="251" spans="1:10" s="461" customFormat="1" ht="15">
      <c r="A251" s="461" t="s">
        <v>176</v>
      </c>
      <c r="B251" s="471" t="s">
        <v>199</v>
      </c>
      <c r="H251" s="462">
        <v>353592879064</v>
      </c>
      <c r="I251" s="462"/>
      <c r="J251" s="462">
        <v>401096882536</v>
      </c>
    </row>
    <row r="252" spans="1:10" s="544" customFormat="1" ht="15">
      <c r="B252" s="1135" t="s">
        <v>735</v>
      </c>
      <c r="C252" s="1025"/>
      <c r="D252" s="1025"/>
      <c r="E252" s="1025"/>
      <c r="F252" s="1025"/>
      <c r="H252" s="1088">
        <v>311679513134</v>
      </c>
      <c r="I252" s="1026"/>
      <c r="J252" s="1088">
        <v>358610519629</v>
      </c>
    </row>
    <row r="253" spans="1:10" s="544" customFormat="1" ht="15">
      <c r="B253" s="1189" t="s">
        <v>736</v>
      </c>
      <c r="C253" s="1024"/>
      <c r="D253" s="1024"/>
      <c r="E253" s="1024"/>
      <c r="F253" s="1024"/>
      <c r="G253" s="1162"/>
      <c r="H253" s="999">
        <v>3187959460</v>
      </c>
      <c r="I253" s="999"/>
      <c r="J253" s="999">
        <v>5187959460</v>
      </c>
    </row>
    <row r="254" spans="1:10" s="544" customFormat="1" ht="15">
      <c r="B254" s="1189" t="s">
        <v>737</v>
      </c>
      <c r="C254" s="1024"/>
      <c r="D254" s="1024"/>
      <c r="E254" s="1024"/>
      <c r="F254" s="1024"/>
      <c r="G254" s="1162"/>
      <c r="H254" s="999">
        <v>0</v>
      </c>
      <c r="I254" s="999"/>
      <c r="J254" s="999">
        <v>6666161150</v>
      </c>
    </row>
    <row r="255" spans="1:10" s="544" customFormat="1" ht="15">
      <c r="B255" s="1189" t="s">
        <v>886</v>
      </c>
      <c r="C255" s="1024"/>
      <c r="D255" s="1024"/>
      <c r="E255" s="1024"/>
      <c r="F255" s="1024"/>
      <c r="G255" s="1162"/>
      <c r="H255" s="999">
        <v>114134493991</v>
      </c>
      <c r="I255" s="999"/>
      <c r="J255" s="999">
        <v>177932605147</v>
      </c>
    </row>
    <row r="256" spans="1:10" s="544" customFormat="1" ht="15">
      <c r="B256" s="1189" t="s">
        <v>100</v>
      </c>
      <c r="C256" s="1024"/>
      <c r="D256" s="1024"/>
      <c r="E256" s="1024"/>
      <c r="F256" s="1024"/>
      <c r="G256" s="1162"/>
      <c r="H256" s="999">
        <v>3489007527</v>
      </c>
      <c r="I256" s="999"/>
      <c r="J256" s="999">
        <v>4610586415</v>
      </c>
    </row>
    <row r="257" spans="2:10" s="544" customFormat="1" ht="15">
      <c r="B257" s="1189" t="s">
        <v>102</v>
      </c>
      <c r="C257" s="1024"/>
      <c r="D257" s="1024"/>
      <c r="E257" s="1024"/>
      <c r="F257" s="1024"/>
      <c r="G257" s="1162"/>
      <c r="H257" s="999">
        <v>15955545122</v>
      </c>
      <c r="I257" s="999"/>
      <c r="J257" s="999">
        <v>5219625101</v>
      </c>
    </row>
    <row r="258" spans="2:10" s="544" customFormat="1" ht="15">
      <c r="B258" s="1189" t="s">
        <v>4</v>
      </c>
      <c r="C258" s="1024"/>
      <c r="D258" s="1024"/>
      <c r="E258" s="1024"/>
      <c r="F258" s="1024"/>
      <c r="G258" s="1162"/>
      <c r="H258" s="999">
        <v>3920502473</v>
      </c>
      <c r="I258" s="999"/>
      <c r="J258" s="999">
        <v>5127203320</v>
      </c>
    </row>
    <row r="259" spans="2:10" s="544" customFormat="1" ht="15">
      <c r="B259" s="1189" t="s">
        <v>1194</v>
      </c>
      <c r="C259" s="1162"/>
      <c r="D259" s="1162"/>
      <c r="E259" s="1162"/>
      <c r="F259" s="1162"/>
      <c r="G259" s="1162"/>
      <c r="H259" s="999">
        <v>11886263600</v>
      </c>
      <c r="I259" s="999"/>
      <c r="J259" s="999">
        <v>12386263600</v>
      </c>
    </row>
    <row r="260" spans="2:10" s="544" customFormat="1" ht="15">
      <c r="B260" s="1189" t="s">
        <v>1338</v>
      </c>
      <c r="C260" s="1162"/>
      <c r="D260" s="1162"/>
      <c r="E260" s="1162"/>
      <c r="F260" s="1162"/>
      <c r="G260" s="1162"/>
      <c r="H260" s="999">
        <v>26414183085</v>
      </c>
      <c r="I260" s="999"/>
      <c r="J260" s="999">
        <v>11788926201</v>
      </c>
    </row>
    <row r="261" spans="2:10" s="544" customFormat="1" ht="15">
      <c r="B261" s="1189" t="s">
        <v>1339</v>
      </c>
      <c r="C261" s="1162"/>
      <c r="D261" s="1162"/>
      <c r="E261" s="1162"/>
      <c r="F261" s="1162"/>
      <c r="G261" s="1162"/>
      <c r="H261" s="999">
        <v>26975443233</v>
      </c>
      <c r="I261" s="999"/>
      <c r="J261" s="999">
        <v>26975443233</v>
      </c>
    </row>
    <row r="262" spans="2:10" s="544" customFormat="1" ht="15">
      <c r="B262" s="1189" t="s">
        <v>1340</v>
      </c>
      <c r="C262" s="1162"/>
      <c r="D262" s="1162"/>
      <c r="E262" s="1162"/>
      <c r="F262" s="1162"/>
      <c r="G262" s="1162"/>
      <c r="H262" s="999">
        <v>2507729887</v>
      </c>
      <c r="I262" s="999"/>
      <c r="J262" s="999">
        <v>2507729887</v>
      </c>
    </row>
    <row r="263" spans="2:10" s="544" customFormat="1" ht="15">
      <c r="B263" s="1189" t="s">
        <v>1341</v>
      </c>
      <c r="C263" s="1162"/>
      <c r="D263" s="1162"/>
      <c r="E263" s="1162"/>
      <c r="F263" s="1162"/>
      <c r="G263" s="1162"/>
      <c r="H263" s="999">
        <v>3840925954</v>
      </c>
      <c r="I263" s="999"/>
      <c r="J263" s="999">
        <v>3840925954</v>
      </c>
    </row>
    <row r="264" spans="2:10" s="544" customFormat="1" ht="15">
      <c r="B264" s="1189" t="s">
        <v>1342</v>
      </c>
      <c r="C264" s="1162"/>
      <c r="D264" s="1162"/>
      <c r="E264" s="1162"/>
      <c r="F264" s="1162"/>
      <c r="G264" s="1162"/>
      <c r="H264" s="999">
        <v>8351814105</v>
      </c>
      <c r="I264" s="999"/>
      <c r="J264" s="999">
        <v>8351814105</v>
      </c>
    </row>
    <row r="265" spans="2:10" s="544" customFormat="1" ht="15">
      <c r="B265" s="1189" t="s">
        <v>1343</v>
      </c>
      <c r="C265" s="1162"/>
      <c r="D265" s="1162"/>
      <c r="E265" s="1162"/>
      <c r="F265" s="1162"/>
      <c r="G265" s="1162"/>
      <c r="H265" s="999">
        <v>5323419476</v>
      </c>
      <c r="I265" s="999"/>
      <c r="J265" s="999">
        <v>6579027165</v>
      </c>
    </row>
    <row r="266" spans="2:10" s="544" customFormat="1" ht="15">
      <c r="B266" s="1189" t="s">
        <v>1344</v>
      </c>
      <c r="C266" s="1162"/>
      <c r="D266" s="1162"/>
      <c r="E266" s="1162"/>
      <c r="F266" s="1162"/>
      <c r="G266" s="1162"/>
      <c r="H266" s="999">
        <v>8946149670</v>
      </c>
      <c r="I266" s="999"/>
      <c r="J266" s="999">
        <v>10693021795</v>
      </c>
    </row>
    <row r="267" spans="2:10" s="544" customFormat="1" ht="15">
      <c r="B267" s="1189" t="s">
        <v>1345</v>
      </c>
      <c r="C267" s="1162"/>
      <c r="D267" s="1162"/>
      <c r="E267" s="1162"/>
      <c r="F267" s="1162"/>
      <c r="G267" s="1162"/>
      <c r="H267" s="999">
        <v>6339256680</v>
      </c>
      <c r="I267" s="999"/>
      <c r="J267" s="999">
        <v>6739256680</v>
      </c>
    </row>
    <row r="268" spans="2:10" s="544" customFormat="1" ht="15">
      <c r="B268" s="1189" t="s">
        <v>1346</v>
      </c>
      <c r="C268" s="1162"/>
      <c r="D268" s="1162"/>
      <c r="E268" s="1162"/>
      <c r="F268" s="1162"/>
      <c r="G268" s="1162"/>
      <c r="H268" s="999">
        <v>3176541957</v>
      </c>
      <c r="I268" s="999"/>
      <c r="J268" s="999">
        <v>3176541957</v>
      </c>
    </row>
    <row r="269" spans="2:10" s="544" customFormat="1" ht="15">
      <c r="B269" s="1189" t="s">
        <v>1347</v>
      </c>
      <c r="C269" s="1162"/>
      <c r="D269" s="1162"/>
      <c r="E269" s="1162"/>
      <c r="F269" s="1162"/>
      <c r="G269" s="1162"/>
      <c r="H269" s="999">
        <v>3532532414</v>
      </c>
      <c r="I269" s="999"/>
      <c r="J269" s="999">
        <v>2268893414</v>
      </c>
    </row>
    <row r="270" spans="2:10" s="544" customFormat="1" ht="15">
      <c r="B270" s="1189" t="s">
        <v>1348</v>
      </c>
      <c r="C270" s="1162"/>
      <c r="D270" s="1162"/>
      <c r="E270" s="1162"/>
      <c r="F270" s="1162"/>
      <c r="G270" s="1162"/>
      <c r="H270" s="999">
        <v>24495809205</v>
      </c>
      <c r="I270" s="999"/>
      <c r="J270" s="999">
        <v>25331177597</v>
      </c>
    </row>
    <row r="271" spans="2:10" s="544" customFormat="1" ht="15">
      <c r="B271" s="1189" t="s">
        <v>1189</v>
      </c>
      <c r="C271" s="1162"/>
      <c r="D271" s="1162"/>
      <c r="E271" s="1162"/>
      <c r="F271" s="1162"/>
      <c r="G271" s="1162"/>
      <c r="H271" s="999">
        <v>39201935295</v>
      </c>
      <c r="I271" s="999"/>
      <c r="J271" s="999">
        <v>33227357448</v>
      </c>
    </row>
    <row r="272" spans="2:10" s="544" customFormat="1" ht="15">
      <c r="B272" s="1135" t="s">
        <v>5</v>
      </c>
      <c r="H272" s="1088">
        <v>1959060603</v>
      </c>
      <c r="I272" s="1026"/>
      <c r="J272" s="1088">
        <v>170046833</v>
      </c>
    </row>
    <row r="273" spans="1:10" s="544" customFormat="1" ht="15">
      <c r="B273" s="688" t="s">
        <v>379</v>
      </c>
      <c r="H273" s="1088">
        <v>39954305327</v>
      </c>
      <c r="I273" s="1088"/>
      <c r="J273" s="1088">
        <v>42316316074</v>
      </c>
    </row>
    <row r="274" spans="1:10" s="1162" customFormat="1" ht="15">
      <c r="B274" s="1710" t="s">
        <v>1188</v>
      </c>
      <c r="C274" s="1024"/>
      <c r="D274" s="1024"/>
      <c r="E274" s="1024"/>
      <c r="F274" s="1024"/>
      <c r="H274" s="999">
        <v>50067269</v>
      </c>
      <c r="I274" s="999"/>
      <c r="J274" s="999">
        <v>2150067269</v>
      </c>
    </row>
    <row r="275" spans="1:10" s="1162" customFormat="1" ht="15">
      <c r="B275" s="1710" t="s">
        <v>1190</v>
      </c>
      <c r="C275" s="1024"/>
      <c r="D275" s="1024"/>
      <c r="E275" s="1024"/>
      <c r="F275" s="1024"/>
      <c r="H275" s="999">
        <v>20415216769</v>
      </c>
      <c r="I275" s="999"/>
      <c r="J275" s="999">
        <v>7737440100</v>
      </c>
    </row>
    <row r="276" spans="1:10" s="1162" customFormat="1" ht="15">
      <c r="B276" s="623" t="s">
        <v>663</v>
      </c>
      <c r="C276" s="1024"/>
      <c r="D276" s="1024"/>
      <c r="E276" s="1024"/>
      <c r="F276" s="1024"/>
      <c r="H276" s="999">
        <v>3069479017</v>
      </c>
      <c r="I276" s="999"/>
      <c r="J276" s="999">
        <v>3069479017</v>
      </c>
    </row>
    <row r="277" spans="1:10" s="1162" customFormat="1" ht="15">
      <c r="A277" s="1024"/>
      <c r="B277" s="1712" t="s">
        <v>664</v>
      </c>
      <c r="C277" s="1024"/>
      <c r="D277" s="1024"/>
      <c r="E277" s="1024"/>
      <c r="F277" s="1024"/>
      <c r="G277" s="1024"/>
      <c r="H277" s="999">
        <v>1872166548</v>
      </c>
      <c r="I277" s="1024"/>
      <c r="J277" s="999">
        <v>2872166548</v>
      </c>
    </row>
    <row r="278" spans="1:10" s="1162" customFormat="1" ht="15">
      <c r="B278" s="623" t="s">
        <v>665</v>
      </c>
      <c r="C278" s="1024"/>
      <c r="D278" s="1024"/>
      <c r="E278" s="1024"/>
      <c r="F278" s="1024"/>
      <c r="H278" s="999">
        <v>864123500</v>
      </c>
      <c r="I278" s="999"/>
      <c r="J278" s="999">
        <v>904123500</v>
      </c>
    </row>
    <row r="279" spans="1:10" s="1162" customFormat="1" ht="15">
      <c r="B279" s="623" t="s">
        <v>666</v>
      </c>
      <c r="C279" s="1024"/>
      <c r="D279" s="1024"/>
      <c r="E279" s="1024"/>
      <c r="F279" s="1024"/>
      <c r="H279" s="999">
        <v>1904318424</v>
      </c>
      <c r="I279" s="999"/>
      <c r="J279" s="999">
        <v>1904318424</v>
      </c>
    </row>
    <row r="280" spans="1:10" s="1162" customFormat="1" ht="15">
      <c r="B280" s="623" t="s">
        <v>886</v>
      </c>
      <c r="C280" s="1024"/>
      <c r="D280" s="1024"/>
      <c r="E280" s="1024"/>
      <c r="F280" s="1024"/>
      <c r="H280" s="999">
        <v>0</v>
      </c>
      <c r="I280" s="999"/>
      <c r="J280" s="999">
        <v>2168357353</v>
      </c>
    </row>
    <row r="281" spans="1:10" s="1162" customFormat="1" ht="15">
      <c r="B281" s="623" t="s">
        <v>409</v>
      </c>
      <c r="C281" s="1024"/>
      <c r="D281" s="1024"/>
      <c r="E281" s="1024"/>
      <c r="F281" s="1024"/>
      <c r="H281" s="999">
        <v>0</v>
      </c>
      <c r="I281" s="999"/>
      <c r="J281" s="999">
        <v>1240468400</v>
      </c>
    </row>
    <row r="282" spans="1:10" s="1162" customFormat="1" ht="15">
      <c r="B282" s="623" t="s">
        <v>410</v>
      </c>
      <c r="C282" s="1024"/>
      <c r="D282" s="1024"/>
      <c r="E282" s="1024"/>
      <c r="F282" s="1024"/>
      <c r="H282" s="999">
        <v>0</v>
      </c>
      <c r="I282" s="999"/>
      <c r="J282" s="999">
        <v>1633153000</v>
      </c>
    </row>
    <row r="283" spans="1:10" s="1162" customFormat="1" ht="15">
      <c r="B283" s="623" t="s">
        <v>411</v>
      </c>
      <c r="C283" s="1024"/>
      <c r="D283" s="1024"/>
      <c r="E283" s="1024"/>
      <c r="F283" s="1024"/>
      <c r="H283" s="999">
        <v>599903288</v>
      </c>
      <c r="I283" s="999"/>
      <c r="J283" s="999">
        <v>3070895288</v>
      </c>
    </row>
    <row r="284" spans="1:10" s="1162" customFormat="1" ht="15">
      <c r="B284" s="623" t="s">
        <v>412</v>
      </c>
      <c r="C284" s="1024"/>
      <c r="D284" s="1024"/>
      <c r="E284" s="1024"/>
      <c r="F284" s="1024"/>
      <c r="H284" s="999">
        <v>11179030512</v>
      </c>
      <c r="I284" s="999"/>
      <c r="J284" s="999">
        <v>986140000</v>
      </c>
    </row>
    <row r="285" spans="1:10" s="465" customFormat="1" ht="14.25">
      <c r="B285" s="1711" t="s">
        <v>1189</v>
      </c>
      <c r="H285" s="999"/>
      <c r="I285" s="466"/>
      <c r="J285" s="466">
        <v>14579707175</v>
      </c>
    </row>
    <row r="286" spans="1:10" s="465" customFormat="1" ht="15">
      <c r="A286" s="461" t="s">
        <v>177</v>
      </c>
      <c r="B286" s="471" t="s">
        <v>200</v>
      </c>
      <c r="H286" s="462">
        <v>48839540675</v>
      </c>
      <c r="I286" s="462"/>
      <c r="J286" s="462">
        <v>50895444101</v>
      </c>
    </row>
    <row r="287" spans="1:10" s="544" customFormat="1" ht="15">
      <c r="A287" s="495"/>
      <c r="B287" s="1135" t="s">
        <v>735</v>
      </c>
      <c r="H287" s="1088">
        <v>34706324275</v>
      </c>
      <c r="I287" s="1088" t="e">
        <v>#REF!</v>
      </c>
      <c r="J287" s="1088">
        <v>37467227701</v>
      </c>
    </row>
    <row r="288" spans="1:10" s="544" customFormat="1" ht="15">
      <c r="A288" s="495"/>
      <c r="B288" s="1189" t="s">
        <v>1195</v>
      </c>
      <c r="C288" s="1162"/>
      <c r="D288" s="1162"/>
      <c r="E288" s="1162"/>
      <c r="F288" s="1162"/>
      <c r="G288" s="1162"/>
      <c r="H288" s="999">
        <v>0</v>
      </c>
      <c r="I288" s="999"/>
      <c r="J288" s="999">
        <v>3617723150</v>
      </c>
    </row>
    <row r="289" spans="1:10" s="544" customFormat="1" ht="15">
      <c r="A289" s="495"/>
      <c r="B289" s="1189" t="s">
        <v>1196</v>
      </c>
      <c r="C289" s="1162"/>
      <c r="D289" s="1162"/>
      <c r="E289" s="1162"/>
      <c r="F289" s="1162"/>
      <c r="G289" s="1162"/>
      <c r="H289" s="999">
        <v>0</v>
      </c>
      <c r="I289" s="999"/>
      <c r="J289" s="999">
        <v>2626000000</v>
      </c>
    </row>
    <row r="290" spans="1:10" s="544" customFormat="1" ht="15">
      <c r="A290" s="495"/>
      <c r="B290" s="1189" t="s">
        <v>8</v>
      </c>
      <c r="C290" s="1162"/>
      <c r="D290" s="1162"/>
      <c r="E290" s="1162"/>
      <c r="F290" s="1162"/>
      <c r="G290" s="1162"/>
      <c r="H290" s="999">
        <v>0</v>
      </c>
      <c r="I290" s="999"/>
      <c r="J290" s="999">
        <v>0</v>
      </c>
    </row>
    <row r="291" spans="1:10" s="544" customFormat="1" ht="15">
      <c r="A291" s="495"/>
      <c r="B291" s="1189" t="s">
        <v>9</v>
      </c>
      <c r="C291" s="1162"/>
      <c r="D291" s="1162"/>
      <c r="E291" s="1162"/>
      <c r="F291" s="1162"/>
      <c r="G291" s="1162"/>
      <c r="H291" s="999">
        <v>0</v>
      </c>
      <c r="I291" s="999"/>
      <c r="J291" s="999">
        <v>0</v>
      </c>
    </row>
    <row r="292" spans="1:10" s="544" customFormat="1" ht="15">
      <c r="A292" s="495"/>
      <c r="B292" s="1189" t="s">
        <v>10</v>
      </c>
      <c r="C292" s="1162"/>
      <c r="D292" s="1162"/>
      <c r="E292" s="1162"/>
      <c r="F292" s="1162"/>
      <c r="G292" s="1162"/>
      <c r="H292" s="999">
        <v>0</v>
      </c>
      <c r="I292" s="999"/>
      <c r="J292" s="999">
        <v>0</v>
      </c>
    </row>
    <row r="293" spans="1:10" s="544" customFormat="1" ht="15">
      <c r="A293" s="495"/>
      <c r="B293" s="1189" t="s">
        <v>11</v>
      </c>
      <c r="C293" s="1162"/>
      <c r="D293" s="1162"/>
      <c r="E293" s="1162"/>
      <c r="F293" s="1162"/>
      <c r="G293" s="1162"/>
      <c r="H293" s="999">
        <v>0</v>
      </c>
      <c r="I293" s="999"/>
      <c r="J293" s="999">
        <v>1096073500</v>
      </c>
    </row>
    <row r="294" spans="1:10" s="544" customFormat="1" ht="15">
      <c r="A294" s="495"/>
      <c r="B294" s="1189" t="s">
        <v>1349</v>
      </c>
      <c r="C294" s="1162"/>
      <c r="D294" s="1162"/>
      <c r="E294" s="1162"/>
      <c r="F294" s="1162"/>
      <c r="G294" s="1162"/>
      <c r="H294" s="999">
        <v>1874990457</v>
      </c>
      <c r="I294" s="999"/>
      <c r="J294" s="999">
        <v>1874990457</v>
      </c>
    </row>
    <row r="295" spans="1:10" s="544" customFormat="1" ht="15">
      <c r="A295" s="495"/>
      <c r="B295" s="1189" t="s">
        <v>1346</v>
      </c>
      <c r="C295" s="1162"/>
      <c r="D295" s="1162"/>
      <c r="E295" s="1162"/>
      <c r="F295" s="1162"/>
      <c r="G295" s="1162"/>
      <c r="H295" s="999">
        <v>25500000000</v>
      </c>
      <c r="I295" s="999"/>
      <c r="J295" s="999">
        <v>25500000000</v>
      </c>
    </row>
    <row r="296" spans="1:10" s="544" customFormat="1" ht="15">
      <c r="A296" s="495"/>
      <c r="B296" s="1189" t="s">
        <v>1189</v>
      </c>
      <c r="C296" s="1162"/>
      <c r="D296" s="1162"/>
      <c r="E296" s="1162"/>
      <c r="F296" s="1162"/>
      <c r="G296" s="1162"/>
      <c r="H296" s="999">
        <v>7331333818</v>
      </c>
      <c r="I296" s="999"/>
      <c r="J296" s="999">
        <v>2752440594</v>
      </c>
    </row>
    <row r="297" spans="1:10" s="544" customFormat="1" ht="15">
      <c r="A297" s="495"/>
      <c r="B297" s="1754" t="s">
        <v>5</v>
      </c>
      <c r="H297" s="1088">
        <v>805000000</v>
      </c>
      <c r="I297" s="1026"/>
      <c r="J297" s="1088">
        <v>100000000</v>
      </c>
    </row>
    <row r="298" spans="1:10" s="544" customFormat="1" ht="15">
      <c r="A298" s="495"/>
      <c r="B298" s="1153" t="s">
        <v>1197</v>
      </c>
      <c r="C298" s="1148"/>
      <c r="D298" s="1148"/>
      <c r="E298" s="1148"/>
      <c r="F298" s="1148"/>
      <c r="G298" s="1148"/>
      <c r="H298" s="999">
        <v>30000000</v>
      </c>
      <c r="I298" s="1026"/>
      <c r="J298" s="999">
        <v>0</v>
      </c>
    </row>
    <row r="299" spans="1:10" s="544" customFormat="1" ht="15">
      <c r="A299" s="495"/>
      <c r="B299" s="1154" t="s">
        <v>1198</v>
      </c>
      <c r="C299" s="1148"/>
      <c r="D299" s="1148"/>
      <c r="E299" s="1148"/>
      <c r="F299" s="1148"/>
      <c r="G299" s="1148"/>
      <c r="H299" s="999">
        <v>500000000</v>
      </c>
      <c r="I299" s="1026"/>
      <c r="J299" s="999">
        <v>0</v>
      </c>
    </row>
    <row r="300" spans="1:10" s="544" customFormat="1" ht="15">
      <c r="A300" s="495"/>
      <c r="B300" s="1154" t="s">
        <v>1199</v>
      </c>
      <c r="C300" s="1148"/>
      <c r="D300" s="1148"/>
      <c r="E300" s="1148"/>
      <c r="F300" s="1148"/>
      <c r="G300" s="1148"/>
      <c r="H300" s="999">
        <v>100000000</v>
      </c>
      <c r="I300" s="1026"/>
      <c r="J300" s="999">
        <v>100000000</v>
      </c>
    </row>
    <row r="301" spans="1:10" s="544" customFormat="1" ht="15">
      <c r="A301" s="495"/>
      <c r="B301" s="1154" t="s">
        <v>1502</v>
      </c>
      <c r="C301" s="1148"/>
      <c r="D301" s="1148"/>
      <c r="E301" s="1148"/>
      <c r="F301" s="1148"/>
      <c r="G301" s="1148"/>
      <c r="H301" s="999">
        <v>175000000</v>
      </c>
      <c r="I301" s="1026"/>
      <c r="J301" s="999"/>
    </row>
    <row r="302" spans="1:10" s="544" customFormat="1" ht="15">
      <c r="A302" s="495"/>
      <c r="B302" s="688" t="s">
        <v>379</v>
      </c>
      <c r="C302" s="1148"/>
      <c r="D302" s="1148"/>
      <c r="E302" s="1148"/>
      <c r="F302" s="1148"/>
      <c r="G302" s="1148"/>
      <c r="H302" s="1088">
        <v>13328216400</v>
      </c>
      <c r="I302" s="999"/>
      <c r="J302" s="1088">
        <v>13328216400</v>
      </c>
    </row>
    <row r="303" spans="1:10" s="1162" customFormat="1" ht="15">
      <c r="A303" s="461"/>
      <c r="B303" s="1138" t="s">
        <v>413</v>
      </c>
      <c r="H303" s="1332">
        <v>10000000</v>
      </c>
      <c r="I303" s="1332"/>
      <c r="J303" s="1332">
        <v>10000000</v>
      </c>
    </row>
    <row r="304" spans="1:10" s="1162" customFormat="1" ht="15">
      <c r="A304" s="461"/>
      <c r="B304" s="1189" t="s">
        <v>1302</v>
      </c>
      <c r="H304" s="1332">
        <v>149859200</v>
      </c>
      <c r="I304" s="1332"/>
      <c r="J304" s="1332">
        <v>149859200</v>
      </c>
    </row>
    <row r="305" spans="1:10" s="1162" customFormat="1" ht="15">
      <c r="A305" s="461"/>
      <c r="B305" s="1189" t="s">
        <v>1303</v>
      </c>
      <c r="H305" s="1332">
        <v>11085407200</v>
      </c>
      <c r="I305" s="1332"/>
      <c r="J305" s="1332">
        <v>11085407200</v>
      </c>
    </row>
    <row r="306" spans="1:10" s="1162" customFormat="1" ht="15">
      <c r="A306" s="461"/>
      <c r="B306" s="1189" t="s">
        <v>1304</v>
      </c>
      <c r="H306" s="1332">
        <v>1650000000</v>
      </c>
      <c r="I306" s="1332"/>
      <c r="J306" s="1332">
        <v>1650000000</v>
      </c>
    </row>
    <row r="307" spans="1:10" s="1162" customFormat="1" ht="15">
      <c r="A307" s="461"/>
      <c r="B307" s="1189" t="s">
        <v>1305</v>
      </c>
      <c r="H307" s="1332">
        <v>432950000</v>
      </c>
      <c r="I307" s="1332"/>
      <c r="J307" s="1332">
        <v>432950000</v>
      </c>
    </row>
    <row r="308" spans="1:10" s="465" customFormat="1" ht="15">
      <c r="A308" s="461" t="s">
        <v>12</v>
      </c>
      <c r="B308" s="471" t="s">
        <v>13</v>
      </c>
      <c r="H308" s="1386">
        <v>3293202100</v>
      </c>
      <c r="I308" s="1386"/>
      <c r="J308" s="1386">
        <v>4386825803</v>
      </c>
    </row>
    <row r="309" spans="1:10" s="465" customFormat="1" ht="15">
      <c r="A309" s="461"/>
      <c r="B309" s="1135" t="s">
        <v>355</v>
      </c>
      <c r="C309" s="971"/>
      <c r="D309" s="971"/>
      <c r="E309" s="971"/>
      <c r="F309" s="971"/>
      <c r="H309" s="1088">
        <v>2891503697</v>
      </c>
      <c r="I309" s="999"/>
      <c r="J309" s="1163">
        <v>3981500474</v>
      </c>
    </row>
    <row r="310" spans="1:10" s="465" customFormat="1" ht="15" hidden="1">
      <c r="A310" s="461"/>
      <c r="B310" s="1147" t="s">
        <v>763</v>
      </c>
      <c r="C310" s="1151"/>
      <c r="D310" s="1151"/>
      <c r="E310" s="1151"/>
      <c r="F310" s="1151"/>
      <c r="G310" s="1150"/>
      <c r="H310" s="999"/>
      <c r="I310" s="999"/>
      <c r="J310" s="499">
        <v>0</v>
      </c>
    </row>
    <row r="311" spans="1:10" s="465" customFormat="1" ht="15" hidden="1">
      <c r="A311" s="461"/>
      <c r="B311" s="1147" t="s">
        <v>662</v>
      </c>
      <c r="C311" s="1151"/>
      <c r="D311" s="1151"/>
      <c r="E311" s="1151"/>
      <c r="F311" s="1151"/>
      <c r="G311" s="1150"/>
      <c r="H311" s="999"/>
      <c r="I311" s="999"/>
      <c r="J311" s="499">
        <v>0</v>
      </c>
    </row>
    <row r="312" spans="1:10" s="465" customFormat="1" ht="15" hidden="1">
      <c r="A312" s="461"/>
      <c r="B312" s="1149" t="s">
        <v>764</v>
      </c>
      <c r="C312" s="1151"/>
      <c r="D312" s="1151"/>
      <c r="E312" s="1151"/>
      <c r="F312" s="1151"/>
      <c r="G312" s="1150"/>
      <c r="H312" s="999"/>
      <c r="I312" s="999"/>
      <c r="J312" s="499">
        <v>0</v>
      </c>
    </row>
    <row r="313" spans="1:10" s="465" customFormat="1" ht="15" hidden="1">
      <c r="A313" s="461"/>
      <c r="B313" s="1147" t="s">
        <v>765</v>
      </c>
      <c r="C313" s="1151"/>
      <c r="D313" s="1151"/>
      <c r="E313" s="1151"/>
      <c r="F313" s="1151"/>
      <c r="G313" s="1150"/>
      <c r="H313" s="999"/>
      <c r="I313" s="999"/>
      <c r="J313" s="499">
        <v>0</v>
      </c>
    </row>
    <row r="314" spans="1:10" s="465" customFormat="1" ht="15" hidden="1">
      <c r="A314" s="461"/>
      <c r="B314" s="1147" t="s">
        <v>766</v>
      </c>
      <c r="C314" s="1151"/>
      <c r="D314" s="1151"/>
      <c r="E314" s="1151"/>
      <c r="F314" s="1151"/>
      <c r="G314" s="1150"/>
      <c r="H314" s="999"/>
      <c r="I314" s="999"/>
      <c r="J314" s="499">
        <v>0</v>
      </c>
    </row>
    <row r="315" spans="1:10" s="465" customFormat="1" ht="15" hidden="1">
      <c r="A315" s="461"/>
      <c r="B315" s="1147" t="s">
        <v>767</v>
      </c>
      <c r="C315" s="1151"/>
      <c r="D315" s="1151"/>
      <c r="E315" s="1151"/>
      <c r="F315" s="1151"/>
      <c r="G315" s="1150"/>
      <c r="H315" s="999"/>
      <c r="I315" s="999"/>
      <c r="J315" s="999">
        <v>0</v>
      </c>
    </row>
    <row r="316" spans="1:10" s="465" customFormat="1" ht="15" hidden="1">
      <c r="A316" s="461"/>
      <c r="B316" s="1147" t="s">
        <v>768</v>
      </c>
      <c r="C316" s="1151"/>
      <c r="D316" s="1151"/>
      <c r="E316" s="1151"/>
      <c r="F316" s="1151"/>
      <c r="G316" s="1150"/>
      <c r="H316" s="999"/>
      <c r="I316" s="999"/>
      <c r="J316" s="499">
        <v>0</v>
      </c>
    </row>
    <row r="317" spans="1:10" s="465" customFormat="1" ht="15" hidden="1">
      <c r="A317" s="461"/>
      <c r="B317" s="1147" t="s">
        <v>779</v>
      </c>
      <c r="C317" s="1151"/>
      <c r="D317" s="1151"/>
      <c r="E317" s="1151"/>
      <c r="F317" s="1151"/>
      <c r="G317" s="1150"/>
      <c r="H317" s="999"/>
      <c r="I317" s="999"/>
      <c r="J317" s="499">
        <v>0</v>
      </c>
    </row>
    <row r="318" spans="1:10" s="465" customFormat="1" ht="15" hidden="1">
      <c r="A318" s="461"/>
      <c r="B318" s="1147" t="s">
        <v>780</v>
      </c>
      <c r="C318" s="1151"/>
      <c r="D318" s="1151"/>
      <c r="E318" s="1151"/>
      <c r="F318" s="1151"/>
      <c r="G318" s="1150"/>
      <c r="H318" s="999"/>
      <c r="I318" s="999"/>
      <c r="J318" s="499">
        <v>0</v>
      </c>
    </row>
    <row r="319" spans="1:10" s="465" customFormat="1" ht="15" hidden="1">
      <c r="A319" s="461"/>
      <c r="B319" s="1147" t="s">
        <v>781</v>
      </c>
      <c r="C319" s="1151"/>
      <c r="D319" s="1151"/>
      <c r="E319" s="1151"/>
      <c r="F319" s="1151"/>
      <c r="G319" s="1150"/>
      <c r="H319" s="999"/>
      <c r="I319" s="999"/>
      <c r="J319" s="999">
        <v>0</v>
      </c>
    </row>
    <row r="320" spans="1:10" s="465" customFormat="1" ht="15" hidden="1">
      <c r="A320" s="461"/>
      <c r="B320" s="1147" t="s">
        <v>782</v>
      </c>
      <c r="C320" s="1151"/>
      <c r="D320" s="1151"/>
      <c r="E320" s="1151"/>
      <c r="F320" s="1151"/>
      <c r="G320" s="1150"/>
      <c r="H320" s="999"/>
      <c r="I320" s="999"/>
      <c r="J320" s="499">
        <v>0</v>
      </c>
    </row>
    <row r="321" spans="1:10" s="465" customFormat="1" ht="15" hidden="1">
      <c r="A321" s="461"/>
      <c r="B321" s="1147" t="s">
        <v>783</v>
      </c>
      <c r="C321" s="1151"/>
      <c r="D321" s="1151"/>
      <c r="E321" s="1151"/>
      <c r="F321" s="1151"/>
      <c r="G321" s="1150"/>
      <c r="H321" s="999"/>
      <c r="I321" s="999"/>
      <c r="J321" s="499">
        <v>0</v>
      </c>
    </row>
    <row r="322" spans="1:10" s="465" customFormat="1" ht="15" hidden="1">
      <c r="A322" s="461"/>
      <c r="B322" s="1147" t="s">
        <v>784</v>
      </c>
      <c r="C322" s="1151"/>
      <c r="D322" s="1151"/>
      <c r="E322" s="1151"/>
      <c r="F322" s="1151"/>
      <c r="G322" s="1150"/>
      <c r="H322" s="999"/>
      <c r="I322" s="999"/>
      <c r="J322" s="499">
        <v>0</v>
      </c>
    </row>
    <row r="323" spans="1:10" s="465" customFormat="1" ht="15" hidden="1">
      <c r="A323" s="461"/>
      <c r="B323" s="1147" t="s">
        <v>785</v>
      </c>
      <c r="C323" s="1151"/>
      <c r="D323" s="1151"/>
      <c r="E323" s="1151"/>
      <c r="F323" s="1151"/>
      <c r="G323" s="1150"/>
      <c r="H323" s="999"/>
      <c r="I323" s="999"/>
      <c r="J323" s="499">
        <v>0</v>
      </c>
    </row>
    <row r="324" spans="1:10" s="465" customFormat="1" ht="15" hidden="1">
      <c r="A324" s="461"/>
      <c r="B324" s="1147" t="s">
        <v>786</v>
      </c>
      <c r="C324" s="1151"/>
      <c r="D324" s="1151"/>
      <c r="E324" s="1151"/>
      <c r="F324" s="1151"/>
      <c r="G324" s="1150"/>
      <c r="H324" s="999"/>
      <c r="I324" s="999"/>
      <c r="J324" s="499">
        <v>0</v>
      </c>
    </row>
    <row r="325" spans="1:10" s="465" customFormat="1" ht="15">
      <c r="A325" s="461"/>
      <c r="B325" s="1189" t="s">
        <v>787</v>
      </c>
      <c r="C325" s="1151"/>
      <c r="D325" s="1151"/>
      <c r="E325" s="1151"/>
      <c r="F325" s="1151"/>
      <c r="G325" s="1150"/>
      <c r="H325" s="999">
        <v>881174137</v>
      </c>
      <c r="I325" s="999"/>
      <c r="J325" s="999">
        <v>881886637</v>
      </c>
    </row>
    <row r="326" spans="1:10" s="465" customFormat="1" ht="15">
      <c r="A326" s="461"/>
      <c r="B326" s="1189" t="s">
        <v>142</v>
      </c>
      <c r="C326" s="1151"/>
      <c r="D326" s="1151"/>
      <c r="E326" s="1151"/>
      <c r="F326" s="1151"/>
      <c r="G326" s="1150"/>
      <c r="H326" s="999">
        <v>269555235</v>
      </c>
      <c r="I326" s="999"/>
      <c r="J326" s="999">
        <v>609555235</v>
      </c>
    </row>
    <row r="327" spans="1:10" s="465" customFormat="1" ht="15">
      <c r="A327" s="461"/>
      <c r="B327" s="1189" t="s">
        <v>1189</v>
      </c>
      <c r="C327" s="1151"/>
      <c r="D327" s="1151"/>
      <c r="E327" s="1151"/>
      <c r="F327" s="1151"/>
      <c r="G327" s="1150"/>
      <c r="H327" s="999">
        <v>1740774325</v>
      </c>
      <c r="I327" s="999"/>
      <c r="J327" s="999">
        <v>2490058602</v>
      </c>
    </row>
    <row r="328" spans="1:10" s="465" customFormat="1" ht="15">
      <c r="A328" s="461"/>
      <c r="B328" s="1885" t="s">
        <v>891</v>
      </c>
      <c r="C328" s="1885"/>
      <c r="D328" s="1885"/>
      <c r="E328" s="1885"/>
      <c r="F328" s="1885"/>
      <c r="H328" s="1088">
        <v>5721374</v>
      </c>
      <c r="I328" s="1088"/>
      <c r="J328" s="1088">
        <v>5721374</v>
      </c>
    </row>
    <row r="329" spans="1:10" s="465" customFormat="1" ht="15">
      <c r="A329" s="461"/>
      <c r="B329" s="1189" t="s">
        <v>143</v>
      </c>
      <c r="C329" s="1023"/>
      <c r="D329" s="1023"/>
      <c r="E329" s="1023"/>
      <c r="F329" s="1023"/>
      <c r="H329" s="999">
        <v>5721374</v>
      </c>
      <c r="I329" s="999"/>
      <c r="J329" s="999">
        <v>5721374</v>
      </c>
    </row>
    <row r="330" spans="1:10" s="465" customFormat="1" ht="15">
      <c r="A330" s="461"/>
      <c r="B330" s="1135" t="s">
        <v>1153</v>
      </c>
      <c r="C330" s="971"/>
      <c r="D330" s="971"/>
      <c r="E330" s="971"/>
      <c r="F330" s="971"/>
      <c r="H330" s="1088">
        <v>395977029</v>
      </c>
      <c r="I330" s="1088"/>
      <c r="J330" s="1088">
        <v>399603955</v>
      </c>
    </row>
    <row r="331" spans="1:10" s="465" customFormat="1" ht="15">
      <c r="A331" s="461"/>
      <c r="B331" s="1189" t="s">
        <v>13</v>
      </c>
      <c r="C331" s="1151"/>
      <c r="D331" s="1151"/>
      <c r="E331" s="1151"/>
      <c r="F331" s="1151"/>
      <c r="G331" s="1150"/>
      <c r="H331" s="1332">
        <v>395977029</v>
      </c>
      <c r="I331" s="999"/>
      <c r="J331" s="999">
        <v>399603955</v>
      </c>
    </row>
    <row r="332" spans="1:10" s="465" customFormat="1" ht="18" customHeight="1">
      <c r="A332" s="461" t="s">
        <v>1453</v>
      </c>
      <c r="B332" s="471" t="s">
        <v>1454</v>
      </c>
      <c r="C332" s="1023"/>
      <c r="D332" s="1023"/>
      <c r="E332" s="1023"/>
      <c r="F332" s="1023"/>
      <c r="H332" s="462">
        <v>-656393395</v>
      </c>
      <c r="I332" s="999"/>
      <c r="J332" s="462">
        <v>-656393395</v>
      </c>
    </row>
    <row r="333" spans="1:10" s="465" customFormat="1" ht="15.75" thickBot="1">
      <c r="A333" s="461"/>
      <c r="B333" s="497" t="s">
        <v>996</v>
      </c>
      <c r="C333" s="492"/>
      <c r="D333" s="492"/>
      <c r="E333" s="492"/>
      <c r="F333" s="492"/>
      <c r="G333" s="481"/>
      <c r="H333" s="493">
        <v>405069228444</v>
      </c>
      <c r="I333" s="478"/>
      <c r="J333" s="493">
        <v>455722759045</v>
      </c>
    </row>
    <row r="334" spans="1:10" s="465" customFormat="1" ht="15.75" hidden="1" thickTop="1">
      <c r="A334" s="461"/>
      <c r="B334" s="1136"/>
      <c r="H334" s="462"/>
      <c r="I334" s="466"/>
      <c r="J334" s="462"/>
    </row>
    <row r="335" spans="1:10" s="461" customFormat="1" ht="18" customHeight="1" thickTop="1">
      <c r="A335" s="474" t="s">
        <v>524</v>
      </c>
      <c r="B335" s="471" t="s">
        <v>616</v>
      </c>
      <c r="H335" s="477" t="s">
        <v>613</v>
      </c>
      <c r="I335" s="478"/>
      <c r="J335" s="903" t="s">
        <v>313</v>
      </c>
    </row>
    <row r="336" spans="1:10" s="461" customFormat="1" ht="3" customHeight="1">
      <c r="A336" s="474"/>
      <c r="B336" s="471"/>
      <c r="H336" s="479"/>
      <c r="I336" s="478"/>
      <c r="J336" s="479"/>
    </row>
    <row r="337" spans="2:10" s="465" customFormat="1" ht="18" customHeight="1">
      <c r="B337" s="1027" t="s">
        <v>1122</v>
      </c>
      <c r="H337" s="1333">
        <v>511465785</v>
      </c>
      <c r="I337" s="478"/>
      <c r="J337" s="1028">
        <v>1051920524</v>
      </c>
    </row>
    <row r="338" spans="2:10" s="544" customFormat="1" ht="18" hidden="1" customHeight="1">
      <c r="B338" s="1024" t="s">
        <v>355</v>
      </c>
      <c r="H338" s="1086"/>
      <c r="I338" s="1087"/>
      <c r="J338" s="1086">
        <v>56800000</v>
      </c>
    </row>
    <row r="339" spans="2:10" s="483" customFormat="1" ht="14.25">
      <c r="B339" s="1027" t="s">
        <v>1123</v>
      </c>
      <c r="C339" s="485"/>
      <c r="D339" s="485"/>
      <c r="E339" s="485"/>
      <c r="F339" s="485"/>
      <c r="G339" s="485"/>
      <c r="H339" s="486">
        <v>975184186</v>
      </c>
      <c r="I339" s="486"/>
      <c r="J339" s="486">
        <v>932653204</v>
      </c>
    </row>
    <row r="340" spans="2:10" s="502" customFormat="1" ht="15" hidden="1">
      <c r="B340" s="1024" t="s">
        <v>355</v>
      </c>
      <c r="C340" s="1025"/>
      <c r="D340" s="1025"/>
      <c r="E340" s="1025"/>
      <c r="F340" s="1025"/>
      <c r="G340" s="1025"/>
      <c r="H340" s="507"/>
      <c r="I340" s="507"/>
      <c r="J340" s="507">
        <v>78577887</v>
      </c>
    </row>
    <row r="341" spans="2:10" s="502" customFormat="1" ht="15" hidden="1">
      <c r="B341" s="1024" t="s">
        <v>1121</v>
      </c>
      <c r="C341" s="1025"/>
      <c r="D341" s="1025"/>
      <c r="E341" s="1025"/>
      <c r="F341" s="1025"/>
      <c r="G341" s="1025"/>
      <c r="H341" s="507"/>
      <c r="I341" s="507"/>
      <c r="J341" s="507">
        <v>25900301</v>
      </c>
    </row>
    <row r="342" spans="2:10" s="461" customFormat="1" ht="19.5" customHeight="1">
      <c r="B342" s="1027" t="s">
        <v>1124</v>
      </c>
      <c r="H342" s="1334">
        <v>62099897112</v>
      </c>
      <c r="I342" s="462"/>
      <c r="J342" s="999">
        <v>84424338972</v>
      </c>
    </row>
    <row r="343" spans="2:10" s="495" customFormat="1" ht="19.5" hidden="1" customHeight="1">
      <c r="B343" s="1024" t="s">
        <v>355</v>
      </c>
      <c r="H343" s="507"/>
      <c r="I343" s="1088"/>
      <c r="J343" s="1026">
        <v>36152470967</v>
      </c>
    </row>
    <row r="344" spans="2:10" s="495" customFormat="1" ht="19.5" hidden="1" customHeight="1">
      <c r="B344" s="1024" t="s">
        <v>1121</v>
      </c>
      <c r="H344" s="507"/>
      <c r="I344" s="1088"/>
      <c r="J344" s="1026">
        <v>23309865220</v>
      </c>
    </row>
    <row r="345" spans="2:10" s="495" customFormat="1" ht="19.5" customHeight="1">
      <c r="B345" s="1027" t="s">
        <v>1125</v>
      </c>
      <c r="H345" s="972">
        <v>3200950258</v>
      </c>
      <c r="I345" s="1088"/>
      <c r="J345" s="1026">
        <v>1278857417</v>
      </c>
    </row>
    <row r="346" spans="2:10" s="483" customFormat="1" ht="15" customHeight="1">
      <c r="B346" s="1027" t="s">
        <v>892</v>
      </c>
      <c r="C346" s="485"/>
      <c r="D346" s="485"/>
      <c r="E346" s="485"/>
      <c r="F346" s="485"/>
      <c r="G346" s="485"/>
      <c r="H346" s="486">
        <v>15451199191</v>
      </c>
      <c r="I346" s="486"/>
      <c r="J346" s="486">
        <v>24054745788</v>
      </c>
    </row>
    <row r="347" spans="2:10" s="502" customFormat="1" ht="15" customHeight="1">
      <c r="B347" s="1027" t="s">
        <v>1200</v>
      </c>
      <c r="C347" s="1025"/>
      <c r="D347" s="1025"/>
      <c r="E347" s="1025"/>
      <c r="F347" s="1025"/>
      <c r="G347" s="1025"/>
      <c r="H347" s="972">
        <v>-255774531</v>
      </c>
      <c r="I347" s="972"/>
      <c r="J347" s="972">
        <v>-255774531</v>
      </c>
    </row>
    <row r="348" spans="2:10" s="483" customFormat="1" ht="9" customHeight="1">
      <c r="B348" s="484"/>
      <c r="C348" s="485"/>
      <c r="D348" s="485"/>
      <c r="E348" s="485"/>
      <c r="F348" s="485"/>
      <c r="G348" s="485"/>
      <c r="H348" s="486"/>
      <c r="I348" s="486"/>
      <c r="J348" s="486"/>
    </row>
    <row r="349" spans="2:10" s="465" customFormat="1" ht="18" customHeight="1" thickBot="1">
      <c r="B349" s="497" t="s">
        <v>996</v>
      </c>
      <c r="C349" s="492"/>
      <c r="D349" s="492"/>
      <c r="E349" s="492"/>
      <c r="F349" s="492"/>
      <c r="G349" s="481"/>
      <c r="H349" s="493">
        <v>81982922001</v>
      </c>
      <c r="I349" s="478"/>
      <c r="J349" s="493">
        <v>111486741374</v>
      </c>
    </row>
    <row r="350" spans="2:10" s="465" customFormat="1" ht="7.5" customHeight="1" thickTop="1">
      <c r="B350" s="473"/>
      <c r="H350" s="466"/>
      <c r="I350" s="466"/>
      <c r="J350" s="466"/>
    </row>
    <row r="351" spans="2:10" s="465" customFormat="1" ht="18.75" hidden="1" customHeight="1">
      <c r="B351" s="473" t="s">
        <v>952</v>
      </c>
      <c r="H351" s="466"/>
      <c r="I351" s="466"/>
      <c r="J351" s="466"/>
    </row>
    <row r="352" spans="2:10" s="465" customFormat="1" ht="18.75" hidden="1" customHeight="1">
      <c r="B352" s="473" t="s">
        <v>953</v>
      </c>
      <c r="H352" s="466"/>
      <c r="I352" s="466"/>
      <c r="J352" s="466"/>
    </row>
    <row r="353" spans="1:10" s="465" customFormat="1" ht="18.75" hidden="1" customHeight="1">
      <c r="B353" s="473" t="s">
        <v>614</v>
      </c>
      <c r="H353" s="466"/>
      <c r="I353" s="466"/>
      <c r="J353" s="466"/>
    </row>
    <row r="354" spans="1:10" s="465" customFormat="1" ht="18" hidden="1" customHeight="1">
      <c r="A354" s="474" t="s">
        <v>525</v>
      </c>
      <c r="B354" s="471" t="s">
        <v>1111</v>
      </c>
      <c r="H354" s="477" t="s">
        <v>1139</v>
      </c>
      <c r="I354" s="478"/>
      <c r="J354" s="903" t="s">
        <v>655</v>
      </c>
    </row>
    <row r="355" spans="1:10" s="465" customFormat="1" ht="15.75" hidden="1" customHeight="1">
      <c r="A355" s="495"/>
      <c r="B355" s="484"/>
      <c r="H355" s="486"/>
      <c r="I355" s="486"/>
      <c r="J355" s="486"/>
    </row>
    <row r="356" spans="1:10" s="465" customFormat="1" ht="15.75" hidden="1" customHeight="1">
      <c r="A356" s="495"/>
      <c r="B356" s="484"/>
      <c r="H356" s="486"/>
      <c r="I356" s="486"/>
      <c r="J356" s="486"/>
    </row>
    <row r="357" spans="1:10" s="465" customFormat="1" ht="15.75" hidden="1" customHeight="1">
      <c r="A357" s="495"/>
      <c r="B357" s="487"/>
      <c r="H357" s="482"/>
      <c r="I357" s="486"/>
      <c r="J357" s="482"/>
    </row>
    <row r="358" spans="1:10" s="465" customFormat="1" ht="15.75" hidden="1" customHeight="1">
      <c r="A358" s="495"/>
      <c r="B358" s="473"/>
      <c r="H358" s="486"/>
      <c r="I358" s="486"/>
      <c r="J358" s="486"/>
    </row>
    <row r="359" spans="1:10" s="461" customFormat="1" ht="15.75" hidden="1" thickBot="1">
      <c r="B359" s="504" t="s">
        <v>996</v>
      </c>
      <c r="C359" s="505"/>
      <c r="D359" s="505"/>
      <c r="E359" s="505"/>
      <c r="F359" s="505"/>
      <c r="H359" s="493"/>
      <c r="I359" s="478"/>
      <c r="J359" s="493"/>
    </row>
    <row r="360" spans="1:10" s="461" customFormat="1" ht="7.5" customHeight="1">
      <c r="B360" s="543"/>
      <c r="C360" s="464"/>
      <c r="D360" s="464"/>
      <c r="E360" s="464"/>
      <c r="F360" s="464"/>
      <c r="H360" s="482"/>
      <c r="I360" s="482"/>
      <c r="J360" s="482"/>
    </row>
    <row r="361" spans="1:10" s="465" customFormat="1" ht="18" hidden="1" customHeight="1">
      <c r="A361" s="474" t="s">
        <v>529</v>
      </c>
      <c r="B361" s="471" t="s">
        <v>401</v>
      </c>
      <c r="H361" s="479"/>
      <c r="I361" s="479"/>
      <c r="J361" s="479"/>
    </row>
    <row r="362" spans="1:10" ht="15" hidden="1">
      <c r="A362" s="498"/>
      <c r="B362" s="509" t="s">
        <v>627</v>
      </c>
      <c r="C362" s="660"/>
      <c r="D362" s="660"/>
      <c r="E362" s="660"/>
      <c r="F362" s="660"/>
      <c r="G362" s="660"/>
      <c r="H362" s="486"/>
      <c r="I362" s="655"/>
      <c r="J362" s="655"/>
    </row>
    <row r="363" spans="1:10" ht="15" hidden="1">
      <c r="A363" s="498"/>
      <c r="B363" s="509" t="s">
        <v>628</v>
      </c>
      <c r="C363" s="660"/>
      <c r="D363" s="660"/>
      <c r="E363" s="660"/>
      <c r="F363" s="660"/>
      <c r="G363" s="660"/>
      <c r="H363" s="486"/>
      <c r="I363" s="655"/>
      <c r="J363" s="655"/>
    </row>
    <row r="364" spans="1:10" ht="14.25" hidden="1">
      <c r="A364" s="498"/>
      <c r="H364" s="486"/>
      <c r="I364" s="655"/>
      <c r="J364" s="655"/>
    </row>
    <row r="365" spans="1:10" ht="15.75" hidden="1" thickBot="1">
      <c r="A365" s="498"/>
      <c r="B365" s="659" t="s">
        <v>996</v>
      </c>
      <c r="C365" s="661"/>
      <c r="D365" s="661"/>
      <c r="E365" s="661"/>
      <c r="F365" s="661"/>
      <c r="G365" s="555"/>
      <c r="H365" s="482"/>
      <c r="I365" s="553"/>
      <c r="J365" s="553"/>
    </row>
    <row r="366" spans="1:10" ht="3" hidden="1" customHeight="1">
      <c r="A366" s="498"/>
      <c r="H366" s="486"/>
      <c r="I366" s="655"/>
      <c r="J366" s="655"/>
    </row>
    <row r="367" spans="1:10" s="465" customFormat="1" ht="18" hidden="1" customHeight="1">
      <c r="A367" s="474" t="s">
        <v>532</v>
      </c>
      <c r="B367" s="471" t="s">
        <v>998</v>
      </c>
      <c r="H367" s="479"/>
      <c r="I367" s="479"/>
      <c r="J367" s="479"/>
    </row>
    <row r="368" spans="1:10" ht="15" hidden="1">
      <c r="A368" s="498"/>
      <c r="B368" s="509" t="s">
        <v>629</v>
      </c>
      <c r="C368" s="660"/>
      <c r="D368" s="660"/>
      <c r="E368" s="660"/>
      <c r="F368" s="660"/>
      <c r="G368" s="660"/>
      <c r="H368" s="663"/>
      <c r="I368" s="658"/>
      <c r="J368" s="662"/>
    </row>
    <row r="369" spans="1:10" ht="15" hidden="1">
      <c r="A369" s="498"/>
      <c r="B369" s="509" t="s">
        <v>630</v>
      </c>
      <c r="C369" s="660"/>
      <c r="D369" s="660"/>
      <c r="E369" s="660"/>
      <c r="F369" s="660"/>
      <c r="G369" s="660"/>
      <c r="H369" s="663">
        <v>0</v>
      </c>
      <c r="I369" s="658"/>
      <c r="J369" s="662">
        <v>0</v>
      </c>
    </row>
    <row r="370" spans="1:10" ht="15" hidden="1">
      <c r="A370" s="498"/>
      <c r="B370" s="509" t="s">
        <v>631</v>
      </c>
      <c r="C370" s="660"/>
      <c r="D370" s="660"/>
      <c r="E370" s="660"/>
      <c r="F370" s="660"/>
      <c r="G370" s="660"/>
      <c r="H370" s="663">
        <v>0</v>
      </c>
      <c r="I370" s="658"/>
      <c r="J370" s="662">
        <v>0</v>
      </c>
    </row>
    <row r="371" spans="1:10" ht="15" hidden="1">
      <c r="A371" s="498"/>
      <c r="B371" s="509" t="s">
        <v>692</v>
      </c>
      <c r="C371" s="660"/>
      <c r="D371" s="660"/>
      <c r="E371" s="660"/>
      <c r="F371" s="660"/>
      <c r="G371" s="660"/>
      <c r="H371" s="663">
        <v>0</v>
      </c>
      <c r="I371" s="658"/>
      <c r="J371" s="662">
        <v>0</v>
      </c>
    </row>
    <row r="372" spans="1:10" ht="6.75" hidden="1" customHeight="1">
      <c r="A372" s="498"/>
    </row>
    <row r="373" spans="1:10" ht="15.75" hidden="1" thickBot="1">
      <c r="A373" s="498"/>
      <c r="B373" s="659" t="s">
        <v>996</v>
      </c>
      <c r="C373" s="661"/>
      <c r="D373" s="661"/>
      <c r="E373" s="661"/>
      <c r="F373" s="661"/>
      <c r="G373" s="555"/>
      <c r="H373" s="493">
        <f>SUM(H368:H372)</f>
        <v>0</v>
      </c>
      <c r="I373" s="559"/>
      <c r="J373" s="656">
        <f>SUM(J368:J372)</f>
        <v>0</v>
      </c>
    </row>
    <row r="374" spans="1:10" ht="14.25"/>
  </sheetData>
  <mergeCells count="183">
    <mergeCell ref="B57:J57"/>
    <mergeCell ref="B51:J51"/>
    <mergeCell ref="B70:J70"/>
    <mergeCell ref="B82:J82"/>
    <mergeCell ref="B65:J65"/>
    <mergeCell ref="B64:J64"/>
    <mergeCell ref="B66:J66"/>
    <mergeCell ref="B56:J56"/>
    <mergeCell ref="B328:F328"/>
    <mergeCell ref="B43:J43"/>
    <mergeCell ref="B109:F109"/>
    <mergeCell ref="B105:F105"/>
    <mergeCell ref="B106:F106"/>
    <mergeCell ref="B104:J104"/>
    <mergeCell ref="B112:J112"/>
    <mergeCell ref="B85:J85"/>
    <mergeCell ref="B78:J78"/>
    <mergeCell ref="B86:J86"/>
    <mergeCell ref="B115:J115"/>
    <mergeCell ref="B100:J100"/>
    <mergeCell ref="B88:J88"/>
    <mergeCell ref="B91:J91"/>
    <mergeCell ref="B62:J62"/>
    <mergeCell ref="B63:J63"/>
    <mergeCell ref="B87:J87"/>
    <mergeCell ref="B90:J90"/>
    <mergeCell ref="B84:J84"/>
    <mergeCell ref="B93:J93"/>
    <mergeCell ref="B94:J94"/>
    <mergeCell ref="B79:J79"/>
    <mergeCell ref="B67:J67"/>
    <mergeCell ref="B68:J68"/>
    <mergeCell ref="B59:J59"/>
    <mergeCell ref="B60:J60"/>
    <mergeCell ref="B61:J61"/>
    <mergeCell ref="B116:J116"/>
    <mergeCell ref="B97:J97"/>
    <mergeCell ref="B98:J98"/>
    <mergeCell ref="B108:F108"/>
    <mergeCell ref="B101:J101"/>
    <mergeCell ref="B110:F110"/>
    <mergeCell ref="B113:J113"/>
    <mergeCell ref="B114:J114"/>
    <mergeCell ref="B103:J103"/>
    <mergeCell ref="B102:J102"/>
    <mergeCell ref="B69:J69"/>
    <mergeCell ref="B74:J74"/>
    <mergeCell ref="B80:J80"/>
    <mergeCell ref="B81:J81"/>
    <mergeCell ref="B92:J92"/>
    <mergeCell ref="B75:J75"/>
    <mergeCell ref="B77:J77"/>
    <mergeCell ref="B142:J142"/>
    <mergeCell ref="B162:J162"/>
    <mergeCell ref="B170:J170"/>
    <mergeCell ref="B157:J157"/>
    <mergeCell ref="B33:J33"/>
    <mergeCell ref="B83:J83"/>
    <mergeCell ref="B47:J47"/>
    <mergeCell ref="B53:J53"/>
    <mergeCell ref="B52:J52"/>
    <mergeCell ref="B54:J54"/>
    <mergeCell ref="B127:J127"/>
    <mergeCell ref="B46:J46"/>
    <mergeCell ref="B128:J128"/>
    <mergeCell ref="B118:J118"/>
    <mergeCell ref="B160:J160"/>
    <mergeCell ref="B161:J161"/>
    <mergeCell ref="B153:J153"/>
    <mergeCell ref="B149:J149"/>
    <mergeCell ref="B159:J159"/>
    <mergeCell ref="B166:J166"/>
    <mergeCell ref="B145:J145"/>
    <mergeCell ref="B158:J158"/>
    <mergeCell ref="B34:J34"/>
    <mergeCell ref="B35:J35"/>
    <mergeCell ref="B5:J5"/>
    <mergeCell ref="B6:J6"/>
    <mergeCell ref="B73:J73"/>
    <mergeCell ref="B72:J72"/>
    <mergeCell ref="B71:J71"/>
    <mergeCell ref="B13:J13"/>
    <mergeCell ref="B55:J55"/>
    <mergeCell ref="B10:J10"/>
    <mergeCell ref="B7:J7"/>
    <mergeCell ref="B8:J8"/>
    <mergeCell ref="B31:J31"/>
    <mergeCell ref="B36:J36"/>
    <mergeCell ref="B41:J41"/>
    <mergeCell ref="B42:J42"/>
    <mergeCell ref="B37:J37"/>
    <mergeCell ref="B32:J32"/>
    <mergeCell ref="B27:J27"/>
    <mergeCell ref="B28:J28"/>
    <mergeCell ref="B29:J29"/>
    <mergeCell ref="B25:J25"/>
    <mergeCell ref="B20:J20"/>
    <mergeCell ref="B21:J21"/>
    <mergeCell ref="B26:J26"/>
    <mergeCell ref="B38:J38"/>
    <mergeCell ref="B120:J120"/>
    <mergeCell ref="B121:J121"/>
    <mergeCell ref="B89:J89"/>
    <mergeCell ref="B119:J119"/>
    <mergeCell ref="B122:J122"/>
    <mergeCell ref="B99:J99"/>
    <mergeCell ref="B107:F107"/>
    <mergeCell ref="B9:J9"/>
    <mergeCell ref="B12:J12"/>
    <mergeCell ref="B11:J11"/>
    <mergeCell ref="B14:J14"/>
    <mergeCell ref="B48:J48"/>
    <mergeCell ref="B40:J40"/>
    <mergeCell ref="B15:J15"/>
    <mergeCell ref="B45:J45"/>
    <mergeCell ref="B30:J30"/>
    <mergeCell ref="B16:J16"/>
    <mergeCell ref="B18:J18"/>
    <mergeCell ref="B95:J95"/>
    <mergeCell ref="B44:J44"/>
    <mergeCell ref="B39:J39"/>
    <mergeCell ref="B50:J50"/>
    <mergeCell ref="B76:J76"/>
    <mergeCell ref="B58:J58"/>
    <mergeCell ref="B134:J134"/>
    <mergeCell ref="B126:J126"/>
    <mergeCell ref="B125:J125"/>
    <mergeCell ref="B123:J123"/>
    <mergeCell ref="B124:J124"/>
    <mergeCell ref="B141:J141"/>
    <mergeCell ref="B136:J136"/>
    <mergeCell ref="B139:J139"/>
    <mergeCell ref="B137:J137"/>
    <mergeCell ref="B138:J138"/>
    <mergeCell ref="B133:J133"/>
    <mergeCell ref="B130:J130"/>
    <mergeCell ref="B129:J129"/>
    <mergeCell ref="B131:J131"/>
    <mergeCell ref="B132:J132"/>
    <mergeCell ref="B140:J140"/>
    <mergeCell ref="B144:J144"/>
    <mergeCell ref="B168:J168"/>
    <mergeCell ref="B143:J143"/>
    <mergeCell ref="B155:J155"/>
    <mergeCell ref="B148:J148"/>
    <mergeCell ref="B152:J152"/>
    <mergeCell ref="B151:J151"/>
    <mergeCell ref="B150:J150"/>
    <mergeCell ref="B147:J147"/>
    <mergeCell ref="B146:J146"/>
    <mergeCell ref="B154:J154"/>
    <mergeCell ref="B156:J156"/>
    <mergeCell ref="B180:J180"/>
    <mergeCell ref="B164:J164"/>
    <mergeCell ref="B165:J165"/>
    <mergeCell ref="B163:J163"/>
    <mergeCell ref="B174:J174"/>
    <mergeCell ref="B167:J167"/>
    <mergeCell ref="B178:J178"/>
    <mergeCell ref="B176:J176"/>
    <mergeCell ref="B177:J177"/>
    <mergeCell ref="B175:J175"/>
    <mergeCell ref="B172:J172"/>
    <mergeCell ref="B179:J179"/>
    <mergeCell ref="B173:J173"/>
    <mergeCell ref="B181:J181"/>
    <mergeCell ref="B193:F193"/>
    <mergeCell ref="D204:F204"/>
    <mergeCell ref="H204:J204"/>
    <mergeCell ref="B204:B205"/>
    <mergeCell ref="B198:D198"/>
    <mergeCell ref="B189:F189"/>
    <mergeCell ref="B183:J183"/>
    <mergeCell ref="B197:D197"/>
    <mergeCell ref="G246:H246"/>
    <mergeCell ref="I246:J246"/>
    <mergeCell ref="B229:C229"/>
    <mergeCell ref="B230:C230"/>
    <mergeCell ref="B234:C234"/>
    <mergeCell ref="B235:C235"/>
    <mergeCell ref="B236:C236"/>
    <mergeCell ref="D246:E246"/>
    <mergeCell ref="B245:H245"/>
  </mergeCells>
  <phoneticPr fontId="36" type="noConversion"/>
  <pageMargins left="0.7" right="0.25" top="0.36" bottom="0.66" header="0.28999999999999998" footer="0.25"/>
  <pageSetup paperSize="9" firstPageNumber="11" orientation="portrait" useFirstPageNumber="1" horizontalDpi="300" verticalDpi="300" r:id="rId1"/>
  <headerFooter alignWithMargins="0">
    <oddFooter>&amp;C&amp;".VnTime,Italic"(C¸c thuyÕt minh nµy lµ bé phËn hîp thµnh cña B¸o c¸o tµi chÝnh)&amp;".VnTime,Regular"
&amp;P</oddFooter>
  </headerFooter>
  <rowBreaks count="5" manualBreakCount="5">
    <brk id="38" max="9" man="1"/>
    <brk id="75" max="9" man="1"/>
    <brk id="104" max="9" man="1"/>
    <brk id="136" max="9" man="1"/>
    <brk id="181" max="16383" man="1"/>
  </rowBreaks>
</worksheet>
</file>

<file path=xl/worksheets/sheet42.xml><?xml version="1.0" encoding="utf-8"?>
<worksheet xmlns="http://schemas.openxmlformats.org/spreadsheetml/2006/main" xmlns:r="http://schemas.openxmlformats.org/officeDocument/2006/relationships">
  <sheetPr codeName="Sheet15">
    <tabColor indexed="14"/>
  </sheetPr>
  <dimension ref="A1:I155"/>
  <sheetViews>
    <sheetView view="pageBreakPreview" topLeftCell="C1" zoomScaleSheetLayoutView="100" workbookViewId="0">
      <selection activeCell="K6" sqref="K6"/>
    </sheetView>
  </sheetViews>
  <sheetFormatPr defaultRowHeight="18" customHeight="1"/>
  <cols>
    <col min="1" max="1" width="3" style="403" customWidth="1"/>
    <col min="2" max="2" width="32.375" style="404" customWidth="1"/>
    <col min="3" max="3" width="16.875" style="405" customWidth="1"/>
    <col min="4" max="4" width="19.375" style="405" customWidth="1"/>
    <col min="5" max="5" width="18.875" style="405" customWidth="1"/>
    <col min="6" max="6" width="18.25" style="405" customWidth="1"/>
    <col min="7" max="7" width="16.75" style="405" hidden="1" customWidth="1"/>
    <col min="8" max="8" width="14.125" style="423" hidden="1" customWidth="1"/>
    <col min="9" max="9" width="21.25" style="408" customWidth="1"/>
    <col min="10" max="16384" width="9" style="403"/>
  </cols>
  <sheetData>
    <row r="1" spans="1:9" s="136" customFormat="1" ht="21" customHeight="1">
      <c r="A1" s="1002" t="str">
        <f>BS!A1</f>
        <v>C«ng ty Cæ phÇn §Çu t­ &amp; Th­¬ng m¹i DÇu KhÝ S«ng §µ</v>
      </c>
      <c r="H1" s="137"/>
    </row>
    <row r="2" spans="1:9" s="138" customFormat="1" ht="18" customHeight="1">
      <c r="A2" s="923" t="str">
        <f>BS!A2</f>
        <v>§Þa chØ: TÇng 4, CT3, tßa nhµ Fodacon, ®­êng TrÇn Phó</v>
      </c>
      <c r="H2" s="139"/>
      <c r="I2" s="1175" t="s">
        <v>776</v>
      </c>
    </row>
    <row r="3" spans="1:9" s="138" customFormat="1" ht="18" customHeight="1">
      <c r="A3" s="995" t="s">
        <v>731</v>
      </c>
      <c r="B3" s="140"/>
      <c r="C3" s="140"/>
      <c r="D3" s="140"/>
      <c r="E3" s="140"/>
      <c r="F3" s="140"/>
      <c r="G3" s="140"/>
      <c r="H3" s="141"/>
      <c r="I3" s="1176" t="str">
        <f>BS!N3</f>
        <v>Cho n¨m tµi chÝnh kÕt thóc ngµy 31/12/2014</v>
      </c>
    </row>
    <row r="4" spans="1:9" ht="5.25" customHeight="1">
      <c r="H4" s="406"/>
      <c r="I4" s="406"/>
    </row>
    <row r="5" spans="1:9" ht="18" customHeight="1">
      <c r="B5" s="409" t="s">
        <v>1164</v>
      </c>
      <c r="H5" s="406"/>
      <c r="I5" s="406"/>
    </row>
    <row r="6" spans="1:9" s="136" customFormat="1" ht="33.75" customHeight="1">
      <c r="B6" s="410" t="s">
        <v>277</v>
      </c>
      <c r="C6" s="411" t="s">
        <v>282</v>
      </c>
      <c r="D6" s="411" t="s">
        <v>283</v>
      </c>
      <c r="E6" s="411" t="s">
        <v>284</v>
      </c>
      <c r="F6" s="411" t="s">
        <v>815</v>
      </c>
      <c r="G6" s="411" t="s">
        <v>608</v>
      </c>
      <c r="H6" s="411" t="s">
        <v>286</v>
      </c>
      <c r="I6" s="411" t="s">
        <v>281</v>
      </c>
    </row>
    <row r="7" spans="1:9" s="413" customFormat="1" ht="22.5" customHeight="1">
      <c r="B7" s="414" t="s">
        <v>287</v>
      </c>
      <c r="C7" s="816"/>
      <c r="D7" s="816"/>
      <c r="E7" s="816"/>
      <c r="F7" s="816"/>
      <c r="G7" s="415"/>
      <c r="H7" s="415"/>
      <c r="I7" s="416"/>
    </row>
    <row r="8" spans="1:9" s="413" customFormat="1" ht="22.5" customHeight="1">
      <c r="B8" s="417" t="s">
        <v>280</v>
      </c>
      <c r="C8" s="906">
        <v>12682940426</v>
      </c>
      <c r="D8" s="906">
        <v>74323726002</v>
      </c>
      <c r="E8" s="906">
        <v>26538552313</v>
      </c>
      <c r="F8" s="906">
        <v>222665909</v>
      </c>
      <c r="G8" s="418"/>
      <c r="H8" s="418">
        <v>0</v>
      </c>
      <c r="I8" s="418">
        <v>113767884650</v>
      </c>
    </row>
    <row r="9" spans="1:9" ht="17.25" customHeight="1">
      <c r="B9" s="419" t="s">
        <v>306</v>
      </c>
      <c r="C9" s="420"/>
      <c r="D9" s="420">
        <v>4493569323</v>
      </c>
      <c r="E9" s="420">
        <v>2439137668</v>
      </c>
      <c r="F9" s="420">
        <v>37100000</v>
      </c>
      <c r="G9" s="420"/>
      <c r="H9" s="420">
        <v>0</v>
      </c>
      <c r="I9" s="418">
        <v>6969806991</v>
      </c>
    </row>
    <row r="10" spans="1:9" ht="17.25" customHeight="1">
      <c r="B10" s="419" t="s">
        <v>288</v>
      </c>
      <c r="C10" s="420"/>
      <c r="D10" s="420"/>
      <c r="E10" s="420"/>
      <c r="F10" s="420"/>
      <c r="G10" s="420">
        <v>0</v>
      </c>
      <c r="H10" s="420">
        <v>0</v>
      </c>
      <c r="I10" s="418">
        <v>0</v>
      </c>
    </row>
    <row r="11" spans="1:9" ht="17.25" customHeight="1">
      <c r="B11" s="419" t="s">
        <v>289</v>
      </c>
      <c r="C11" s="420">
        <v>0</v>
      </c>
      <c r="D11" s="420">
        <v>0</v>
      </c>
      <c r="E11" s="420">
        <v>0</v>
      </c>
      <c r="F11" s="420"/>
      <c r="G11" s="420">
        <v>0</v>
      </c>
      <c r="H11" s="420">
        <v>0</v>
      </c>
      <c r="I11" s="418">
        <v>0</v>
      </c>
    </row>
    <row r="12" spans="1:9" ht="17.25" customHeight="1">
      <c r="B12" s="419" t="s">
        <v>290</v>
      </c>
      <c r="C12" s="420"/>
      <c r="D12" s="420"/>
      <c r="E12" s="420"/>
      <c r="F12" s="420"/>
      <c r="G12" s="420">
        <v>0</v>
      </c>
      <c r="H12" s="420">
        <v>0</v>
      </c>
      <c r="I12" s="418">
        <v>0</v>
      </c>
    </row>
    <row r="13" spans="1:9" ht="17.25" customHeight="1">
      <c r="B13" s="419" t="s">
        <v>291</v>
      </c>
      <c r="C13" s="420"/>
      <c r="D13" s="420">
        <v>38804924458</v>
      </c>
      <c r="E13" s="420">
        <v>8499306045</v>
      </c>
      <c r="F13" s="420"/>
      <c r="G13" s="420">
        <v>0</v>
      </c>
      <c r="H13" s="420">
        <v>0</v>
      </c>
      <c r="I13" s="418">
        <v>47304230503</v>
      </c>
    </row>
    <row r="14" spans="1:9" ht="17.25" customHeight="1">
      <c r="B14" s="419" t="s">
        <v>292</v>
      </c>
      <c r="C14" s="405">
        <v>0</v>
      </c>
      <c r="D14" s="420">
        <v>0</v>
      </c>
      <c r="E14" s="420">
        <v>0</v>
      </c>
      <c r="F14" s="420">
        <v>54300000</v>
      </c>
      <c r="G14" s="420">
        <v>0</v>
      </c>
      <c r="H14" s="420">
        <v>0</v>
      </c>
      <c r="I14" s="418">
        <v>54300000</v>
      </c>
    </row>
    <row r="15" spans="1:9" s="413" customFormat="1" ht="22.5" customHeight="1">
      <c r="B15" s="417" t="s">
        <v>398</v>
      </c>
      <c r="C15" s="418">
        <v>12682940426</v>
      </c>
      <c r="D15" s="418">
        <v>40012370867</v>
      </c>
      <c r="E15" s="418">
        <v>20478383936</v>
      </c>
      <c r="F15" s="418">
        <v>205465909</v>
      </c>
      <c r="G15" s="418">
        <v>0</v>
      </c>
      <c r="H15" s="418">
        <v>0</v>
      </c>
      <c r="I15" s="418">
        <v>73379161138</v>
      </c>
    </row>
    <row r="16" spans="1:9" s="413" customFormat="1" ht="22.5" customHeight="1">
      <c r="B16" s="424" t="s">
        <v>279</v>
      </c>
      <c r="C16" s="1167"/>
      <c r="D16" s="425"/>
      <c r="E16" s="425"/>
      <c r="F16" s="425"/>
      <c r="G16" s="425"/>
      <c r="H16" s="425"/>
      <c r="I16" s="426"/>
    </row>
    <row r="17" spans="2:9" s="413" customFormat="1" ht="22.5" customHeight="1">
      <c r="B17" s="417" t="s">
        <v>280</v>
      </c>
      <c r="C17" s="418">
        <v>5216839653</v>
      </c>
      <c r="D17" s="418">
        <v>21268985419</v>
      </c>
      <c r="E17" s="418">
        <v>14919721429</v>
      </c>
      <c r="F17" s="418">
        <v>197366416</v>
      </c>
      <c r="G17" s="418"/>
      <c r="H17" s="418">
        <v>0</v>
      </c>
      <c r="I17" s="418">
        <v>41602912917</v>
      </c>
    </row>
    <row r="18" spans="2:9" ht="17.25" customHeight="1">
      <c r="B18" s="419" t="s">
        <v>308</v>
      </c>
      <c r="C18" s="420">
        <v>986456065</v>
      </c>
      <c r="D18" s="420">
        <v>5752754019</v>
      </c>
      <c r="E18" s="420">
        <v>2590572082</v>
      </c>
      <c r="F18" s="420">
        <v>15900547</v>
      </c>
      <c r="G18" s="420"/>
      <c r="H18" s="420">
        <v>0</v>
      </c>
      <c r="I18" s="418">
        <v>9345682713</v>
      </c>
    </row>
    <row r="19" spans="2:9" ht="17.25" customHeight="1">
      <c r="B19" s="419" t="s">
        <v>289</v>
      </c>
      <c r="C19" s="420">
        <v>0</v>
      </c>
      <c r="D19" s="405">
        <v>0</v>
      </c>
      <c r="E19" s="420">
        <v>0</v>
      </c>
      <c r="F19" s="420"/>
      <c r="G19" s="420"/>
      <c r="H19" s="420">
        <v>0</v>
      </c>
      <c r="I19" s="418">
        <v>0</v>
      </c>
    </row>
    <row r="20" spans="2:9" ht="17.25" customHeight="1">
      <c r="B20" s="419" t="s">
        <v>290</v>
      </c>
      <c r="C20" s="420"/>
      <c r="D20" s="420"/>
      <c r="E20" s="420">
        <v>0</v>
      </c>
      <c r="F20" s="420"/>
      <c r="G20" s="420">
        <v>0</v>
      </c>
      <c r="H20" s="420">
        <v>0</v>
      </c>
      <c r="I20" s="418">
        <v>0</v>
      </c>
    </row>
    <row r="21" spans="2:9" ht="17.25" customHeight="1">
      <c r="B21" s="419" t="s">
        <v>291</v>
      </c>
      <c r="C21" s="420"/>
      <c r="D21" s="420">
        <v>8873882713</v>
      </c>
      <c r="E21" s="420">
        <v>5350420587</v>
      </c>
      <c r="F21" s="420">
        <v>0</v>
      </c>
      <c r="G21" s="420">
        <v>0</v>
      </c>
      <c r="H21" s="420">
        <v>0</v>
      </c>
      <c r="I21" s="418">
        <v>14224303300</v>
      </c>
    </row>
    <row r="22" spans="2:9" ht="17.25" customHeight="1">
      <c r="B22" s="419" t="s">
        <v>292</v>
      </c>
      <c r="C22" s="420">
        <v>136053528</v>
      </c>
      <c r="D22" s="420">
        <v>0</v>
      </c>
      <c r="E22" s="420">
        <v>0</v>
      </c>
      <c r="F22" s="420">
        <v>54300000</v>
      </c>
      <c r="G22" s="420">
        <v>0</v>
      </c>
      <c r="H22" s="420">
        <v>0</v>
      </c>
      <c r="I22" s="418">
        <v>190353528</v>
      </c>
    </row>
    <row r="23" spans="2:9" s="413" customFormat="1" ht="22.5" customHeight="1">
      <c r="B23" s="417" t="s">
        <v>398</v>
      </c>
      <c r="C23" s="418">
        <v>6067242190</v>
      </c>
      <c r="D23" s="418">
        <v>18147856725</v>
      </c>
      <c r="E23" s="418">
        <v>12159872924</v>
      </c>
      <c r="F23" s="418">
        <v>158966963</v>
      </c>
      <c r="G23" s="418">
        <v>0</v>
      </c>
      <c r="H23" s="418">
        <v>0</v>
      </c>
      <c r="I23" s="418">
        <v>36533938802</v>
      </c>
    </row>
    <row r="24" spans="2:9" s="413" customFormat="1" ht="22.5" customHeight="1">
      <c r="B24" s="424" t="s">
        <v>293</v>
      </c>
      <c r="C24" s="425"/>
      <c r="D24" s="425"/>
      <c r="E24" s="425"/>
      <c r="F24" s="425"/>
      <c r="G24" s="425"/>
      <c r="H24" s="425"/>
      <c r="I24" s="426"/>
    </row>
    <row r="25" spans="2:9" ht="17.25" customHeight="1">
      <c r="B25" s="419" t="s">
        <v>294</v>
      </c>
      <c r="C25" s="420">
        <v>7466100773</v>
      </c>
      <c r="D25" s="420">
        <v>53054740583</v>
      </c>
      <c r="E25" s="420">
        <v>11618830884</v>
      </c>
      <c r="F25" s="420">
        <v>25299493</v>
      </c>
      <c r="G25" s="420">
        <v>0</v>
      </c>
      <c r="H25" s="420">
        <v>0</v>
      </c>
      <c r="I25" s="418">
        <v>72164971733</v>
      </c>
    </row>
    <row r="26" spans="2:9" ht="17.25" customHeight="1">
      <c r="B26" s="427" t="s">
        <v>397</v>
      </c>
      <c r="C26" s="428">
        <v>6615698236</v>
      </c>
      <c r="D26" s="428">
        <v>21864514142</v>
      </c>
      <c r="E26" s="428">
        <v>8318511012</v>
      </c>
      <c r="F26" s="428">
        <v>46498946</v>
      </c>
      <c r="G26" s="428">
        <v>0</v>
      </c>
      <c r="H26" s="428">
        <v>0</v>
      </c>
      <c r="I26" s="429">
        <v>36845222336</v>
      </c>
    </row>
    <row r="27" spans="2:9" ht="18" hidden="1" customHeight="1">
      <c r="B27" s="409"/>
      <c r="H27" s="406"/>
      <c r="I27" s="406"/>
    </row>
    <row r="28" spans="2:9" ht="18" hidden="1" customHeight="1">
      <c r="B28" s="409" t="s">
        <v>391</v>
      </c>
      <c r="H28" s="406"/>
      <c r="I28" s="406"/>
    </row>
    <row r="29" spans="2:9" s="136" customFormat="1" ht="33.75" hidden="1" customHeight="1">
      <c r="B29" s="410" t="s">
        <v>277</v>
      </c>
      <c r="C29" s="411" t="s">
        <v>282</v>
      </c>
      <c r="D29" s="411" t="s">
        <v>283</v>
      </c>
      <c r="E29" s="411" t="s">
        <v>284</v>
      </c>
      <c r="F29" s="411" t="s">
        <v>285</v>
      </c>
      <c r="G29" s="411" t="s">
        <v>608</v>
      </c>
      <c r="H29" s="411" t="s">
        <v>286</v>
      </c>
      <c r="I29" s="411" t="s">
        <v>281</v>
      </c>
    </row>
    <row r="30" spans="2:9" s="413" customFormat="1" ht="22.5" hidden="1" customHeight="1">
      <c r="B30" s="414" t="s">
        <v>287</v>
      </c>
      <c r="C30" s="415"/>
      <c r="D30" s="415"/>
      <c r="E30" s="415"/>
      <c r="F30" s="415"/>
      <c r="G30" s="415"/>
      <c r="H30" s="415"/>
      <c r="I30" s="416"/>
    </row>
    <row r="31" spans="2:9" s="413" customFormat="1" ht="22.5" hidden="1" customHeight="1">
      <c r="B31" s="417" t="s">
        <v>280</v>
      </c>
      <c r="C31" s="418">
        <v>0</v>
      </c>
      <c r="D31" s="418">
        <v>0</v>
      </c>
      <c r="E31" s="418">
        <v>0</v>
      </c>
      <c r="F31" s="418">
        <v>0</v>
      </c>
      <c r="G31" s="418"/>
      <c r="H31" s="418">
        <v>0</v>
      </c>
      <c r="I31" s="418">
        <f t="shared" ref="I31:I36" si="0">SUM(C31:H31)</f>
        <v>0</v>
      </c>
    </row>
    <row r="32" spans="2:9" ht="17.25" hidden="1" customHeight="1">
      <c r="B32" s="419" t="s">
        <v>392</v>
      </c>
      <c r="C32" s="420"/>
      <c r="D32" s="420"/>
      <c r="E32" s="420"/>
      <c r="F32" s="420"/>
      <c r="G32" s="420"/>
      <c r="H32" s="420"/>
      <c r="I32" s="418">
        <f t="shared" si="0"/>
        <v>0</v>
      </c>
    </row>
    <row r="33" spans="2:9" ht="17.25" hidden="1" customHeight="1">
      <c r="B33" s="419" t="s">
        <v>393</v>
      </c>
      <c r="C33" s="420"/>
      <c r="D33" s="420"/>
      <c r="E33" s="420"/>
      <c r="F33" s="420"/>
      <c r="G33" s="420"/>
      <c r="H33" s="420"/>
      <c r="I33" s="418">
        <f t="shared" si="0"/>
        <v>0</v>
      </c>
    </row>
    <row r="34" spans="2:9" ht="17.25" hidden="1" customHeight="1">
      <c r="B34" s="419" t="s">
        <v>289</v>
      </c>
      <c r="C34" s="420"/>
      <c r="D34" s="420"/>
      <c r="E34" s="420"/>
      <c r="F34" s="420"/>
      <c r="G34" s="420"/>
      <c r="H34" s="420"/>
      <c r="I34" s="418">
        <f t="shared" si="0"/>
        <v>0</v>
      </c>
    </row>
    <row r="35" spans="2:9" ht="17.25" hidden="1" customHeight="1">
      <c r="B35" s="419" t="s">
        <v>394</v>
      </c>
      <c r="C35" s="420"/>
      <c r="D35" s="420"/>
      <c r="E35" s="420"/>
      <c r="F35" s="420"/>
      <c r="G35" s="420"/>
      <c r="H35" s="420"/>
      <c r="I35" s="418">
        <f t="shared" si="0"/>
        <v>0</v>
      </c>
    </row>
    <row r="36" spans="2:9" ht="17.25" hidden="1" customHeight="1">
      <c r="B36" s="419" t="s">
        <v>292</v>
      </c>
      <c r="C36" s="420"/>
      <c r="D36" s="420"/>
      <c r="E36" s="420"/>
      <c r="F36" s="420"/>
      <c r="G36" s="420"/>
      <c r="H36" s="420"/>
      <c r="I36" s="418">
        <f t="shared" si="0"/>
        <v>0</v>
      </c>
    </row>
    <row r="37" spans="2:9" s="413" customFormat="1" ht="22.5" hidden="1" customHeight="1">
      <c r="B37" s="417" t="s">
        <v>278</v>
      </c>
      <c r="C37" s="418">
        <f>C31+C32+C33+C34-C35-C36</f>
        <v>0</v>
      </c>
      <c r="D37" s="418">
        <f t="shared" ref="D37:I37" si="1">D31+D32+D33+D34-D35-D36</f>
        <v>0</v>
      </c>
      <c r="E37" s="418">
        <f t="shared" si="1"/>
        <v>0</v>
      </c>
      <c r="F37" s="418">
        <f t="shared" si="1"/>
        <v>0</v>
      </c>
      <c r="G37" s="418">
        <f t="shared" si="1"/>
        <v>0</v>
      </c>
      <c r="H37" s="418">
        <f t="shared" si="1"/>
        <v>0</v>
      </c>
      <c r="I37" s="418">
        <f t="shared" si="1"/>
        <v>0</v>
      </c>
    </row>
    <row r="38" spans="2:9" s="413" customFormat="1" ht="22.5" hidden="1" customHeight="1">
      <c r="B38" s="424" t="s">
        <v>279</v>
      </c>
      <c r="C38" s="425"/>
      <c r="D38" s="425"/>
      <c r="E38" s="425"/>
      <c r="F38" s="425"/>
      <c r="G38" s="425"/>
      <c r="H38" s="425"/>
      <c r="I38" s="426"/>
    </row>
    <row r="39" spans="2:9" s="413" customFormat="1" ht="22.5" hidden="1" customHeight="1">
      <c r="B39" s="417" t="s">
        <v>280</v>
      </c>
      <c r="C39" s="420">
        <v>0</v>
      </c>
      <c r="D39" s="418">
        <v>0</v>
      </c>
      <c r="E39" s="418">
        <v>0</v>
      </c>
      <c r="F39" s="418">
        <v>0</v>
      </c>
      <c r="G39" s="418"/>
      <c r="H39" s="418">
        <v>0</v>
      </c>
      <c r="I39" s="418">
        <f t="shared" ref="I39:I44" si="2">SUM(C39:H39)</f>
        <v>0</v>
      </c>
    </row>
    <row r="40" spans="2:9" ht="17.25" hidden="1" customHeight="1">
      <c r="B40" s="419" t="s">
        <v>308</v>
      </c>
      <c r="C40" s="420"/>
      <c r="D40" s="420"/>
      <c r="E40" s="420"/>
      <c r="F40" s="420"/>
      <c r="G40" s="420"/>
      <c r="H40" s="420"/>
      <c r="I40" s="418">
        <f t="shared" si="2"/>
        <v>0</v>
      </c>
    </row>
    <row r="41" spans="2:9" ht="17.25" hidden="1" customHeight="1">
      <c r="B41" s="419" t="s">
        <v>393</v>
      </c>
      <c r="C41" s="420"/>
      <c r="D41" s="420"/>
      <c r="E41" s="420"/>
      <c r="F41" s="420"/>
      <c r="G41" s="420"/>
      <c r="H41" s="420"/>
      <c r="I41" s="418">
        <f t="shared" si="2"/>
        <v>0</v>
      </c>
    </row>
    <row r="42" spans="2:9" ht="17.25" hidden="1" customHeight="1">
      <c r="B42" s="419" t="s">
        <v>289</v>
      </c>
      <c r="C42" s="420"/>
      <c r="D42" s="420"/>
      <c r="E42" s="420"/>
      <c r="F42" s="420"/>
      <c r="G42" s="420"/>
      <c r="H42" s="420"/>
      <c r="I42" s="418">
        <f t="shared" si="2"/>
        <v>0</v>
      </c>
    </row>
    <row r="43" spans="2:9" ht="17.25" hidden="1" customHeight="1">
      <c r="B43" s="419" t="s">
        <v>394</v>
      </c>
      <c r="C43" s="420"/>
      <c r="D43" s="420"/>
      <c r="E43" s="420"/>
      <c r="F43" s="420"/>
      <c r="G43" s="420"/>
      <c r="H43" s="420"/>
      <c r="I43" s="418">
        <f t="shared" si="2"/>
        <v>0</v>
      </c>
    </row>
    <row r="44" spans="2:9" ht="17.25" hidden="1" customHeight="1">
      <c r="B44" s="419" t="s">
        <v>292</v>
      </c>
      <c r="C44" s="420"/>
      <c r="D44" s="420"/>
      <c r="E44" s="420"/>
      <c r="F44" s="420"/>
      <c r="G44" s="420"/>
      <c r="H44" s="420"/>
      <c r="I44" s="418">
        <f t="shared" si="2"/>
        <v>0</v>
      </c>
    </row>
    <row r="45" spans="2:9" s="413" customFormat="1" ht="22.5" hidden="1" customHeight="1">
      <c r="B45" s="417" t="s">
        <v>398</v>
      </c>
      <c r="C45" s="418">
        <f t="shared" ref="C45:I45" si="3">C39+C40-C42-C43-C44+C41</f>
        <v>0</v>
      </c>
      <c r="D45" s="418">
        <f t="shared" si="3"/>
        <v>0</v>
      </c>
      <c r="E45" s="418">
        <f t="shared" si="3"/>
        <v>0</v>
      </c>
      <c r="F45" s="418">
        <f t="shared" si="3"/>
        <v>0</v>
      </c>
      <c r="G45" s="418">
        <f t="shared" si="3"/>
        <v>0</v>
      </c>
      <c r="H45" s="418">
        <f t="shared" si="3"/>
        <v>0</v>
      </c>
      <c r="I45" s="418">
        <f t="shared" si="3"/>
        <v>0</v>
      </c>
    </row>
    <row r="46" spans="2:9" s="413" customFormat="1" ht="22.5" hidden="1" customHeight="1">
      <c r="B46" s="424" t="s">
        <v>293</v>
      </c>
      <c r="C46" s="425"/>
      <c r="D46" s="425"/>
      <c r="E46" s="425"/>
      <c r="F46" s="425"/>
      <c r="G46" s="425"/>
      <c r="H46" s="425"/>
      <c r="I46" s="426"/>
    </row>
    <row r="47" spans="2:9" ht="17.25" hidden="1" customHeight="1">
      <c r="B47" s="419" t="s">
        <v>294</v>
      </c>
      <c r="C47" s="420">
        <f t="shared" ref="C47:I47" si="4">C31-C39</f>
        <v>0</v>
      </c>
      <c r="D47" s="420">
        <f t="shared" si="4"/>
        <v>0</v>
      </c>
      <c r="E47" s="420">
        <f t="shared" si="4"/>
        <v>0</v>
      </c>
      <c r="F47" s="420">
        <f t="shared" si="4"/>
        <v>0</v>
      </c>
      <c r="G47" s="420">
        <f t="shared" si="4"/>
        <v>0</v>
      </c>
      <c r="H47" s="420">
        <f t="shared" si="4"/>
        <v>0</v>
      </c>
      <c r="I47" s="418">
        <f t="shared" si="4"/>
        <v>0</v>
      </c>
    </row>
    <row r="48" spans="2:9" ht="17.25" hidden="1" customHeight="1">
      <c r="B48" s="427" t="s">
        <v>397</v>
      </c>
      <c r="C48" s="428">
        <f t="shared" ref="C48:I48" si="5">C37-C45</f>
        <v>0</v>
      </c>
      <c r="D48" s="428">
        <f t="shared" si="5"/>
        <v>0</v>
      </c>
      <c r="E48" s="428">
        <f t="shared" si="5"/>
        <v>0</v>
      </c>
      <c r="F48" s="428">
        <f t="shared" si="5"/>
        <v>0</v>
      </c>
      <c r="G48" s="428">
        <f t="shared" si="5"/>
        <v>0</v>
      </c>
      <c r="H48" s="428">
        <f t="shared" si="5"/>
        <v>0</v>
      </c>
      <c r="I48" s="429">
        <f t="shared" si="5"/>
        <v>0</v>
      </c>
    </row>
    <row r="49" spans="2:2" ht="18" customHeight="1">
      <c r="B49" s="1715" t="s">
        <v>1464</v>
      </c>
    </row>
    <row r="50" spans="2:2" ht="18" customHeight="1">
      <c r="B50" s="1715" t="s">
        <v>1465</v>
      </c>
    </row>
    <row r="151" spans="8:8" ht="18" customHeight="1">
      <c r="H151" s="423">
        <v>10843009</v>
      </c>
    </row>
    <row r="152" spans="8:8" ht="18" customHeight="1">
      <c r="H152" s="423">
        <v>29961315</v>
      </c>
    </row>
    <row r="153" spans="8:8" ht="18" customHeight="1">
      <c r="H153" s="423">
        <v>10085465</v>
      </c>
    </row>
    <row r="154" spans="8:8" ht="18" customHeight="1">
      <c r="H154" s="423">
        <v>322394</v>
      </c>
    </row>
    <row r="155" spans="8:8" ht="18" customHeight="1">
      <c r="H155" s="423">
        <v>14433261</v>
      </c>
    </row>
  </sheetData>
  <phoneticPr fontId="36" type="noConversion"/>
  <pageMargins left="0.34" right="0.2" top="0.49" bottom="0.64" header="0.28999999999999998" footer="0.3"/>
  <pageSetup paperSize="9" firstPageNumber="21" orientation="landscape" useFirstPageNumber="1" r:id="rId1"/>
  <headerFooter alignWithMargins="0">
    <oddFooter>&amp;C&amp;".VnTime,Italic"(C¸c thuyÕt minh nµy lµ bé phËn hîp thµnh cña B¸o c¸o tµi chÝnh)&amp;".VnTime,Regular"
&amp;P</oddFooter>
  </headerFooter>
</worksheet>
</file>

<file path=xl/worksheets/sheet43.xml><?xml version="1.0" encoding="utf-8"?>
<worksheet xmlns="http://schemas.openxmlformats.org/spreadsheetml/2006/main" xmlns:r="http://schemas.openxmlformats.org/officeDocument/2006/relationships">
  <sheetPr codeName="Sheet16">
    <tabColor indexed="14"/>
  </sheetPr>
  <dimension ref="A1:J306"/>
  <sheetViews>
    <sheetView view="pageBreakPreview" zoomScaleSheetLayoutView="100" workbookViewId="0">
      <selection activeCell="P271" sqref="P271"/>
    </sheetView>
  </sheetViews>
  <sheetFormatPr defaultRowHeight="18" customHeight="1"/>
  <cols>
    <col min="1" max="1" width="3.625" style="508" customWidth="1"/>
    <col min="2" max="2" width="15.25" style="509" customWidth="1"/>
    <col min="3" max="3" width="10.125" style="498" customWidth="1"/>
    <col min="4" max="4" width="10.75" style="498" customWidth="1"/>
    <col min="5" max="5" width="0.5" style="498" customWidth="1"/>
    <col min="6" max="6" width="14.375" style="498" customWidth="1"/>
    <col min="7" max="7" width="0.625" style="498" customWidth="1"/>
    <col min="8" max="8" width="15.625" style="835" customWidth="1"/>
    <col min="9" max="9" width="1" style="835" customWidth="1"/>
    <col min="10" max="10" width="15.875" style="835" customWidth="1"/>
    <col min="11" max="16384" width="9" style="498"/>
  </cols>
  <sheetData>
    <row r="1" spans="1:10" s="461" customFormat="1" ht="18" customHeight="1">
      <c r="A1" s="1002" t="str">
        <f>BS!A1</f>
        <v>C«ng ty Cæ phÇn §Çu t­ &amp; Th­¬ng m¹i DÇu KhÝ S«ng §µ</v>
      </c>
      <c r="H1" s="838"/>
      <c r="I1" s="838"/>
    </row>
    <row r="2" spans="1:10" s="465" customFormat="1" ht="15" customHeight="1">
      <c r="A2" s="923" t="str">
        <f>BS!A2</f>
        <v>§Þa chØ: TÇng 4, CT3, tßa nhµ Fodacon, ®­êng TrÇn Phó</v>
      </c>
      <c r="H2" s="835"/>
      <c r="I2" s="835"/>
      <c r="J2" s="863" t="s">
        <v>776</v>
      </c>
    </row>
    <row r="3" spans="1:10" s="465" customFormat="1" ht="15" customHeight="1">
      <c r="A3" s="995" t="s">
        <v>731</v>
      </c>
      <c r="B3" s="469"/>
      <c r="C3" s="469"/>
      <c r="D3" s="469"/>
      <c r="E3" s="469"/>
      <c r="F3" s="469"/>
      <c r="G3" s="469"/>
      <c r="H3" s="839"/>
      <c r="I3" s="839"/>
      <c r="J3" s="1177" t="str">
        <f>BS!N3</f>
        <v>Cho n¨m tµi chÝnh kÕt thóc ngµy 31/12/2014</v>
      </c>
    </row>
    <row r="4" spans="1:10" s="465" customFormat="1" ht="14.25">
      <c r="B4" s="473"/>
      <c r="H4" s="835"/>
      <c r="I4" s="835"/>
      <c r="J4" s="835"/>
    </row>
    <row r="5" spans="1:10" s="461" customFormat="1" ht="15" hidden="1">
      <c r="A5" s="475" t="s">
        <v>536</v>
      </c>
      <c r="B5" s="471" t="s">
        <v>402</v>
      </c>
      <c r="H5" s="838"/>
      <c r="I5" s="838"/>
      <c r="J5" s="838"/>
    </row>
    <row r="6" spans="1:10" s="461" customFormat="1" ht="15.75">
      <c r="A6" s="475" t="s">
        <v>529</v>
      </c>
      <c r="B6" s="1111" t="s">
        <v>464</v>
      </c>
      <c r="H6" s="838"/>
      <c r="I6" s="838"/>
      <c r="J6" s="838"/>
    </row>
    <row r="7" spans="1:10" s="461" customFormat="1" ht="30">
      <c r="B7" s="510" t="s">
        <v>568</v>
      </c>
      <c r="C7" s="511"/>
      <c r="D7" s="1907"/>
      <c r="E7" s="1907"/>
      <c r="F7" s="1907"/>
      <c r="G7" s="514"/>
      <c r="H7" s="840" t="s">
        <v>1126</v>
      </c>
      <c r="I7" s="841"/>
      <c r="J7" s="842" t="s">
        <v>996</v>
      </c>
    </row>
    <row r="8" spans="1:10" s="461" customFormat="1" ht="15">
      <c r="B8" s="515" t="s">
        <v>304</v>
      </c>
      <c r="C8" s="516"/>
      <c r="D8" s="1908"/>
      <c r="E8" s="1908"/>
      <c r="F8" s="1908"/>
      <c r="G8" s="517"/>
      <c r="H8" s="843"/>
      <c r="I8" s="844"/>
      <c r="J8" s="845"/>
    </row>
    <row r="9" spans="1:10" s="495" customFormat="1" ht="15" customHeight="1">
      <c r="B9" s="518" t="s">
        <v>228</v>
      </c>
      <c r="C9" s="519"/>
      <c r="D9" s="1909"/>
      <c r="E9" s="1909"/>
      <c r="F9" s="1909"/>
      <c r="G9" s="520"/>
      <c r="H9" s="846">
        <v>70000000</v>
      </c>
      <c r="I9" s="847"/>
      <c r="J9" s="848">
        <v>70000000</v>
      </c>
    </row>
    <row r="10" spans="1:10" s="495" customFormat="1" ht="15" customHeight="1">
      <c r="B10" s="518" t="s">
        <v>305</v>
      </c>
      <c r="C10" s="519"/>
      <c r="D10" s="1909"/>
      <c r="E10" s="1909"/>
      <c r="F10" s="1909"/>
      <c r="G10" s="520"/>
      <c r="H10" s="849">
        <v>0</v>
      </c>
      <c r="I10" s="847"/>
      <c r="J10" s="848">
        <v>0</v>
      </c>
    </row>
    <row r="11" spans="1:10" s="465" customFormat="1" ht="14.25">
      <c r="B11" s="521" t="s">
        <v>306</v>
      </c>
      <c r="C11" s="522"/>
      <c r="D11" s="1905"/>
      <c r="E11" s="1905"/>
      <c r="F11" s="1905"/>
      <c r="G11" s="526"/>
      <c r="H11" s="850"/>
      <c r="I11" s="851"/>
      <c r="J11" s="852">
        <v>0</v>
      </c>
    </row>
    <row r="12" spans="1:10" s="465" customFormat="1" ht="15" hidden="1" customHeight="1">
      <c r="B12" s="1065" t="s">
        <v>1013</v>
      </c>
      <c r="C12" s="522"/>
      <c r="D12" s="523"/>
      <c r="E12" s="524"/>
      <c r="F12" s="525"/>
      <c r="G12" s="526"/>
      <c r="H12" s="850"/>
      <c r="I12" s="851"/>
      <c r="J12" s="852">
        <v>0</v>
      </c>
    </row>
    <row r="13" spans="1:10" s="465" customFormat="1" ht="15" hidden="1" customHeight="1">
      <c r="B13" s="1070" t="s">
        <v>1014</v>
      </c>
      <c r="C13" s="522"/>
      <c r="D13" s="523"/>
      <c r="E13" s="524"/>
      <c r="F13" s="525"/>
      <c r="G13" s="526"/>
      <c r="H13" s="850"/>
      <c r="I13" s="851"/>
      <c r="J13" s="852">
        <v>0</v>
      </c>
    </row>
    <row r="14" spans="1:10" s="465" customFormat="1" ht="14.25">
      <c r="B14" s="521" t="s">
        <v>289</v>
      </c>
      <c r="C14" s="522"/>
      <c r="D14" s="1905"/>
      <c r="E14" s="1905"/>
      <c r="F14" s="1905"/>
      <c r="G14" s="526"/>
      <c r="H14" s="850"/>
      <c r="I14" s="851"/>
      <c r="J14" s="852">
        <v>0</v>
      </c>
    </row>
    <row r="15" spans="1:10" s="495" customFormat="1" ht="15" customHeight="1">
      <c r="B15" s="518" t="s">
        <v>307</v>
      </c>
      <c r="C15" s="519"/>
      <c r="D15" s="1909"/>
      <c r="E15" s="1909"/>
      <c r="F15" s="1909"/>
      <c r="G15" s="520"/>
      <c r="H15" s="849">
        <v>0</v>
      </c>
      <c r="I15" s="847"/>
      <c r="J15" s="848">
        <v>0</v>
      </c>
    </row>
    <row r="16" spans="1:10" s="465" customFormat="1" ht="14.25">
      <c r="B16" s="521" t="s">
        <v>291</v>
      </c>
      <c r="C16" s="522"/>
      <c r="D16" s="1905"/>
      <c r="E16" s="1905"/>
      <c r="F16" s="1905"/>
      <c r="G16" s="526"/>
      <c r="H16" s="853"/>
      <c r="I16" s="851"/>
      <c r="J16" s="852">
        <v>0</v>
      </c>
    </row>
    <row r="17" spans="1:10" s="465" customFormat="1" ht="14.25">
      <c r="B17" s="521" t="s">
        <v>292</v>
      </c>
      <c r="C17" s="522"/>
      <c r="D17" s="1905"/>
      <c r="E17" s="1905"/>
      <c r="F17" s="1905"/>
      <c r="G17" s="526"/>
      <c r="H17" s="853"/>
      <c r="I17" s="851"/>
      <c r="J17" s="852">
        <v>0</v>
      </c>
    </row>
    <row r="18" spans="1:10" s="495" customFormat="1" ht="15" customHeight="1">
      <c r="B18" s="518" t="s">
        <v>1415</v>
      </c>
      <c r="C18" s="519"/>
      <c r="D18" s="1905"/>
      <c r="E18" s="1905"/>
      <c r="F18" s="1905"/>
      <c r="G18" s="520"/>
      <c r="H18" s="849">
        <v>70000000</v>
      </c>
      <c r="I18" s="847"/>
      <c r="J18" s="848">
        <v>70000000</v>
      </c>
    </row>
    <row r="19" spans="1:10" s="461" customFormat="1" ht="15">
      <c r="B19" s="527" t="s">
        <v>279</v>
      </c>
      <c r="C19" s="528"/>
      <c r="D19" s="1905"/>
      <c r="E19" s="1905"/>
      <c r="F19" s="1905"/>
      <c r="G19" s="529"/>
      <c r="H19" s="854"/>
      <c r="I19" s="855"/>
      <c r="J19" s="856">
        <v>0</v>
      </c>
    </row>
    <row r="20" spans="1:10" s="495" customFormat="1" ht="15" customHeight="1">
      <c r="B20" s="518" t="s">
        <v>228</v>
      </c>
      <c r="C20" s="519"/>
      <c r="D20" s="1905"/>
      <c r="E20" s="1905"/>
      <c r="F20" s="1905"/>
      <c r="G20" s="520"/>
      <c r="H20" s="846">
        <v>54444432</v>
      </c>
      <c r="I20" s="847"/>
      <c r="J20" s="848">
        <v>54444432</v>
      </c>
    </row>
    <row r="21" spans="1:10" s="495" customFormat="1" ht="15" customHeight="1">
      <c r="B21" s="518" t="s">
        <v>305</v>
      </c>
      <c r="C21" s="519"/>
      <c r="D21" s="1905"/>
      <c r="E21" s="1905"/>
      <c r="F21" s="1905"/>
      <c r="G21" s="520"/>
      <c r="H21" s="849">
        <v>11666664</v>
      </c>
      <c r="I21" s="847"/>
      <c r="J21" s="848">
        <v>11666664</v>
      </c>
    </row>
    <row r="22" spans="1:10" s="465" customFormat="1" ht="14.25">
      <c r="B22" s="521" t="s">
        <v>308</v>
      </c>
      <c r="C22" s="522"/>
      <c r="D22" s="1905"/>
      <c r="E22" s="1905"/>
      <c r="F22" s="1905"/>
      <c r="G22" s="526"/>
      <c r="H22" s="850">
        <v>11666664</v>
      </c>
      <c r="I22" s="851"/>
      <c r="J22" s="852">
        <v>11666664</v>
      </c>
    </row>
    <row r="23" spans="1:10" s="465" customFormat="1" ht="14.25">
      <c r="B23" s="521" t="s">
        <v>289</v>
      </c>
      <c r="C23" s="522"/>
      <c r="D23" s="1905"/>
      <c r="E23" s="1905"/>
      <c r="F23" s="1905"/>
      <c r="G23" s="526"/>
      <c r="H23" s="850">
        <v>0</v>
      </c>
      <c r="I23" s="851"/>
      <c r="J23" s="852">
        <v>0</v>
      </c>
    </row>
    <row r="24" spans="1:10" s="495" customFormat="1" ht="15" customHeight="1">
      <c r="B24" s="518" t="s">
        <v>307</v>
      </c>
      <c r="C24" s="519"/>
      <c r="D24" s="1905"/>
      <c r="E24" s="1905"/>
      <c r="F24" s="1905"/>
      <c r="G24" s="520"/>
      <c r="H24" s="849">
        <v>0</v>
      </c>
      <c r="I24" s="847"/>
      <c r="J24" s="848">
        <v>0</v>
      </c>
    </row>
    <row r="25" spans="1:10" s="465" customFormat="1" ht="14.25">
      <c r="B25" s="521" t="s">
        <v>291</v>
      </c>
      <c r="C25" s="522"/>
      <c r="D25" s="1905"/>
      <c r="E25" s="1905"/>
      <c r="F25" s="1905"/>
      <c r="G25" s="526"/>
      <c r="H25" s="850"/>
      <c r="I25" s="851"/>
      <c r="J25" s="852">
        <v>0</v>
      </c>
    </row>
    <row r="26" spans="1:10" s="465" customFormat="1" ht="14.25">
      <c r="B26" s="521" t="s">
        <v>292</v>
      </c>
      <c r="C26" s="522"/>
      <c r="D26" s="1905"/>
      <c r="E26" s="1905"/>
      <c r="F26" s="1905"/>
      <c r="G26" s="526"/>
      <c r="H26" s="850"/>
      <c r="I26" s="851"/>
      <c r="J26" s="852">
        <v>0</v>
      </c>
    </row>
    <row r="27" spans="1:10" s="495" customFormat="1" ht="15" customHeight="1">
      <c r="B27" s="518" t="s">
        <v>1416</v>
      </c>
      <c r="C27" s="519"/>
      <c r="D27" s="1905"/>
      <c r="E27" s="1905"/>
      <c r="F27" s="1905"/>
      <c r="G27" s="520"/>
      <c r="H27" s="849">
        <v>66111096</v>
      </c>
      <c r="I27" s="847"/>
      <c r="J27" s="848">
        <v>66111096</v>
      </c>
    </row>
    <row r="28" spans="1:10" s="461" customFormat="1" ht="15">
      <c r="B28" s="527" t="s">
        <v>309</v>
      </c>
      <c r="C28" s="528"/>
      <c r="D28" s="1905"/>
      <c r="E28" s="1905"/>
      <c r="F28" s="1905"/>
      <c r="G28" s="529"/>
      <c r="H28" s="854"/>
      <c r="I28" s="855"/>
      <c r="J28" s="856">
        <v>0</v>
      </c>
    </row>
    <row r="29" spans="1:10" s="495" customFormat="1" ht="15" customHeight="1">
      <c r="B29" s="518" t="s">
        <v>1417</v>
      </c>
      <c r="C29" s="519"/>
      <c r="D29" s="1905"/>
      <c r="E29" s="1905"/>
      <c r="F29" s="1905"/>
      <c r="G29" s="520"/>
      <c r="H29" s="849">
        <v>15555568</v>
      </c>
      <c r="I29" s="847"/>
      <c r="J29" s="848">
        <v>15555568</v>
      </c>
    </row>
    <row r="30" spans="1:10" s="495" customFormat="1" ht="15" customHeight="1">
      <c r="B30" s="530" t="s">
        <v>1418</v>
      </c>
      <c r="C30" s="531"/>
      <c r="D30" s="1906"/>
      <c r="E30" s="1906"/>
      <c r="F30" s="1906"/>
      <c r="G30" s="532"/>
      <c r="H30" s="857">
        <v>3888904</v>
      </c>
      <c r="I30" s="858"/>
      <c r="J30" s="859">
        <v>3888904</v>
      </c>
    </row>
    <row r="31" spans="1:10" s="495" customFormat="1" ht="14.25">
      <c r="B31" s="533"/>
      <c r="C31" s="496"/>
      <c r="D31" s="534"/>
      <c r="E31" s="534"/>
      <c r="F31" s="489"/>
      <c r="G31" s="490"/>
      <c r="H31" s="860"/>
      <c r="I31" s="860"/>
      <c r="J31" s="860"/>
    </row>
    <row r="32" spans="1:10" s="465" customFormat="1" ht="15">
      <c r="A32" s="475" t="s">
        <v>532</v>
      </c>
      <c r="B32" s="471" t="s">
        <v>999</v>
      </c>
      <c r="H32" s="477" t="s">
        <v>613</v>
      </c>
      <c r="I32" s="478"/>
      <c r="J32" s="903" t="s">
        <v>313</v>
      </c>
    </row>
    <row r="33" spans="1:10" s="461" customFormat="1" ht="15">
      <c r="B33" s="471"/>
      <c r="C33" s="488"/>
      <c r="D33" s="488"/>
      <c r="E33" s="488"/>
      <c r="F33" s="488"/>
      <c r="G33" s="488"/>
      <c r="H33" s="838"/>
      <c r="I33" s="838"/>
      <c r="J33" s="838"/>
    </row>
    <row r="34" spans="1:10" s="495" customFormat="1" ht="14.25">
      <c r="B34" s="1089" t="s">
        <v>355</v>
      </c>
      <c r="C34" s="488"/>
      <c r="D34" s="488"/>
      <c r="E34" s="488"/>
      <c r="F34" s="488"/>
      <c r="G34" s="488"/>
      <c r="H34" s="1339">
        <v>41370171121</v>
      </c>
      <c r="I34" s="1388"/>
      <c r="J34" s="1339">
        <v>1540259354</v>
      </c>
    </row>
    <row r="35" spans="1:10" s="495" customFormat="1" ht="15">
      <c r="B35" s="1101" t="s">
        <v>1440</v>
      </c>
      <c r="C35" s="488"/>
      <c r="D35" s="488"/>
      <c r="E35" s="488"/>
      <c r="F35" s="488"/>
      <c r="G35" s="488"/>
      <c r="H35" s="1337">
        <v>500000000</v>
      </c>
      <c r="I35" s="1337"/>
      <c r="J35" s="1337">
        <v>500000000</v>
      </c>
    </row>
    <row r="36" spans="1:10" s="495" customFormat="1" ht="15">
      <c r="B36" s="1101" t="s">
        <v>1441</v>
      </c>
      <c r="C36" s="488"/>
      <c r="D36" s="488"/>
      <c r="E36" s="488"/>
      <c r="F36" s="488"/>
      <c r="G36" s="488"/>
      <c r="H36" s="1337">
        <v>790259354</v>
      </c>
      <c r="I36" s="1337"/>
      <c r="J36" s="1337">
        <v>790259354</v>
      </c>
    </row>
    <row r="37" spans="1:10" s="495" customFormat="1" ht="15">
      <c r="B37" s="1101" t="s">
        <v>1442</v>
      </c>
      <c r="C37" s="488"/>
      <c r="D37" s="488"/>
      <c r="E37" s="488"/>
      <c r="F37" s="488"/>
      <c r="G37" s="488"/>
      <c r="H37" s="1337">
        <v>4790269296</v>
      </c>
      <c r="I37" s="1337"/>
      <c r="J37" s="1337">
        <v>0</v>
      </c>
    </row>
    <row r="38" spans="1:10" s="495" customFormat="1" ht="15">
      <c r="B38" s="1101" t="s">
        <v>1443</v>
      </c>
      <c r="C38" s="488"/>
      <c r="D38" s="488"/>
      <c r="E38" s="488"/>
      <c r="F38" s="488"/>
      <c r="G38" s="488"/>
      <c r="H38" s="1337">
        <v>42255318</v>
      </c>
      <c r="I38" s="1337"/>
      <c r="J38" s="1337">
        <v>0</v>
      </c>
    </row>
    <row r="39" spans="1:10" s="495" customFormat="1" ht="15">
      <c r="B39" s="1101" t="s">
        <v>1444</v>
      </c>
      <c r="C39" s="488"/>
      <c r="D39" s="488"/>
      <c r="E39" s="488"/>
      <c r="F39" s="488"/>
      <c r="G39" s="488"/>
      <c r="H39" s="1337">
        <v>35247387153</v>
      </c>
      <c r="I39" s="1337"/>
      <c r="J39" s="1337">
        <v>0</v>
      </c>
    </row>
    <row r="40" spans="1:10" s="495" customFormat="1" ht="15">
      <c r="B40" s="1101" t="s">
        <v>1445</v>
      </c>
      <c r="C40" s="488"/>
      <c r="D40" s="488"/>
      <c r="E40" s="488"/>
      <c r="F40" s="488"/>
      <c r="G40" s="488"/>
      <c r="H40" s="1337">
        <v>0</v>
      </c>
      <c r="I40" s="1337"/>
      <c r="J40" s="1337">
        <v>250000000</v>
      </c>
    </row>
    <row r="41" spans="1:10" s="1162" customFormat="1" ht="15">
      <c r="B41" s="1090" t="s">
        <v>893</v>
      </c>
      <c r="C41" s="970"/>
      <c r="D41" s="970"/>
      <c r="E41" s="970"/>
      <c r="F41" s="970"/>
      <c r="G41" s="970"/>
      <c r="H41" s="1339">
        <v>19099983298</v>
      </c>
      <c r="I41" s="1339"/>
      <c r="J41" s="1339">
        <v>18063236788</v>
      </c>
    </row>
    <row r="42" spans="1:10" s="1162" customFormat="1" ht="15" customHeight="1">
      <c r="B42" s="606" t="s">
        <v>1446</v>
      </c>
      <c r="H42" s="1337">
        <v>19099983298</v>
      </c>
      <c r="I42" s="1337"/>
      <c r="J42" s="1337">
        <v>18063236788</v>
      </c>
    </row>
    <row r="43" spans="1:10" s="465" customFormat="1" ht="15">
      <c r="B43" s="1090" t="s">
        <v>852</v>
      </c>
      <c r="C43" s="483"/>
      <c r="D43" s="483"/>
      <c r="E43" s="483"/>
      <c r="F43" s="483"/>
      <c r="G43" s="483"/>
      <c r="H43" s="835">
        <v>8761179533</v>
      </c>
      <c r="I43" s="835"/>
      <c r="J43" s="835">
        <v>8411409567</v>
      </c>
    </row>
    <row r="44" spans="1:10" s="465" customFormat="1" ht="6" customHeight="1">
      <c r="B44" s="473"/>
      <c r="H44" s="835"/>
      <c r="I44" s="835"/>
      <c r="J44" s="835"/>
    </row>
    <row r="45" spans="1:10" s="465" customFormat="1" ht="15.75" thickBot="1">
      <c r="B45" s="497" t="s">
        <v>996</v>
      </c>
      <c r="C45" s="505"/>
      <c r="D45" s="505"/>
      <c r="E45" s="505"/>
      <c r="F45" s="505"/>
      <c r="G45" s="461"/>
      <c r="H45" s="864">
        <v>69231333952</v>
      </c>
      <c r="I45" s="838"/>
      <c r="J45" s="864">
        <v>28014905709</v>
      </c>
    </row>
    <row r="46" spans="1:10" s="465" customFormat="1" ht="15" thickTop="1">
      <c r="B46" s="473"/>
      <c r="H46" s="835"/>
      <c r="I46" s="835"/>
      <c r="J46" s="835"/>
    </row>
    <row r="47" spans="1:10" s="461" customFormat="1" ht="15" hidden="1">
      <c r="A47" s="475" t="s">
        <v>545</v>
      </c>
      <c r="B47" s="471" t="s">
        <v>403</v>
      </c>
      <c r="H47" s="838"/>
      <c r="I47" s="838"/>
      <c r="J47" s="838"/>
    </row>
    <row r="48" spans="1:10" s="461" customFormat="1" ht="15" hidden="1" customHeight="1">
      <c r="A48" s="475"/>
      <c r="B48" s="564" t="s">
        <v>277</v>
      </c>
      <c r="C48" s="1894" t="s">
        <v>313</v>
      </c>
      <c r="D48" s="1895"/>
      <c r="E48" s="1896"/>
      <c r="F48" s="1894" t="s">
        <v>270</v>
      </c>
      <c r="G48" s="1896"/>
      <c r="H48" s="1892" t="s">
        <v>271</v>
      </c>
      <c r="I48" s="1893"/>
      <c r="J48" s="865" t="s">
        <v>613</v>
      </c>
    </row>
    <row r="49" spans="1:10" s="461" customFormat="1" ht="30" hidden="1">
      <c r="A49" s="475"/>
      <c r="B49" s="560" t="s">
        <v>265</v>
      </c>
      <c r="C49" s="561"/>
      <c r="D49" s="562">
        <f>SUM(D50:D53)</f>
        <v>27607071080</v>
      </c>
      <c r="E49" s="563"/>
      <c r="F49" s="562">
        <f>SUM(F50:F53)</f>
        <v>0</v>
      </c>
      <c r="G49" s="563"/>
      <c r="H49" s="866">
        <f>SUM(H50:H53)</f>
        <v>0</v>
      </c>
      <c r="I49" s="867"/>
      <c r="J49" s="868">
        <f>SUM(J50:J53)</f>
        <v>27607071080</v>
      </c>
    </row>
    <row r="50" spans="1:10" s="465" customFormat="1" ht="28.5" hidden="1">
      <c r="A50" s="494"/>
      <c r="B50" s="535" t="s">
        <v>266</v>
      </c>
      <c r="C50" s="536"/>
      <c r="D50" s="537">
        <v>0</v>
      </c>
      <c r="E50" s="538"/>
      <c r="F50" s="536"/>
      <c r="G50" s="538"/>
      <c r="H50" s="869">
        <v>0</v>
      </c>
      <c r="I50" s="870"/>
      <c r="J50" s="852">
        <f>D50+F50-H50</f>
        <v>0</v>
      </c>
    </row>
    <row r="51" spans="1:10" s="465" customFormat="1" ht="14.25" hidden="1">
      <c r="A51" s="494"/>
      <c r="B51" s="535" t="s">
        <v>267</v>
      </c>
      <c r="C51" s="536"/>
      <c r="D51" s="537">
        <v>27607071080</v>
      </c>
      <c r="E51" s="538"/>
      <c r="F51" s="536">
        <v>0</v>
      </c>
      <c r="G51" s="538"/>
      <c r="H51" s="869">
        <v>0</v>
      </c>
      <c r="I51" s="870"/>
      <c r="J51" s="852">
        <f>D51+F51-H51</f>
        <v>27607071080</v>
      </c>
    </row>
    <row r="52" spans="1:10" s="465" customFormat="1" ht="14.25" hidden="1">
      <c r="A52" s="494"/>
      <c r="B52" s="535" t="s">
        <v>114</v>
      </c>
      <c r="C52" s="536"/>
      <c r="D52" s="537"/>
      <c r="E52" s="538"/>
      <c r="F52" s="536">
        <v>0</v>
      </c>
      <c r="G52" s="538"/>
      <c r="H52" s="869">
        <v>0</v>
      </c>
      <c r="I52" s="870"/>
      <c r="J52" s="852">
        <f>D52+F52-H52</f>
        <v>0</v>
      </c>
    </row>
    <row r="53" spans="1:10" s="465" customFormat="1" ht="14.25" hidden="1">
      <c r="A53" s="494"/>
      <c r="B53" s="535" t="s">
        <v>268</v>
      </c>
      <c r="C53" s="536"/>
      <c r="D53" s="537"/>
      <c r="E53" s="538"/>
      <c r="F53" s="536">
        <v>0</v>
      </c>
      <c r="G53" s="538"/>
      <c r="H53" s="869">
        <v>0</v>
      </c>
      <c r="I53" s="870"/>
      <c r="J53" s="852">
        <f>D53+F53-H53</f>
        <v>0</v>
      </c>
    </row>
    <row r="54" spans="1:10" s="461" customFormat="1" ht="30" hidden="1">
      <c r="A54" s="475"/>
      <c r="B54" s="560" t="s">
        <v>279</v>
      </c>
      <c r="C54" s="561"/>
      <c r="D54" s="562">
        <f>SUM(D55:D58)</f>
        <v>8530273892</v>
      </c>
      <c r="E54" s="563"/>
      <c r="F54" s="562">
        <f>SUM(F55:F58)</f>
        <v>1840471404</v>
      </c>
      <c r="G54" s="563"/>
      <c r="H54" s="866">
        <f>SUM(H55:H58)</f>
        <v>0</v>
      </c>
      <c r="I54" s="867"/>
      <c r="J54" s="868">
        <f>SUM(J55:J58)</f>
        <v>10370745296</v>
      </c>
    </row>
    <row r="55" spans="1:10" s="465" customFormat="1" ht="28.5" hidden="1">
      <c r="A55" s="494"/>
      <c r="B55" s="535" t="s">
        <v>266</v>
      </c>
      <c r="C55" s="536"/>
      <c r="D55" s="537"/>
      <c r="E55" s="538"/>
      <c r="F55" s="536"/>
      <c r="G55" s="538"/>
      <c r="H55" s="869">
        <v>0</v>
      </c>
      <c r="I55" s="870"/>
      <c r="J55" s="852">
        <f>D55+F55-H55</f>
        <v>0</v>
      </c>
    </row>
    <row r="56" spans="1:10" s="465" customFormat="1" ht="14.25" hidden="1">
      <c r="A56" s="494"/>
      <c r="B56" s="535" t="s">
        <v>267</v>
      </c>
      <c r="C56" s="536">
        <v>8530273892</v>
      </c>
      <c r="D56" s="537">
        <v>8530273892</v>
      </c>
      <c r="E56" s="538"/>
      <c r="F56" s="536">
        <v>1840471404</v>
      </c>
      <c r="G56" s="538"/>
      <c r="H56" s="869">
        <v>0</v>
      </c>
      <c r="I56" s="870"/>
      <c r="J56" s="852">
        <f>D56+F56-H56</f>
        <v>10370745296</v>
      </c>
    </row>
    <row r="57" spans="1:10" s="465" customFormat="1" ht="14.25" hidden="1">
      <c r="A57" s="494"/>
      <c r="B57" s="535" t="s">
        <v>114</v>
      </c>
      <c r="C57" s="536"/>
      <c r="D57" s="537">
        <v>0</v>
      </c>
      <c r="E57" s="538"/>
      <c r="F57" s="536">
        <v>0</v>
      </c>
      <c r="G57" s="538"/>
      <c r="H57" s="869">
        <v>0</v>
      </c>
      <c r="I57" s="870"/>
      <c r="J57" s="852">
        <f>D57+F57-H57</f>
        <v>0</v>
      </c>
    </row>
    <row r="58" spans="1:10" s="465" customFormat="1" ht="14.25" hidden="1">
      <c r="A58" s="494"/>
      <c r="B58" s="535" t="s">
        <v>268</v>
      </c>
      <c r="C58" s="536"/>
      <c r="D58" s="537">
        <v>0</v>
      </c>
      <c r="E58" s="538"/>
      <c r="F58" s="536">
        <v>0</v>
      </c>
      <c r="G58" s="538"/>
      <c r="H58" s="869">
        <v>0</v>
      </c>
      <c r="I58" s="870"/>
      <c r="J58" s="852">
        <f>D58+F58-H58</f>
        <v>0</v>
      </c>
    </row>
    <row r="59" spans="1:10" s="461" customFormat="1" ht="45" hidden="1">
      <c r="A59" s="475"/>
      <c r="B59" s="560" t="s">
        <v>269</v>
      </c>
      <c r="C59" s="561"/>
      <c r="D59" s="562">
        <f>SUM(D60:D63)</f>
        <v>19076797188</v>
      </c>
      <c r="E59" s="563"/>
      <c r="F59" s="562">
        <f>SUM(F60:F63)</f>
        <v>0</v>
      </c>
      <c r="G59" s="563"/>
      <c r="H59" s="866">
        <f>SUM(H60:H63)</f>
        <v>0</v>
      </c>
      <c r="I59" s="867"/>
      <c r="J59" s="868">
        <f>SUM(J60:J63)</f>
        <v>17236325784</v>
      </c>
    </row>
    <row r="60" spans="1:10" s="465" customFormat="1" ht="28.5" hidden="1">
      <c r="A60" s="494"/>
      <c r="B60" s="535" t="s">
        <v>266</v>
      </c>
      <c r="C60" s="536">
        <f>C49-C55</f>
        <v>0</v>
      </c>
      <c r="D60" s="537">
        <f>D50-D55</f>
        <v>0</v>
      </c>
      <c r="E60" s="538"/>
      <c r="F60" s="536">
        <v>0</v>
      </c>
      <c r="G60" s="538"/>
      <c r="H60" s="869">
        <v>0</v>
      </c>
      <c r="I60" s="870"/>
      <c r="J60" s="852">
        <f>J50-J55</f>
        <v>0</v>
      </c>
    </row>
    <row r="61" spans="1:10" s="465" customFormat="1" ht="14.25" hidden="1">
      <c r="A61" s="494"/>
      <c r="B61" s="535" t="s">
        <v>267</v>
      </c>
      <c r="C61" s="536">
        <f>C50-C56</f>
        <v>-8530273892</v>
      </c>
      <c r="D61" s="537">
        <f>D51-D56</f>
        <v>19076797188</v>
      </c>
      <c r="E61" s="538"/>
      <c r="F61" s="536">
        <v>0</v>
      </c>
      <c r="G61" s="538"/>
      <c r="H61" s="869">
        <v>0</v>
      </c>
      <c r="I61" s="870"/>
      <c r="J61" s="852">
        <f>J51-J56</f>
        <v>17236325784</v>
      </c>
    </row>
    <row r="62" spans="1:10" s="465" customFormat="1" ht="14.25" hidden="1">
      <c r="A62" s="494"/>
      <c r="B62" s="535" t="s">
        <v>114</v>
      </c>
      <c r="C62" s="536">
        <f>C51-C57</f>
        <v>0</v>
      </c>
      <c r="D62" s="537">
        <f>D52-D57</f>
        <v>0</v>
      </c>
      <c r="E62" s="538"/>
      <c r="F62" s="536">
        <v>0</v>
      </c>
      <c r="G62" s="538"/>
      <c r="H62" s="869">
        <v>0</v>
      </c>
      <c r="I62" s="870"/>
      <c r="J62" s="852">
        <f>J52-J57</f>
        <v>0</v>
      </c>
    </row>
    <row r="63" spans="1:10" s="465" customFormat="1" ht="14.25" hidden="1">
      <c r="A63" s="494"/>
      <c r="B63" s="539" t="s">
        <v>268</v>
      </c>
      <c r="C63" s="540">
        <f>C52-C58</f>
        <v>0</v>
      </c>
      <c r="D63" s="541">
        <f>D53-D58</f>
        <v>0</v>
      </c>
      <c r="E63" s="542"/>
      <c r="F63" s="540">
        <v>0</v>
      </c>
      <c r="G63" s="542"/>
      <c r="H63" s="871">
        <v>0</v>
      </c>
      <c r="I63" s="872"/>
      <c r="J63" s="873">
        <f>J53-J58</f>
        <v>0</v>
      </c>
    </row>
    <row r="64" spans="1:10" s="465" customFormat="1" ht="14.25" hidden="1">
      <c r="A64" s="494"/>
      <c r="B64" s="473"/>
      <c r="H64" s="835"/>
      <c r="I64" s="835"/>
      <c r="J64" s="835"/>
    </row>
    <row r="65" spans="1:10" s="465" customFormat="1" ht="15" hidden="1">
      <c r="A65" s="475" t="s">
        <v>532</v>
      </c>
      <c r="B65" s="471" t="s">
        <v>869</v>
      </c>
      <c r="H65" s="462"/>
      <c r="I65" s="462"/>
      <c r="J65" s="462"/>
    </row>
    <row r="66" spans="1:10" s="465" customFormat="1" ht="15" hidden="1">
      <c r="A66" s="475"/>
      <c r="B66" s="471"/>
      <c r="H66" s="479"/>
      <c r="I66" s="478"/>
      <c r="J66" s="479"/>
    </row>
    <row r="67" spans="1:10" s="461" customFormat="1" ht="15" hidden="1" customHeight="1">
      <c r="B67" s="1864" t="s">
        <v>568</v>
      </c>
      <c r="C67" s="1897"/>
      <c r="D67" s="1861">
        <v>41090</v>
      </c>
      <c r="E67" s="1862"/>
      <c r="F67" s="1863"/>
      <c r="G67" s="987"/>
      <c r="H67" s="1862">
        <v>40909</v>
      </c>
      <c r="I67" s="1862"/>
      <c r="J67" s="1863"/>
    </row>
    <row r="68" spans="1:10" s="461" customFormat="1" ht="15" hidden="1">
      <c r="B68" s="1865"/>
      <c r="C68" s="1898"/>
      <c r="D68" s="513" t="s">
        <v>864</v>
      </c>
      <c r="E68" s="512"/>
      <c r="F68" s="511" t="s">
        <v>865</v>
      </c>
      <c r="G68" s="984"/>
      <c r="H68" s="985" t="s">
        <v>864</v>
      </c>
      <c r="I68" s="988"/>
      <c r="J68" s="512" t="s">
        <v>865</v>
      </c>
    </row>
    <row r="69" spans="1:10" s="461" customFormat="1" ht="15" hidden="1">
      <c r="B69" s="976"/>
      <c r="C69" s="468"/>
      <c r="D69" s="989"/>
      <c r="E69" s="468"/>
      <c r="F69" s="1029"/>
      <c r="G69" s="981"/>
      <c r="H69" s="486"/>
      <c r="I69" s="989"/>
      <c r="J69" s="975"/>
    </row>
    <row r="70" spans="1:10" s="461" customFormat="1" ht="15" hidden="1">
      <c r="B70" s="974" t="s">
        <v>1127</v>
      </c>
      <c r="C70" s="468"/>
      <c r="D70" s="990">
        <f>SUM(D71:D86)</f>
        <v>0</v>
      </c>
      <c r="E70" s="468"/>
      <c r="F70" s="990">
        <f>SUM(F71:F86)</f>
        <v>0</v>
      </c>
      <c r="G70" s="990">
        <f>SUM(G83:G86)</f>
        <v>0</v>
      </c>
      <c r="H70" s="1030">
        <f>SUM(H71:H86)</f>
        <v>0</v>
      </c>
      <c r="I70" s="990">
        <f>SUM(I83:I86)</f>
        <v>0</v>
      </c>
      <c r="J70" s="1030">
        <f>SUM(J71:J86)</f>
        <v>0</v>
      </c>
    </row>
    <row r="71" spans="1:10" s="461" customFormat="1" ht="15" hidden="1">
      <c r="B71" s="976" t="s">
        <v>894</v>
      </c>
      <c r="C71" s="468"/>
      <c r="D71" s="1091"/>
      <c r="E71" s="1092"/>
      <c r="F71" s="1091"/>
      <c r="G71" s="1091"/>
      <c r="H71" s="1093"/>
      <c r="I71" s="1091"/>
      <c r="J71" s="1094"/>
    </row>
    <row r="72" spans="1:10" s="461" customFormat="1" ht="15" hidden="1">
      <c r="B72" s="976" t="s">
        <v>895</v>
      </c>
      <c r="C72" s="468"/>
      <c r="D72" s="1091"/>
      <c r="E72" s="1092"/>
      <c r="F72" s="1091"/>
      <c r="G72" s="1091"/>
      <c r="H72" s="1093"/>
      <c r="I72" s="1091"/>
      <c r="J72" s="1094"/>
    </row>
    <row r="73" spans="1:10" s="461" customFormat="1" ht="15" hidden="1">
      <c r="B73" s="976" t="s">
        <v>896</v>
      </c>
      <c r="C73" s="468"/>
      <c r="D73" s="1091"/>
      <c r="E73" s="1092"/>
      <c r="F73" s="1091"/>
      <c r="G73" s="1091"/>
      <c r="H73" s="1093"/>
      <c r="I73" s="1091"/>
      <c r="J73" s="1094"/>
    </row>
    <row r="74" spans="1:10" s="461" customFormat="1" ht="15" hidden="1">
      <c r="B74" s="976" t="s">
        <v>897</v>
      </c>
      <c r="C74" s="468"/>
      <c r="D74" s="1091"/>
      <c r="E74" s="1092"/>
      <c r="F74" s="1091"/>
      <c r="G74" s="1091"/>
      <c r="H74" s="1093"/>
      <c r="I74" s="1091"/>
      <c r="J74" s="1094"/>
    </row>
    <row r="75" spans="1:10" s="461" customFormat="1" ht="15" hidden="1">
      <c r="B75" s="976" t="s">
        <v>898</v>
      </c>
      <c r="C75" s="468"/>
      <c r="D75" s="1091"/>
      <c r="E75" s="1092"/>
      <c r="F75" s="1091"/>
      <c r="G75" s="1091"/>
      <c r="H75" s="1093"/>
      <c r="I75" s="1091"/>
      <c r="J75" s="1094"/>
    </row>
    <row r="76" spans="1:10" s="461" customFormat="1" ht="15" hidden="1">
      <c r="B76" s="976" t="s">
        <v>899</v>
      </c>
      <c r="C76" s="468"/>
      <c r="D76" s="1091"/>
      <c r="E76" s="1092"/>
      <c r="F76" s="1091"/>
      <c r="G76" s="1091"/>
      <c r="H76" s="1093"/>
      <c r="I76" s="1091"/>
      <c r="J76" s="1094"/>
    </row>
    <row r="77" spans="1:10" s="461" customFormat="1" ht="15" hidden="1">
      <c r="B77" s="976" t="s">
        <v>900</v>
      </c>
      <c r="C77" s="468"/>
      <c r="D77" s="1091"/>
      <c r="E77" s="1092"/>
      <c r="F77" s="1091"/>
      <c r="G77" s="1091"/>
      <c r="H77" s="1093"/>
      <c r="I77" s="1091"/>
      <c r="J77" s="1094"/>
    </row>
    <row r="78" spans="1:10" s="461" customFormat="1" ht="15" hidden="1">
      <c r="B78" s="976"/>
      <c r="C78" s="468"/>
      <c r="D78" s="1091"/>
      <c r="E78" s="1092"/>
      <c r="F78" s="1091"/>
      <c r="G78" s="1091"/>
      <c r="H78" s="1093"/>
      <c r="I78" s="1091"/>
      <c r="J78" s="1094"/>
    </row>
    <row r="79" spans="1:10" s="461" customFormat="1" ht="15" hidden="1">
      <c r="B79" s="976"/>
      <c r="C79" s="468"/>
      <c r="D79" s="1091"/>
      <c r="E79" s="1092"/>
      <c r="F79" s="1091"/>
      <c r="G79" s="1091"/>
      <c r="H79" s="1093"/>
      <c r="I79" s="1091"/>
      <c r="J79" s="1094"/>
    </row>
    <row r="80" spans="1:10" s="461" customFormat="1" ht="15" hidden="1">
      <c r="B80" s="976"/>
      <c r="C80" s="468"/>
      <c r="D80" s="1091"/>
      <c r="E80" s="1092"/>
      <c r="F80" s="1091"/>
      <c r="G80" s="1091"/>
      <c r="H80" s="1093"/>
      <c r="I80" s="1091"/>
      <c r="J80" s="1094"/>
    </row>
    <row r="81" spans="1:10" s="461" customFormat="1" ht="15" hidden="1">
      <c r="B81" s="976"/>
      <c r="C81" s="468"/>
      <c r="D81" s="1091"/>
      <c r="E81" s="1092"/>
      <c r="F81" s="1091"/>
      <c r="G81" s="1091"/>
      <c r="H81" s="1093"/>
      <c r="I81" s="1091"/>
      <c r="J81" s="1094"/>
    </row>
    <row r="82" spans="1:10" s="461" customFormat="1" ht="15" hidden="1">
      <c r="B82" s="976"/>
      <c r="C82" s="468"/>
      <c r="D82" s="1091"/>
      <c r="E82" s="1092"/>
      <c r="F82" s="1091"/>
      <c r="G82" s="1091"/>
      <c r="H82" s="1093"/>
      <c r="I82" s="1091"/>
      <c r="J82" s="1094"/>
    </row>
    <row r="83" spans="1:10" s="461" customFormat="1" ht="15" hidden="1">
      <c r="B83" s="976"/>
      <c r="C83" s="468"/>
      <c r="D83" s="1032"/>
      <c r="E83" s="973"/>
      <c r="F83" s="1032"/>
      <c r="G83" s="1032"/>
      <c r="H83" s="972"/>
      <c r="I83" s="1095"/>
      <c r="J83" s="1033"/>
    </row>
    <row r="84" spans="1:10" s="465" customFormat="1" ht="14.25" hidden="1">
      <c r="B84" s="976"/>
      <c r="C84" s="468"/>
      <c r="D84" s="1032"/>
      <c r="E84" s="973"/>
      <c r="F84" s="1032"/>
      <c r="G84" s="1032"/>
      <c r="H84" s="972"/>
      <c r="I84" s="1095"/>
      <c r="J84" s="1096"/>
    </row>
    <row r="85" spans="1:10" s="465" customFormat="1" ht="14.25" hidden="1">
      <c r="B85" s="976"/>
      <c r="C85" s="468"/>
      <c r="D85" s="1032"/>
      <c r="E85" s="973"/>
      <c r="F85" s="1032"/>
      <c r="G85" s="1032"/>
      <c r="H85" s="972"/>
      <c r="I85" s="1095"/>
      <c r="J85" s="1033"/>
    </row>
    <row r="86" spans="1:10" s="465" customFormat="1" ht="14.25" hidden="1">
      <c r="B86" s="976"/>
      <c r="C86" s="468"/>
      <c r="D86" s="1032"/>
      <c r="E86" s="973"/>
      <c r="F86" s="1032"/>
      <c r="G86" s="1032"/>
      <c r="H86" s="972"/>
      <c r="I86" s="1095"/>
      <c r="J86" s="1033"/>
    </row>
    <row r="87" spans="1:10" s="465" customFormat="1" ht="15" hidden="1">
      <c r="B87" s="1054" t="s">
        <v>870</v>
      </c>
      <c r="C87" s="468"/>
      <c r="D87" s="1031"/>
      <c r="E87" s="467"/>
      <c r="F87" s="1055">
        <v>0</v>
      </c>
      <c r="G87" s="467"/>
      <c r="H87" s="975"/>
      <c r="I87" s="486"/>
      <c r="J87" s="977">
        <v>0</v>
      </c>
    </row>
    <row r="88" spans="1:10" s="465" customFormat="1" ht="15" hidden="1">
      <c r="B88" s="974"/>
      <c r="C88" s="468"/>
      <c r="D88" s="1031"/>
      <c r="E88" s="467"/>
      <c r="F88" s="1055"/>
      <c r="G88" s="467"/>
      <c r="H88" s="975"/>
      <c r="I88" s="486"/>
      <c r="J88" s="977"/>
    </row>
    <row r="89" spans="1:10" s="465" customFormat="1" ht="15" hidden="1">
      <c r="B89" s="976" t="s">
        <v>867</v>
      </c>
      <c r="C89" s="468"/>
      <c r="D89" s="1031"/>
      <c r="E89" s="467"/>
      <c r="F89" s="1055"/>
      <c r="G89" s="467"/>
      <c r="H89" s="975"/>
      <c r="I89" s="486"/>
      <c r="J89" s="977"/>
    </row>
    <row r="90" spans="1:10" s="465" customFormat="1" ht="15" hidden="1" customHeight="1">
      <c r="B90" s="1900"/>
      <c r="C90" s="1901"/>
      <c r="D90" s="1901"/>
      <c r="E90" s="1901"/>
      <c r="F90" s="1901"/>
      <c r="G90" s="1901"/>
      <c r="H90" s="1901"/>
      <c r="I90" s="1901"/>
      <c r="J90" s="1902"/>
    </row>
    <row r="91" spans="1:10" s="465" customFormat="1" ht="15" hidden="1">
      <c r="B91" s="1056" t="s">
        <v>868</v>
      </c>
      <c r="C91" s="468"/>
      <c r="D91" s="1031"/>
      <c r="E91" s="467"/>
      <c r="F91" s="1057"/>
      <c r="G91" s="467"/>
      <c r="H91" s="975"/>
      <c r="I91" s="486"/>
      <c r="J91" s="977"/>
    </row>
    <row r="92" spans="1:10" s="461" customFormat="1" ht="15" hidden="1">
      <c r="B92" s="979"/>
      <c r="C92" s="469"/>
      <c r="D92" s="1058"/>
      <c r="E92" s="1059"/>
      <c r="F92" s="993"/>
      <c r="G92" s="1059"/>
      <c r="H92" s="470"/>
      <c r="I92" s="994"/>
      <c r="J92" s="980"/>
    </row>
    <row r="93" spans="1:10" s="461" customFormat="1" ht="15" hidden="1">
      <c r="B93" s="1097"/>
      <c r="C93" s="468"/>
      <c r="D93" s="467"/>
      <c r="E93" s="467"/>
      <c r="F93" s="467"/>
      <c r="G93" s="467"/>
      <c r="H93" s="486"/>
      <c r="I93" s="486"/>
      <c r="J93" s="486"/>
    </row>
    <row r="94" spans="1:10" s="461" customFormat="1" ht="15">
      <c r="A94" s="475" t="s">
        <v>534</v>
      </c>
      <c r="B94" s="471" t="s">
        <v>901</v>
      </c>
      <c r="C94" s="468"/>
      <c r="D94" s="467"/>
      <c r="E94" s="467"/>
      <c r="F94" s="467"/>
      <c r="G94" s="467"/>
      <c r="H94" s="477" t="s">
        <v>613</v>
      </c>
      <c r="I94" s="478"/>
      <c r="J94" s="903" t="s">
        <v>313</v>
      </c>
    </row>
    <row r="95" spans="1:10" s="461" customFormat="1" ht="6.75" customHeight="1">
      <c r="A95" s="475"/>
      <c r="B95" s="471"/>
      <c r="C95" s="468"/>
      <c r="D95" s="467"/>
      <c r="E95" s="467"/>
      <c r="F95" s="467"/>
      <c r="G95" s="467"/>
      <c r="H95" s="479"/>
      <c r="I95" s="478"/>
      <c r="J95" s="1099"/>
    </row>
    <row r="96" spans="1:10" s="461" customFormat="1" ht="15" hidden="1">
      <c r="B96" s="1097" t="s">
        <v>699</v>
      </c>
      <c r="C96" s="468"/>
      <c r="D96" s="467"/>
      <c r="E96" s="467"/>
      <c r="F96" s="467"/>
      <c r="G96" s="467"/>
      <c r="H96" s="486">
        <f>H97</f>
        <v>0</v>
      </c>
      <c r="I96" s="486"/>
      <c r="J96" s="486">
        <f>J97</f>
        <v>0</v>
      </c>
    </row>
    <row r="97" spans="2:10" s="461" customFormat="1" ht="14.25" hidden="1" customHeight="1">
      <c r="B97" s="1016" t="s">
        <v>441</v>
      </c>
      <c r="C97" s="468"/>
      <c r="D97" s="467"/>
      <c r="E97" s="467"/>
      <c r="F97" s="467"/>
      <c r="G97" s="467"/>
      <c r="H97" s="507">
        <v>0</v>
      </c>
      <c r="I97" s="507"/>
      <c r="J97" s="507">
        <v>0</v>
      </c>
    </row>
    <row r="98" spans="2:10" s="461" customFormat="1" ht="16.5" customHeight="1">
      <c r="B98" s="1335" t="s">
        <v>672</v>
      </c>
      <c r="C98" s="464"/>
      <c r="D98" s="463"/>
      <c r="E98" s="463"/>
      <c r="F98" s="463"/>
      <c r="G98" s="463"/>
      <c r="H98" s="482">
        <v>1000000000</v>
      </c>
      <c r="I98" s="482"/>
      <c r="J98" s="482">
        <v>1000000000</v>
      </c>
    </row>
    <row r="99" spans="2:10" s="461" customFormat="1" ht="1.5" customHeight="1">
      <c r="B99" s="1335"/>
      <c r="C99" s="464"/>
      <c r="D99" s="463"/>
      <c r="E99" s="463"/>
      <c r="F99" s="463"/>
      <c r="G99" s="463"/>
      <c r="H99" s="482"/>
      <c r="I99" s="482"/>
      <c r="J99" s="482"/>
    </row>
    <row r="100" spans="2:10" s="461" customFormat="1" ht="15">
      <c r="B100" s="1335" t="s">
        <v>1127</v>
      </c>
      <c r="C100" s="464"/>
      <c r="D100" s="463"/>
      <c r="E100" s="463"/>
      <c r="F100" s="463"/>
      <c r="G100" s="463"/>
      <c r="H100" s="482">
        <v>17764486082</v>
      </c>
      <c r="I100" s="482"/>
      <c r="J100" s="482">
        <v>19764486082</v>
      </c>
    </row>
    <row r="101" spans="2:10" s="495" customFormat="1" ht="15">
      <c r="B101" s="1016" t="s">
        <v>894</v>
      </c>
      <c r="C101" s="506"/>
      <c r="D101" s="503"/>
      <c r="E101" s="503"/>
      <c r="F101" s="503"/>
      <c r="G101" s="503"/>
      <c r="H101" s="507">
        <v>2879799000</v>
      </c>
      <c r="I101" s="507"/>
      <c r="J101" s="507">
        <v>2879799000</v>
      </c>
    </row>
    <row r="102" spans="2:10" s="495" customFormat="1" ht="15">
      <c r="B102" s="1016" t="s">
        <v>895</v>
      </c>
      <c r="C102" s="506"/>
      <c r="D102" s="503"/>
      <c r="E102" s="503"/>
      <c r="F102" s="503"/>
      <c r="G102" s="503"/>
      <c r="H102" s="507">
        <v>300000000</v>
      </c>
      <c r="I102" s="507"/>
      <c r="J102" s="507">
        <v>300000000</v>
      </c>
    </row>
    <row r="103" spans="2:10" s="495" customFormat="1" ht="15">
      <c r="B103" s="1016" t="s">
        <v>896</v>
      </c>
      <c r="C103" s="506"/>
      <c r="D103" s="503"/>
      <c r="E103" s="503"/>
      <c r="F103" s="503"/>
      <c r="G103" s="503"/>
      <c r="H103" s="507">
        <v>1032200000</v>
      </c>
      <c r="I103" s="507"/>
      <c r="J103" s="507">
        <v>1032200000</v>
      </c>
    </row>
    <row r="104" spans="2:10" s="495" customFormat="1" ht="15">
      <c r="B104" s="1016" t="s">
        <v>897</v>
      </c>
      <c r="C104" s="506"/>
      <c r="D104" s="503"/>
      <c r="E104" s="503"/>
      <c r="F104" s="503"/>
      <c r="G104" s="503"/>
      <c r="H104" s="507">
        <v>13262487082</v>
      </c>
      <c r="I104" s="507"/>
      <c r="J104" s="507">
        <v>13262487082</v>
      </c>
    </row>
    <row r="105" spans="2:10" s="495" customFormat="1" ht="15">
      <c r="B105" s="1016" t="s">
        <v>229</v>
      </c>
      <c r="C105" s="506"/>
      <c r="D105" s="503"/>
      <c r="E105" s="503"/>
      <c r="F105" s="503"/>
      <c r="G105" s="503"/>
      <c r="H105" s="507">
        <v>0</v>
      </c>
      <c r="I105" s="507"/>
      <c r="J105" s="507">
        <v>2000000000</v>
      </c>
    </row>
    <row r="106" spans="2:10" s="495" customFormat="1" ht="15">
      <c r="B106" s="1016" t="s">
        <v>899</v>
      </c>
      <c r="C106" s="506"/>
      <c r="D106" s="503"/>
      <c r="E106" s="503"/>
      <c r="F106" s="503"/>
      <c r="G106" s="503"/>
      <c r="H106" s="507">
        <v>290000000</v>
      </c>
      <c r="I106" s="507"/>
      <c r="J106" s="507">
        <v>290000000</v>
      </c>
    </row>
    <row r="107" spans="2:10" s="461" customFormat="1" ht="15" hidden="1">
      <c r="B107" s="1098" t="s">
        <v>907</v>
      </c>
      <c r="C107" s="468"/>
      <c r="D107" s="467"/>
      <c r="E107" s="467"/>
      <c r="F107" s="467"/>
      <c r="G107" s="467"/>
      <c r="H107" s="507"/>
      <c r="I107" s="486"/>
      <c r="J107" s="486">
        <v>0</v>
      </c>
    </row>
    <row r="108" spans="2:10" s="495" customFormat="1" ht="7.5" customHeight="1">
      <c r="B108" s="1016"/>
      <c r="C108" s="506"/>
      <c r="D108" s="503"/>
      <c r="E108" s="503"/>
      <c r="F108" s="503"/>
      <c r="G108" s="503"/>
      <c r="H108" s="507"/>
      <c r="I108" s="507"/>
      <c r="J108" s="507"/>
    </row>
    <row r="109" spans="2:10" s="495" customFormat="1" ht="15">
      <c r="B109" s="548" t="s">
        <v>900</v>
      </c>
      <c r="C109" s="496"/>
      <c r="D109" s="490"/>
      <c r="E109" s="490"/>
      <c r="F109" s="490"/>
      <c r="G109" s="490"/>
      <c r="H109" s="482">
        <v>15700000000</v>
      </c>
      <c r="I109" s="489"/>
      <c r="J109" s="482">
        <v>18434447000</v>
      </c>
    </row>
    <row r="110" spans="2:10" s="495" customFormat="1" ht="15">
      <c r="B110" s="1016" t="s">
        <v>902</v>
      </c>
      <c r="C110" s="506"/>
      <c r="D110" s="503"/>
      <c r="E110" s="503"/>
      <c r="F110" s="503"/>
      <c r="G110" s="503"/>
      <c r="H110" s="507">
        <v>0</v>
      </c>
      <c r="I110" s="507"/>
      <c r="J110" s="507">
        <v>2440800000</v>
      </c>
    </row>
    <row r="111" spans="2:10" s="495" customFormat="1" ht="15">
      <c r="B111" s="1098" t="s">
        <v>903</v>
      </c>
      <c r="C111" s="506"/>
      <c r="D111" s="503"/>
      <c r="E111" s="503"/>
      <c r="F111" s="503"/>
      <c r="G111" s="503"/>
      <c r="H111" s="507">
        <v>13200000000</v>
      </c>
      <c r="I111" s="507"/>
      <c r="J111" s="507">
        <v>13200000000</v>
      </c>
    </row>
    <row r="112" spans="2:10" s="495" customFormat="1" ht="15">
      <c r="B112" s="1098" t="s">
        <v>904</v>
      </c>
      <c r="C112" s="506"/>
      <c r="D112" s="503"/>
      <c r="E112" s="503"/>
      <c r="F112" s="503"/>
      <c r="G112" s="503"/>
      <c r="H112" s="507">
        <v>1000000000</v>
      </c>
      <c r="I112" s="507"/>
      <c r="J112" s="507">
        <v>1000000000</v>
      </c>
    </row>
    <row r="113" spans="1:10" s="495" customFormat="1" ht="15">
      <c r="B113" s="1098" t="s">
        <v>905</v>
      </c>
      <c r="C113" s="506"/>
      <c r="D113" s="503"/>
      <c r="E113" s="503"/>
      <c r="F113" s="503"/>
      <c r="G113" s="503"/>
      <c r="H113" s="507">
        <v>1500000000</v>
      </c>
      <c r="I113" s="507"/>
      <c r="J113" s="507">
        <v>1500000000</v>
      </c>
    </row>
    <row r="114" spans="1:10" s="461" customFormat="1" ht="15">
      <c r="B114" s="1098" t="s">
        <v>907</v>
      </c>
      <c r="C114" s="468"/>
      <c r="D114" s="467"/>
      <c r="E114" s="467"/>
      <c r="F114" s="467"/>
      <c r="G114" s="467"/>
      <c r="H114" s="507"/>
      <c r="I114" s="486"/>
      <c r="J114" s="507">
        <v>293647000</v>
      </c>
    </row>
    <row r="115" spans="1:10" s="461" customFormat="1" ht="15" hidden="1">
      <c r="B115" s="1097" t="s">
        <v>906</v>
      </c>
      <c r="C115" s="468"/>
      <c r="D115" s="467"/>
      <c r="E115" s="467"/>
      <c r="F115" s="467"/>
      <c r="G115" s="467"/>
      <c r="H115" s="486">
        <v>0</v>
      </c>
      <c r="I115" s="486"/>
      <c r="J115" s="486">
        <v>0</v>
      </c>
    </row>
    <row r="116" spans="1:10" s="461" customFormat="1" ht="9" customHeight="1">
      <c r="B116" s="1097"/>
      <c r="C116" s="468"/>
      <c r="D116" s="467"/>
      <c r="E116" s="467"/>
      <c r="F116" s="467"/>
      <c r="G116" s="467"/>
      <c r="H116" s="486"/>
      <c r="I116" s="486"/>
      <c r="J116" s="486"/>
    </row>
    <row r="117" spans="1:10" s="461" customFormat="1" ht="15.75" thickBot="1">
      <c r="B117" s="497" t="s">
        <v>996</v>
      </c>
      <c r="C117" s="505"/>
      <c r="D117" s="505"/>
      <c r="E117" s="505"/>
      <c r="F117" s="505"/>
      <c r="H117" s="864">
        <v>34464486082</v>
      </c>
      <c r="I117" s="838"/>
      <c r="J117" s="864">
        <v>39198933082</v>
      </c>
    </row>
    <row r="118" spans="1:10" s="461" customFormat="1" ht="58.5" customHeight="1" thickTop="1">
      <c r="B118" s="1912" t="s">
        <v>1480</v>
      </c>
      <c r="C118" s="1912"/>
      <c r="D118" s="1912"/>
      <c r="E118" s="1912"/>
      <c r="F118" s="1912"/>
      <c r="G118" s="1912"/>
      <c r="H118" s="1912"/>
      <c r="I118" s="1912"/>
      <c r="J118" s="1912"/>
    </row>
    <row r="119" spans="1:10" s="465" customFormat="1" ht="18" customHeight="1">
      <c r="A119" s="475" t="s">
        <v>536</v>
      </c>
      <c r="B119" s="471" t="s">
        <v>977</v>
      </c>
      <c r="H119" s="477" t="s">
        <v>613</v>
      </c>
      <c r="I119" s="478"/>
      <c r="J119" s="903" t="s">
        <v>313</v>
      </c>
    </row>
    <row r="120" spans="1:10" s="465" customFormat="1" ht="7.5" customHeight="1">
      <c r="B120" s="473"/>
      <c r="H120" s="835"/>
      <c r="I120" s="835"/>
      <c r="J120" s="835"/>
    </row>
    <row r="121" spans="1:10" s="465" customFormat="1" ht="14.25">
      <c r="B121" s="1089" t="s">
        <v>355</v>
      </c>
      <c r="C121" s="1100"/>
      <c r="D121" s="971"/>
      <c r="E121" s="971"/>
      <c r="F121" s="971"/>
      <c r="H121" s="466">
        <v>23319183853</v>
      </c>
      <c r="I121" s="835"/>
      <c r="J121" s="835">
        <v>23319183853</v>
      </c>
    </row>
    <row r="122" spans="1:10" s="465" customFormat="1" ht="15">
      <c r="B122" s="1101" t="s">
        <v>451</v>
      </c>
      <c r="C122" s="1137"/>
      <c r="D122" s="1025"/>
      <c r="E122" s="1025"/>
      <c r="F122" s="1025"/>
      <c r="G122" s="544"/>
      <c r="H122" s="1336">
        <v>125130455</v>
      </c>
      <c r="I122" s="875"/>
      <c r="J122" s="875">
        <v>125130455</v>
      </c>
    </row>
    <row r="123" spans="1:10" s="465" customFormat="1" ht="15">
      <c r="B123" s="1101" t="s">
        <v>442</v>
      </c>
      <c r="C123" s="1137"/>
      <c r="D123" s="1025"/>
      <c r="E123" s="1025"/>
      <c r="F123" s="1025"/>
      <c r="G123" s="544"/>
      <c r="H123" s="1026">
        <v>23194053398</v>
      </c>
      <c r="I123" s="875"/>
      <c r="J123" s="875">
        <v>23194053398</v>
      </c>
    </row>
    <row r="124" spans="1:10" s="465" customFormat="1" ht="15" customHeight="1">
      <c r="B124" s="1090" t="s">
        <v>893</v>
      </c>
      <c r="C124" s="1100"/>
      <c r="D124" s="1891"/>
      <c r="E124" s="1891"/>
      <c r="F124" s="1023"/>
      <c r="H124" s="466">
        <v>4715979</v>
      </c>
      <c r="I124" s="835"/>
      <c r="J124" s="835">
        <v>4715979</v>
      </c>
    </row>
    <row r="125" spans="1:10" s="465" customFormat="1" ht="15" hidden="1" customHeight="1">
      <c r="A125" s="461"/>
      <c r="B125" s="1090" t="s">
        <v>1121</v>
      </c>
      <c r="C125" s="1100"/>
      <c r="D125" s="1891"/>
      <c r="E125" s="1891"/>
      <c r="F125" s="1023"/>
      <c r="H125" s="999">
        <v>0</v>
      </c>
      <c r="I125" s="838"/>
      <c r="J125" s="1001">
        <v>0</v>
      </c>
    </row>
    <row r="126" spans="1:10" s="465" customFormat="1" ht="13.5" customHeight="1">
      <c r="B126" s="1910"/>
      <c r="C126" s="1910"/>
      <c r="D126" s="1910"/>
      <c r="E126" s="1910"/>
      <c r="F126" s="1910"/>
      <c r="H126" s="466"/>
      <c r="I126" s="835"/>
      <c r="J126" s="835"/>
    </row>
    <row r="127" spans="1:10" s="465" customFormat="1" ht="17.25" customHeight="1" thickBot="1">
      <c r="B127" s="497" t="s">
        <v>996</v>
      </c>
      <c r="C127" s="505"/>
      <c r="D127" s="505"/>
      <c r="E127" s="505"/>
      <c r="F127" s="505"/>
      <c r="G127" s="461"/>
      <c r="H127" s="493">
        <v>23323899832</v>
      </c>
      <c r="I127" s="838"/>
      <c r="J127" s="864">
        <v>23323899832</v>
      </c>
    </row>
    <row r="128" spans="1:10" s="465" customFormat="1" ht="42" customHeight="1" thickTop="1">
      <c r="B128" s="1911" t="s">
        <v>1479</v>
      </c>
      <c r="C128" s="1911"/>
      <c r="D128" s="1911"/>
      <c r="E128" s="1911"/>
      <c r="F128" s="1911"/>
      <c r="G128" s="1911"/>
      <c r="H128" s="1911"/>
      <c r="I128" s="1911"/>
      <c r="J128" s="1911"/>
    </row>
    <row r="129" spans="1:10" s="465" customFormat="1" ht="18" customHeight="1">
      <c r="A129" s="475" t="s">
        <v>539</v>
      </c>
      <c r="B129" s="471" t="s">
        <v>383</v>
      </c>
      <c r="H129" s="477" t="s">
        <v>613</v>
      </c>
      <c r="I129" s="478"/>
      <c r="J129" s="903" t="s">
        <v>313</v>
      </c>
    </row>
    <row r="130" spans="1:10" s="461" customFormat="1" ht="18.75" customHeight="1">
      <c r="A130" s="461" t="s">
        <v>758</v>
      </c>
      <c r="B130" s="471" t="s">
        <v>632</v>
      </c>
      <c r="H130" s="838">
        <v>170011228779</v>
      </c>
      <c r="I130" s="838"/>
      <c r="J130" s="838">
        <v>215226230254</v>
      </c>
    </row>
    <row r="131" spans="1:10" s="495" customFormat="1" ht="7.5" customHeight="1">
      <c r="B131" s="501"/>
      <c r="H131" s="863"/>
      <c r="I131" s="863"/>
      <c r="J131" s="863"/>
    </row>
    <row r="132" spans="1:10" s="495" customFormat="1" ht="15">
      <c r="A132" s="544"/>
      <c r="B132" s="1089" t="s">
        <v>910</v>
      </c>
      <c r="F132" s="544"/>
      <c r="G132" s="544"/>
      <c r="H132" s="1001">
        <v>106929081805</v>
      </c>
      <c r="I132" s="875"/>
      <c r="J132" s="1001">
        <v>112851303824</v>
      </c>
    </row>
    <row r="133" spans="1:10" s="495" customFormat="1" ht="15">
      <c r="A133" s="544"/>
      <c r="B133" s="1101" t="s">
        <v>908</v>
      </c>
      <c r="F133" s="544"/>
      <c r="G133" s="544"/>
      <c r="H133" s="1337">
        <v>106929081805</v>
      </c>
      <c r="I133" s="875"/>
      <c r="J133" s="875">
        <v>112851303824</v>
      </c>
    </row>
    <row r="134" spans="1:10" s="495" customFormat="1" ht="15" hidden="1">
      <c r="A134" s="544"/>
      <c r="B134" s="1101" t="s">
        <v>909</v>
      </c>
      <c r="F134" s="544"/>
      <c r="G134" s="544"/>
      <c r="H134" s="875"/>
      <c r="I134" s="875"/>
      <c r="J134" s="875"/>
    </row>
    <row r="135" spans="1:10" s="495" customFormat="1" ht="15">
      <c r="A135" s="544"/>
      <c r="B135" s="1089" t="s">
        <v>879</v>
      </c>
      <c r="F135" s="544"/>
      <c r="G135" s="544"/>
      <c r="H135" s="1001">
        <v>55290455303</v>
      </c>
      <c r="I135" s="875"/>
      <c r="J135" s="1001">
        <v>47972994103</v>
      </c>
    </row>
    <row r="136" spans="1:10" s="495" customFormat="1" ht="15">
      <c r="A136" s="544"/>
      <c r="B136" s="1101" t="s">
        <v>908</v>
      </c>
      <c r="F136" s="544"/>
      <c r="G136" s="544"/>
      <c r="H136" s="1337">
        <v>55290455303</v>
      </c>
      <c r="I136" s="875"/>
      <c r="J136" s="875">
        <v>47972994103</v>
      </c>
    </row>
    <row r="137" spans="1:10" s="495" customFormat="1" ht="15" hidden="1">
      <c r="A137" s="544"/>
      <c r="B137" s="1101" t="s">
        <v>909</v>
      </c>
      <c r="F137" s="544"/>
      <c r="G137" s="544"/>
      <c r="H137" s="875">
        <v>0</v>
      </c>
      <c r="I137" s="875"/>
      <c r="J137" s="875">
        <v>0</v>
      </c>
    </row>
    <row r="138" spans="1:10" s="495" customFormat="1" ht="15" hidden="1">
      <c r="A138" s="544"/>
      <c r="B138" s="1101" t="s">
        <v>911</v>
      </c>
      <c r="F138" s="544"/>
      <c r="G138" s="544"/>
      <c r="H138" s="875">
        <v>0</v>
      </c>
      <c r="I138" s="875"/>
      <c r="J138" s="875">
        <v>0</v>
      </c>
    </row>
    <row r="139" spans="1:10" s="495" customFormat="1" ht="15" hidden="1">
      <c r="A139" s="544"/>
      <c r="B139" s="1089" t="s">
        <v>912</v>
      </c>
      <c r="F139" s="544"/>
      <c r="G139" s="544"/>
      <c r="H139" s="835">
        <v>0</v>
      </c>
      <c r="I139" s="875"/>
      <c r="J139" s="835">
        <v>0</v>
      </c>
    </row>
    <row r="140" spans="1:10" s="495" customFormat="1" ht="15" hidden="1">
      <c r="A140" s="544"/>
      <c r="B140" s="1101" t="s">
        <v>908</v>
      </c>
      <c r="F140" s="544"/>
      <c r="G140" s="544"/>
      <c r="H140" s="875">
        <v>0</v>
      </c>
      <c r="I140" s="875"/>
      <c r="J140" s="875">
        <v>0</v>
      </c>
    </row>
    <row r="141" spans="1:10" s="495" customFormat="1" ht="15" hidden="1">
      <c r="A141" s="544"/>
      <c r="B141" s="1101" t="s">
        <v>909</v>
      </c>
      <c r="F141" s="544"/>
      <c r="G141" s="544"/>
      <c r="H141" s="875">
        <v>0</v>
      </c>
      <c r="I141" s="875"/>
      <c r="J141" s="875">
        <v>0</v>
      </c>
    </row>
    <row r="142" spans="1:10" s="495" customFormat="1" ht="15">
      <c r="A142" s="544"/>
      <c r="B142" s="1089" t="s">
        <v>913</v>
      </c>
      <c r="F142" s="544"/>
      <c r="G142" s="544"/>
      <c r="H142" s="1001">
        <v>7791691671</v>
      </c>
      <c r="I142" s="875"/>
      <c r="J142" s="875">
        <v>49427634919</v>
      </c>
    </row>
    <row r="143" spans="1:10" s="495" customFormat="1" ht="15">
      <c r="A143" s="544"/>
      <c r="B143" s="1101" t="s">
        <v>908</v>
      </c>
      <c r="F143" s="544"/>
      <c r="G143" s="544"/>
      <c r="H143" s="1337">
        <v>7791691671</v>
      </c>
      <c r="I143" s="875"/>
      <c r="J143" s="875">
        <v>49427634919</v>
      </c>
    </row>
    <row r="144" spans="1:10" s="495" customFormat="1" ht="15">
      <c r="A144" s="544"/>
      <c r="B144" s="487" t="s">
        <v>853</v>
      </c>
      <c r="F144" s="544"/>
      <c r="G144" s="544"/>
      <c r="H144" s="863">
        <v>0</v>
      </c>
      <c r="I144" s="863"/>
      <c r="J144" s="863">
        <v>4974297408</v>
      </c>
    </row>
    <row r="145" spans="1:10" s="495" customFormat="1" ht="15">
      <c r="A145" s="544"/>
      <c r="B145" s="1089" t="s">
        <v>1191</v>
      </c>
      <c r="F145" s="544"/>
      <c r="G145" s="544"/>
      <c r="H145" s="1338">
        <v>0</v>
      </c>
      <c r="I145" s="875"/>
      <c r="J145" s="875">
        <v>4974297408</v>
      </c>
    </row>
    <row r="146" spans="1:10" s="495" customFormat="1" ht="15">
      <c r="A146" s="461" t="s">
        <v>759</v>
      </c>
      <c r="B146" s="471" t="s">
        <v>633</v>
      </c>
      <c r="H146" s="838">
        <v>5700000000</v>
      </c>
      <c r="I146" s="838"/>
      <c r="J146" s="838">
        <v>0</v>
      </c>
    </row>
    <row r="147" spans="1:10" s="495" customFormat="1" ht="15">
      <c r="A147" s="461"/>
      <c r="B147" s="1189" t="s">
        <v>1201</v>
      </c>
      <c r="H147" s="1337">
        <v>5700000000</v>
      </c>
      <c r="I147" s="838"/>
      <c r="J147" s="1001">
        <v>0</v>
      </c>
    </row>
    <row r="148" spans="1:10" s="461" customFormat="1" ht="15">
      <c r="B148" s="471"/>
      <c r="H148" s="838"/>
      <c r="I148" s="838"/>
      <c r="J148" s="838"/>
    </row>
    <row r="149" spans="1:10" s="465" customFormat="1" ht="18.75" customHeight="1" thickBot="1">
      <c r="B149" s="497" t="s">
        <v>996</v>
      </c>
      <c r="C149" s="505"/>
      <c r="D149" s="505"/>
      <c r="E149" s="505"/>
      <c r="F149" s="505"/>
      <c r="G149" s="461"/>
      <c r="H149" s="864">
        <v>175711228779</v>
      </c>
      <c r="I149" s="838"/>
      <c r="J149" s="864">
        <v>215226230254</v>
      </c>
    </row>
    <row r="150" spans="1:10" s="465" customFormat="1" ht="15" thickTop="1">
      <c r="B150" s="473"/>
      <c r="H150" s="835"/>
      <c r="I150" s="835"/>
      <c r="J150" s="835"/>
    </row>
    <row r="151" spans="1:10" s="465" customFormat="1" ht="15">
      <c r="A151" s="480" t="s">
        <v>542</v>
      </c>
      <c r="B151" s="548" t="s">
        <v>652</v>
      </c>
      <c r="H151" s="477" t="s">
        <v>613</v>
      </c>
      <c r="I151" s="478"/>
      <c r="J151" s="903" t="s">
        <v>313</v>
      </c>
    </row>
    <row r="152" spans="1:10" s="480" customFormat="1" ht="6" customHeight="1">
      <c r="B152" s="548"/>
      <c r="H152" s="876"/>
      <c r="I152" s="876"/>
      <c r="J152" s="876"/>
    </row>
    <row r="153" spans="1:10" s="495" customFormat="1" ht="14.25">
      <c r="B153" s="1135" t="s">
        <v>735</v>
      </c>
      <c r="C153" s="488"/>
      <c r="D153" s="488"/>
      <c r="E153" s="488"/>
      <c r="F153" s="488"/>
      <c r="G153" s="488"/>
      <c r="H153" s="863">
        <v>177917609620</v>
      </c>
      <c r="I153" s="863"/>
      <c r="J153" s="863">
        <v>225517403519</v>
      </c>
    </row>
    <row r="154" spans="1:10" s="1162" customFormat="1" ht="14.25" customHeight="1">
      <c r="B154" s="1189" t="s">
        <v>737</v>
      </c>
      <c r="C154" s="606"/>
      <c r="D154" s="970"/>
      <c r="E154" s="970"/>
      <c r="F154" s="970"/>
      <c r="G154" s="970"/>
      <c r="H154" s="1339">
        <v>0</v>
      </c>
      <c r="I154" s="1339"/>
      <c r="J154" s="1339">
        <v>6666161150</v>
      </c>
    </row>
    <row r="155" spans="1:10" s="1162" customFormat="1" ht="14.25" customHeight="1">
      <c r="B155" s="1189" t="s">
        <v>738</v>
      </c>
      <c r="C155" s="606"/>
      <c r="D155" s="970"/>
      <c r="E155" s="970"/>
      <c r="F155" s="970"/>
      <c r="G155" s="970"/>
      <c r="H155" s="1339">
        <v>1277668036</v>
      </c>
      <c r="I155" s="1339"/>
      <c r="J155" s="1339">
        <v>1277668036</v>
      </c>
    </row>
    <row r="156" spans="1:10" s="1162" customFormat="1" ht="14.25" customHeight="1">
      <c r="B156" s="1189" t="s">
        <v>6</v>
      </c>
      <c r="C156" s="606"/>
      <c r="D156" s="970"/>
      <c r="E156" s="970"/>
      <c r="F156" s="970"/>
      <c r="G156" s="970"/>
      <c r="H156" s="1339">
        <v>29145195977</v>
      </c>
      <c r="I156" s="1339"/>
      <c r="J156" s="1339">
        <v>31868367794</v>
      </c>
    </row>
    <row r="157" spans="1:10" s="1162" customFormat="1" ht="14.25" customHeight="1">
      <c r="B157" s="1189" t="s">
        <v>7</v>
      </c>
      <c r="C157" s="606"/>
      <c r="D157" s="970"/>
      <c r="E157" s="970"/>
      <c r="F157" s="970"/>
      <c r="G157" s="970"/>
      <c r="H157" s="1339">
        <v>630614501</v>
      </c>
      <c r="I157" s="1339"/>
      <c r="J157" s="1339">
        <v>1155897101</v>
      </c>
    </row>
    <row r="158" spans="1:10" s="1162" customFormat="1" ht="14.25" customHeight="1">
      <c r="B158" s="1189" t="s">
        <v>144</v>
      </c>
      <c r="C158" s="606"/>
      <c r="D158" s="970"/>
      <c r="E158" s="970"/>
      <c r="F158" s="970"/>
      <c r="G158" s="970"/>
      <c r="H158" s="1339">
        <v>7396286962</v>
      </c>
      <c r="I158" s="1339"/>
      <c r="J158" s="1339">
        <v>49392127930</v>
      </c>
    </row>
    <row r="159" spans="1:10" s="1162" customFormat="1" ht="14.25" customHeight="1">
      <c r="B159" s="1189" t="s">
        <v>1350</v>
      </c>
      <c r="C159" s="606"/>
      <c r="D159" s="970"/>
      <c r="E159" s="970"/>
      <c r="F159" s="970"/>
      <c r="G159" s="970"/>
      <c r="H159" s="1339">
        <v>0</v>
      </c>
      <c r="I159" s="1339"/>
      <c r="J159" s="1339">
        <v>0</v>
      </c>
    </row>
    <row r="160" spans="1:10" s="1162" customFormat="1" ht="14.25" customHeight="1">
      <c r="B160" s="1189" t="s">
        <v>101</v>
      </c>
      <c r="C160" s="606"/>
      <c r="D160" s="970"/>
      <c r="E160" s="970"/>
      <c r="F160" s="970"/>
      <c r="G160" s="970"/>
      <c r="H160" s="1339">
        <v>9359559170</v>
      </c>
      <c r="I160" s="1339"/>
      <c r="J160" s="1339">
        <v>14705184157</v>
      </c>
    </row>
    <row r="161" spans="2:10" s="1162" customFormat="1" ht="14.25" customHeight="1">
      <c r="B161" s="1189" t="s">
        <v>145</v>
      </c>
      <c r="C161" s="606"/>
      <c r="D161" s="970"/>
      <c r="E161" s="970"/>
      <c r="F161" s="970"/>
      <c r="G161" s="970"/>
      <c r="H161" s="1339">
        <v>4227153689</v>
      </c>
      <c r="I161" s="1339"/>
      <c r="J161" s="1339">
        <v>6495383407</v>
      </c>
    </row>
    <row r="162" spans="2:10" s="1162" customFormat="1" ht="14.25" customHeight="1">
      <c r="B162" s="1189" t="s">
        <v>146</v>
      </c>
      <c r="C162" s="606"/>
      <c r="D162" s="970"/>
      <c r="E162" s="970"/>
      <c r="F162" s="970"/>
      <c r="G162" s="970"/>
      <c r="H162" s="1339">
        <v>8655421705</v>
      </c>
      <c r="I162" s="1339"/>
      <c r="J162" s="1339">
        <v>7110014459</v>
      </c>
    </row>
    <row r="163" spans="2:10" s="1162" customFormat="1" ht="14.25" customHeight="1">
      <c r="B163" s="1189" t="s">
        <v>147</v>
      </c>
      <c r="C163" s="606"/>
      <c r="D163" s="970"/>
      <c r="E163" s="970"/>
      <c r="F163" s="970"/>
      <c r="G163" s="970"/>
      <c r="H163" s="1339">
        <v>0</v>
      </c>
      <c r="I163" s="1339"/>
      <c r="J163" s="1339">
        <v>9597298004</v>
      </c>
    </row>
    <row r="164" spans="2:10" s="1162" customFormat="1" ht="14.25" customHeight="1">
      <c r="B164" s="1189" t="s">
        <v>148</v>
      </c>
      <c r="C164" s="606"/>
      <c r="D164" s="970"/>
      <c r="E164" s="970"/>
      <c r="F164" s="970"/>
      <c r="G164" s="970"/>
      <c r="H164" s="1339">
        <v>36256989696</v>
      </c>
      <c r="I164" s="1339"/>
      <c r="J164" s="1339">
        <v>13760191079</v>
      </c>
    </row>
    <row r="165" spans="2:10" s="1162" customFormat="1" ht="14.25" customHeight="1">
      <c r="B165" s="1189" t="s">
        <v>149</v>
      </c>
      <c r="C165" s="606"/>
      <c r="D165" s="970"/>
      <c r="E165" s="970"/>
      <c r="F165" s="970"/>
      <c r="G165" s="970"/>
      <c r="H165" s="1339">
        <v>0</v>
      </c>
      <c r="I165" s="1339"/>
      <c r="J165" s="1339">
        <v>7034063352</v>
      </c>
    </row>
    <row r="166" spans="2:10" s="1162" customFormat="1" ht="14.25" customHeight="1">
      <c r="B166" s="1189" t="s">
        <v>424</v>
      </c>
      <c r="C166" s="606"/>
      <c r="D166" s="970"/>
      <c r="E166" s="970"/>
      <c r="F166" s="970"/>
      <c r="G166" s="970"/>
      <c r="H166" s="1339">
        <v>0</v>
      </c>
      <c r="I166" s="1339"/>
      <c r="J166" s="1339">
        <v>3442894311</v>
      </c>
    </row>
    <row r="167" spans="2:10" s="1162" customFormat="1" ht="14.25" customHeight="1">
      <c r="B167" s="1189" t="s">
        <v>428</v>
      </c>
      <c r="C167" s="606"/>
      <c r="D167" s="970"/>
      <c r="E167" s="970"/>
      <c r="F167" s="970"/>
      <c r="G167" s="970"/>
      <c r="H167" s="1339">
        <v>366952066</v>
      </c>
      <c r="I167" s="1339"/>
      <c r="J167" s="1339">
        <v>1263751344</v>
      </c>
    </row>
    <row r="168" spans="2:10" s="1162" customFormat="1" ht="14.25" customHeight="1">
      <c r="B168" s="1189" t="s">
        <v>1202</v>
      </c>
      <c r="C168" s="606"/>
      <c r="D168" s="970"/>
      <c r="E168" s="970"/>
      <c r="F168" s="970"/>
      <c r="G168" s="970"/>
      <c r="H168" s="1339">
        <v>729713416</v>
      </c>
      <c r="I168" s="1339"/>
      <c r="J168" s="1339">
        <v>1400582824</v>
      </c>
    </row>
    <row r="169" spans="2:10" s="461" customFormat="1" ht="15">
      <c r="B169" s="1189" t="s">
        <v>429</v>
      </c>
      <c r="C169" s="606"/>
      <c r="D169" s="970"/>
      <c r="E169" s="970"/>
      <c r="F169" s="970"/>
      <c r="G169" s="970"/>
      <c r="H169" s="1339">
        <v>2617359383</v>
      </c>
      <c r="I169" s="1339"/>
      <c r="J169" s="1339">
        <v>3494021169</v>
      </c>
    </row>
    <row r="170" spans="2:10" s="461" customFormat="1" ht="15">
      <c r="B170" s="1189" t="s">
        <v>430</v>
      </c>
      <c r="C170" s="606"/>
      <c r="D170" s="488"/>
      <c r="E170" s="488"/>
      <c r="F170" s="488"/>
      <c r="G170" s="488"/>
      <c r="H170" s="1339">
        <v>900865000</v>
      </c>
      <c r="I170" s="1387"/>
      <c r="J170" s="1339">
        <v>3648491560</v>
      </c>
    </row>
    <row r="171" spans="2:10" s="461" customFormat="1" ht="15">
      <c r="B171" s="1189" t="s">
        <v>431</v>
      </c>
      <c r="C171" s="606"/>
      <c r="D171" s="488"/>
      <c r="E171" s="488"/>
      <c r="F171" s="488"/>
      <c r="G171" s="488"/>
      <c r="H171" s="1339">
        <v>1331040422</v>
      </c>
      <c r="I171" s="1387"/>
      <c r="J171" s="1339">
        <v>2731040422</v>
      </c>
    </row>
    <row r="172" spans="2:10" s="461" customFormat="1" ht="15">
      <c r="B172" s="1189" t="s">
        <v>1351</v>
      </c>
      <c r="C172" s="606"/>
      <c r="D172" s="488"/>
      <c r="E172" s="488"/>
      <c r="F172" s="488"/>
      <c r="G172" s="488"/>
      <c r="H172" s="1339">
        <v>19441975884</v>
      </c>
      <c r="I172" s="1387"/>
      <c r="J172" s="1339">
        <v>14360379468</v>
      </c>
    </row>
    <row r="173" spans="2:10" s="461" customFormat="1" ht="15">
      <c r="B173" s="1189" t="s">
        <v>227</v>
      </c>
      <c r="C173" s="606"/>
      <c r="D173" s="488"/>
      <c r="E173" s="488"/>
      <c r="F173" s="488"/>
      <c r="G173" s="488"/>
      <c r="H173" s="1339">
        <v>1740387700</v>
      </c>
      <c r="I173" s="1387"/>
      <c r="J173" s="1339">
        <v>4397990027</v>
      </c>
    </row>
    <row r="174" spans="2:10" s="461" customFormat="1" ht="15">
      <c r="B174" s="1189" t="s">
        <v>1352</v>
      </c>
      <c r="C174" s="606"/>
      <c r="D174" s="488"/>
      <c r="E174" s="488"/>
      <c r="F174" s="488"/>
      <c r="G174" s="488"/>
      <c r="H174" s="1339">
        <v>2338587500</v>
      </c>
      <c r="I174" s="1387"/>
      <c r="J174" s="1339">
        <v>2138587500</v>
      </c>
    </row>
    <row r="175" spans="2:10" s="461" customFormat="1" ht="15">
      <c r="B175" s="1189" t="s">
        <v>1353</v>
      </c>
      <c r="C175" s="606"/>
      <c r="D175" s="488"/>
      <c r="E175" s="488"/>
      <c r="F175" s="488"/>
      <c r="G175" s="488"/>
      <c r="H175" s="1339">
        <v>0</v>
      </c>
      <c r="I175" s="1387"/>
      <c r="J175" s="1339">
        <v>2439022000</v>
      </c>
    </row>
    <row r="176" spans="2:10" s="461" customFormat="1" ht="15">
      <c r="B176" s="1189" t="s">
        <v>1354</v>
      </c>
      <c r="C176" s="606"/>
      <c r="D176" s="488"/>
      <c r="E176" s="488"/>
      <c r="F176" s="488"/>
      <c r="G176" s="488"/>
      <c r="H176" s="1339">
        <v>0</v>
      </c>
      <c r="I176" s="1387"/>
      <c r="J176" s="1339">
        <v>1304443599</v>
      </c>
    </row>
    <row r="177" spans="1:10" s="461" customFormat="1" ht="15">
      <c r="B177" s="1189" t="s">
        <v>1355</v>
      </c>
      <c r="C177" s="606"/>
      <c r="D177" s="488"/>
      <c r="E177" s="488"/>
      <c r="F177" s="488"/>
      <c r="G177" s="488"/>
      <c r="H177" s="1339">
        <v>0</v>
      </c>
      <c r="I177" s="1387"/>
      <c r="J177" s="1339">
        <v>1695029200</v>
      </c>
    </row>
    <row r="178" spans="1:10" s="461" customFormat="1" ht="15">
      <c r="B178" s="1189" t="s">
        <v>1356</v>
      </c>
      <c r="C178" s="606"/>
      <c r="D178" s="488"/>
      <c r="E178" s="488"/>
      <c r="F178" s="488"/>
      <c r="G178" s="488"/>
      <c r="H178" s="1339">
        <v>5298625613</v>
      </c>
      <c r="I178" s="1387"/>
      <c r="J178" s="1339">
        <v>0</v>
      </c>
    </row>
    <row r="179" spans="1:10" s="461" customFormat="1" ht="15">
      <c r="B179" s="1189" t="s">
        <v>1357</v>
      </c>
      <c r="C179" s="606"/>
      <c r="D179" s="488"/>
      <c r="E179" s="488"/>
      <c r="F179" s="488"/>
      <c r="G179" s="488"/>
      <c r="H179" s="1339">
        <v>226919165</v>
      </c>
      <c r="I179" s="1387"/>
      <c r="J179" s="1339">
        <v>2485895348</v>
      </c>
    </row>
    <row r="180" spans="1:10" s="461" customFormat="1" ht="15">
      <c r="B180" s="1189" t="s">
        <v>1358</v>
      </c>
      <c r="C180" s="606"/>
      <c r="D180" s="488"/>
      <c r="E180" s="488"/>
      <c r="F180" s="488"/>
      <c r="G180" s="488"/>
      <c r="H180" s="1339">
        <v>1497701280</v>
      </c>
      <c r="I180" s="1387"/>
      <c r="J180" s="1339">
        <v>566344080</v>
      </c>
    </row>
    <row r="181" spans="1:10" s="461" customFormat="1" ht="15">
      <c r="B181" s="1189" t="s">
        <v>1359</v>
      </c>
      <c r="C181" s="606"/>
      <c r="D181" s="488"/>
      <c r="E181" s="488"/>
      <c r="F181" s="488"/>
      <c r="G181" s="488"/>
      <c r="H181" s="1339">
        <v>1821199315</v>
      </c>
      <c r="I181" s="1387"/>
      <c r="J181" s="1339">
        <v>974640405</v>
      </c>
    </row>
    <row r="182" spans="1:10" s="461" customFormat="1" ht="15">
      <c r="B182" s="1189" t="s">
        <v>1360</v>
      </c>
      <c r="C182" s="606"/>
      <c r="D182" s="488"/>
      <c r="E182" s="488"/>
      <c r="F182" s="488"/>
      <c r="G182" s="488"/>
      <c r="H182" s="1339">
        <v>1594081160</v>
      </c>
      <c r="I182" s="1387"/>
      <c r="J182" s="1339">
        <v>1781297164</v>
      </c>
    </row>
    <row r="183" spans="1:10" s="461" customFormat="1" ht="15">
      <c r="B183" s="1189" t="s">
        <v>1361</v>
      </c>
      <c r="C183" s="606"/>
      <c r="D183" s="488"/>
      <c r="E183" s="488"/>
      <c r="F183" s="488"/>
      <c r="G183" s="488"/>
      <c r="H183" s="1339">
        <v>0</v>
      </c>
      <c r="I183" s="1387"/>
      <c r="J183" s="1339">
        <v>5845264985</v>
      </c>
    </row>
    <row r="184" spans="1:10" s="461" customFormat="1" ht="15">
      <c r="B184" s="1189" t="s">
        <v>1189</v>
      </c>
      <c r="C184" s="606"/>
      <c r="D184" s="488"/>
      <c r="E184" s="488"/>
      <c r="F184" s="488"/>
      <c r="G184" s="488"/>
      <c r="H184" s="1339">
        <v>41063311980</v>
      </c>
      <c r="I184" s="1387"/>
      <c r="J184" s="1339">
        <v>22485371644</v>
      </c>
    </row>
    <row r="185" spans="1:10" s="495" customFormat="1" ht="14.25">
      <c r="B185" s="688" t="s">
        <v>5</v>
      </c>
      <c r="C185" s="488"/>
      <c r="D185" s="488"/>
      <c r="E185" s="488"/>
      <c r="F185" s="488"/>
      <c r="G185" s="488"/>
      <c r="H185" s="1388">
        <v>1249293936</v>
      </c>
      <c r="I185" s="1388"/>
      <c r="J185" s="1388">
        <v>159702296</v>
      </c>
    </row>
    <row r="186" spans="1:10" s="461" customFormat="1" ht="16.5" customHeight="1">
      <c r="B186" s="688" t="s">
        <v>379</v>
      </c>
      <c r="C186" s="488"/>
      <c r="D186" s="488"/>
      <c r="E186" s="488"/>
      <c r="F186" s="488"/>
      <c r="G186" s="488"/>
      <c r="H186" s="838">
        <v>20585247390</v>
      </c>
      <c r="I186" s="838"/>
      <c r="J186" s="838">
        <v>21451823940</v>
      </c>
    </row>
    <row r="187" spans="1:10" s="495" customFormat="1" ht="14.25">
      <c r="A187" s="1162"/>
      <c r="B187" s="1189" t="s">
        <v>1362</v>
      </c>
      <c r="C187" s="970"/>
      <c r="D187" s="970"/>
      <c r="E187" s="970"/>
      <c r="F187" s="970"/>
      <c r="G187" s="970"/>
      <c r="H187" s="1339">
        <v>13003455948</v>
      </c>
      <c r="I187" s="1339"/>
      <c r="J187" s="1339">
        <v>4522257948</v>
      </c>
    </row>
    <row r="188" spans="1:10" s="495" customFormat="1" ht="14.25">
      <c r="A188" s="1162"/>
      <c r="B188" s="1189" t="s">
        <v>414</v>
      </c>
      <c r="C188" s="970"/>
      <c r="D188" s="970"/>
      <c r="E188" s="970"/>
      <c r="F188" s="970"/>
      <c r="G188" s="970"/>
      <c r="H188" s="1339">
        <v>544848482</v>
      </c>
      <c r="I188" s="1339"/>
      <c r="J188" s="1339">
        <v>5244848482</v>
      </c>
    </row>
    <row r="189" spans="1:10" s="495" customFormat="1" ht="14.25">
      <c r="A189" s="1162"/>
      <c r="B189" s="1189" t="s">
        <v>1363</v>
      </c>
      <c r="C189" s="970"/>
      <c r="D189" s="970"/>
      <c r="E189" s="970"/>
      <c r="F189" s="970"/>
      <c r="G189" s="970"/>
      <c r="H189" s="1339">
        <v>445964500</v>
      </c>
      <c r="I189" s="1339"/>
      <c r="J189" s="1339">
        <v>545964500</v>
      </c>
    </row>
    <row r="190" spans="1:10" s="461" customFormat="1" ht="15">
      <c r="A190" s="1162"/>
      <c r="B190" s="1189" t="s">
        <v>415</v>
      </c>
      <c r="C190" s="970"/>
      <c r="D190" s="970"/>
      <c r="E190" s="970"/>
      <c r="F190" s="970"/>
      <c r="G190" s="970"/>
      <c r="H190" s="1339">
        <v>3513222680</v>
      </c>
      <c r="I190" s="1339"/>
      <c r="J190" s="1339">
        <v>4113222680</v>
      </c>
    </row>
    <row r="191" spans="1:10" s="1162" customFormat="1" ht="14.25">
      <c r="B191" s="1189" t="s">
        <v>416</v>
      </c>
      <c r="C191" s="970"/>
      <c r="D191" s="970"/>
      <c r="E191" s="970"/>
      <c r="F191" s="970"/>
      <c r="G191" s="970"/>
      <c r="H191" s="1339">
        <v>1717460305</v>
      </c>
      <c r="I191" s="1339"/>
      <c r="J191" s="1339">
        <v>2417460305</v>
      </c>
    </row>
    <row r="192" spans="1:10" s="1162" customFormat="1" ht="14.25">
      <c r="B192" s="1189" t="s">
        <v>1364</v>
      </c>
      <c r="C192" s="970"/>
      <c r="D192" s="970"/>
      <c r="E192" s="970"/>
      <c r="F192" s="970"/>
      <c r="G192" s="970"/>
      <c r="H192" s="1339">
        <v>121683000</v>
      </c>
      <c r="I192" s="1339"/>
      <c r="J192" s="1339">
        <v>960540199</v>
      </c>
    </row>
    <row r="193" spans="1:10" s="1162" customFormat="1" ht="14.25">
      <c r="B193" s="1189" t="s">
        <v>1189</v>
      </c>
      <c r="C193" s="970"/>
      <c r="D193" s="970"/>
      <c r="E193" s="970"/>
      <c r="F193" s="970"/>
      <c r="G193" s="970"/>
      <c r="H193" s="1339">
        <v>1238612475</v>
      </c>
      <c r="I193" s="1339"/>
      <c r="J193" s="1339">
        <v>3647529826</v>
      </c>
    </row>
    <row r="194" spans="1:10" s="461" customFormat="1" ht="9.75" customHeight="1">
      <c r="B194" s="487"/>
      <c r="C194" s="488"/>
      <c r="D194" s="488"/>
      <c r="E194" s="488"/>
      <c r="F194" s="488"/>
      <c r="G194" s="488"/>
      <c r="H194" s="838"/>
      <c r="I194" s="838"/>
      <c r="J194" s="838"/>
    </row>
    <row r="195" spans="1:10" s="461" customFormat="1" ht="15.75" thickBot="1">
      <c r="B195" s="545" t="s">
        <v>996</v>
      </c>
      <c r="C195" s="546"/>
      <c r="D195" s="546"/>
      <c r="E195" s="546"/>
      <c r="F195" s="546"/>
      <c r="G195" s="480"/>
      <c r="H195" s="864">
        <v>199752150946</v>
      </c>
      <c r="I195" s="838"/>
      <c r="J195" s="864">
        <v>247128929755</v>
      </c>
    </row>
    <row r="196" spans="1:10" s="461" customFormat="1" ht="15.75" thickTop="1">
      <c r="B196" s="487"/>
      <c r="C196" s="488"/>
      <c r="D196" s="488"/>
      <c r="E196" s="488"/>
      <c r="F196" s="488"/>
      <c r="G196" s="488"/>
      <c r="H196" s="838"/>
      <c r="I196" s="838"/>
      <c r="J196" s="838"/>
    </row>
    <row r="197" spans="1:10" s="483" customFormat="1" ht="14.25" hidden="1">
      <c r="B197" s="484"/>
      <c r="H197" s="836"/>
      <c r="I197" s="836"/>
      <c r="J197" s="836"/>
    </row>
    <row r="198" spans="1:10" s="480" customFormat="1" ht="15">
      <c r="A198" s="480" t="s">
        <v>545</v>
      </c>
      <c r="B198" s="548" t="s">
        <v>983</v>
      </c>
      <c r="H198" s="477" t="s">
        <v>613</v>
      </c>
      <c r="I198" s="478"/>
      <c r="J198" s="903" t="s">
        <v>313</v>
      </c>
    </row>
    <row r="199" spans="1:10" s="495" customFormat="1" ht="14.25">
      <c r="B199" s="1135" t="s">
        <v>735</v>
      </c>
      <c r="C199" s="488"/>
      <c r="D199" s="488"/>
      <c r="E199" s="488"/>
      <c r="F199" s="488"/>
      <c r="G199" s="488"/>
      <c r="H199" s="863">
        <v>50050466367</v>
      </c>
      <c r="I199" s="863"/>
      <c r="J199" s="863">
        <v>78180611533</v>
      </c>
    </row>
    <row r="200" spans="1:10" s="495" customFormat="1" ht="14.25">
      <c r="B200" s="1189" t="s">
        <v>435</v>
      </c>
      <c r="C200" s="970"/>
      <c r="D200" s="970"/>
      <c r="E200" s="970"/>
      <c r="F200" s="970"/>
      <c r="G200" s="970"/>
      <c r="H200" s="1340">
        <v>6775629252</v>
      </c>
      <c r="I200" s="1340"/>
      <c r="J200" s="1340">
        <v>25911145134</v>
      </c>
    </row>
    <row r="201" spans="1:10" s="495" customFormat="1" ht="14.25">
      <c r="B201" s="1189" t="s">
        <v>738</v>
      </c>
      <c r="C201" s="970"/>
      <c r="D201" s="970"/>
      <c r="E201" s="970"/>
      <c r="F201" s="970"/>
      <c r="G201" s="970"/>
      <c r="H201" s="1340">
        <v>1009800000</v>
      </c>
      <c r="I201" s="1340"/>
      <c r="J201" s="1340">
        <v>1009800000</v>
      </c>
    </row>
    <row r="202" spans="1:10" s="495" customFormat="1" ht="14.25">
      <c r="B202" s="1389" t="s">
        <v>1160</v>
      </c>
      <c r="C202" s="970"/>
      <c r="D202" s="970"/>
      <c r="E202" s="970"/>
      <c r="F202" s="970"/>
      <c r="G202" s="970"/>
      <c r="H202" s="1340">
        <v>100000000</v>
      </c>
      <c r="I202" s="1340"/>
      <c r="J202" s="1340">
        <v>100000000</v>
      </c>
    </row>
    <row r="203" spans="1:10" s="495" customFormat="1" ht="14.25">
      <c r="B203" s="1189" t="s">
        <v>99</v>
      </c>
      <c r="C203" s="970"/>
      <c r="D203" s="970"/>
      <c r="E203" s="970"/>
      <c r="F203" s="970"/>
      <c r="G203" s="970"/>
      <c r="H203" s="1340">
        <v>495000000</v>
      </c>
      <c r="I203" s="1340"/>
      <c r="J203" s="1340">
        <v>495000000</v>
      </c>
    </row>
    <row r="204" spans="1:10" s="495" customFormat="1" ht="14.25">
      <c r="B204" s="1189" t="s">
        <v>433</v>
      </c>
      <c r="C204" s="970"/>
      <c r="D204" s="970"/>
      <c r="E204" s="970"/>
      <c r="F204" s="970"/>
      <c r="G204" s="970"/>
      <c r="H204" s="1340">
        <v>20044713000</v>
      </c>
      <c r="I204" s="1340"/>
      <c r="J204" s="1340">
        <v>20044713000</v>
      </c>
    </row>
    <row r="205" spans="1:10" s="495" customFormat="1" ht="14.25">
      <c r="B205" s="1189" t="s">
        <v>100</v>
      </c>
      <c r="C205" s="970"/>
      <c r="D205" s="970"/>
      <c r="E205" s="970"/>
      <c r="F205" s="970"/>
      <c r="G205" s="970"/>
      <c r="H205" s="1340">
        <v>0</v>
      </c>
      <c r="I205" s="1340"/>
      <c r="J205" s="1340">
        <v>2823810000</v>
      </c>
    </row>
    <row r="206" spans="1:10" s="495" customFormat="1" ht="14.25">
      <c r="B206" s="1189" t="s">
        <v>1161</v>
      </c>
      <c r="C206" s="970"/>
      <c r="D206" s="970"/>
      <c r="E206" s="970"/>
      <c r="F206" s="970"/>
      <c r="G206" s="970"/>
      <c r="H206" s="1340">
        <v>748555740</v>
      </c>
      <c r="I206" s="1340"/>
      <c r="J206" s="1340">
        <v>748555740</v>
      </c>
    </row>
    <row r="207" spans="1:10" s="495" customFormat="1" ht="14.25">
      <c r="B207" s="1189" t="s">
        <v>1162</v>
      </c>
      <c r="C207" s="970"/>
      <c r="D207" s="970"/>
      <c r="E207" s="970"/>
      <c r="F207" s="970"/>
      <c r="G207" s="970"/>
      <c r="H207" s="1340">
        <v>3811055000</v>
      </c>
      <c r="I207" s="1340"/>
      <c r="J207" s="1340">
        <v>4892149198</v>
      </c>
    </row>
    <row r="208" spans="1:10" s="495" customFormat="1" ht="14.25">
      <c r="B208" s="1189" t="s">
        <v>432</v>
      </c>
      <c r="C208" s="970"/>
      <c r="D208" s="970"/>
      <c r="E208" s="970"/>
      <c r="F208" s="970"/>
      <c r="G208" s="970"/>
      <c r="H208" s="1340">
        <v>0</v>
      </c>
      <c r="I208" s="1340"/>
      <c r="J208" s="1340">
        <v>9419796879</v>
      </c>
    </row>
    <row r="209" spans="1:10" s="495" customFormat="1" ht="15">
      <c r="B209" s="1189" t="s">
        <v>1163</v>
      </c>
      <c r="C209" s="488"/>
      <c r="D209" s="488"/>
      <c r="E209" s="488"/>
      <c r="F209" s="488"/>
      <c r="G209" s="488"/>
      <c r="H209" s="1339">
        <v>8420750375</v>
      </c>
      <c r="I209" s="1387"/>
      <c r="J209" s="1339">
        <v>9664955075</v>
      </c>
    </row>
    <row r="210" spans="1:10" s="495" customFormat="1" ht="14.25">
      <c r="B210" s="1390" t="s">
        <v>1189</v>
      </c>
      <c r="C210" s="1152"/>
      <c r="D210" s="1152"/>
      <c r="E210" s="1152"/>
      <c r="F210" s="1152"/>
      <c r="G210" s="1152"/>
      <c r="H210" s="1340">
        <v>8644963000</v>
      </c>
      <c r="I210" s="1340"/>
      <c r="J210" s="1340">
        <v>3070686507</v>
      </c>
    </row>
    <row r="211" spans="1:10" s="465" customFormat="1" ht="14.25">
      <c r="B211" s="688" t="s">
        <v>5</v>
      </c>
      <c r="C211" s="878"/>
      <c r="D211" s="878"/>
      <c r="E211" s="878"/>
      <c r="F211" s="878"/>
      <c r="G211" s="878"/>
      <c r="H211" s="1139">
        <v>500000000</v>
      </c>
      <c r="I211" s="877"/>
      <c r="J211" s="1139">
        <v>1029953167</v>
      </c>
    </row>
    <row r="212" spans="1:10" s="465" customFormat="1" ht="14.25">
      <c r="B212" s="1189" t="s">
        <v>434</v>
      </c>
      <c r="C212" s="1152"/>
      <c r="D212" s="1152"/>
      <c r="E212" s="1152"/>
      <c r="F212" s="1152"/>
      <c r="G212" s="1152"/>
      <c r="H212" s="1340">
        <v>0</v>
      </c>
      <c r="I212" s="1340"/>
      <c r="J212" s="1340">
        <v>1029953167</v>
      </c>
    </row>
    <row r="213" spans="1:10" s="465" customFormat="1" ht="14.25">
      <c r="B213" s="1189" t="s">
        <v>1203</v>
      </c>
      <c r="C213" s="1152"/>
      <c r="D213" s="1152"/>
      <c r="E213" s="1152"/>
      <c r="F213" s="1152"/>
      <c r="G213" s="1152"/>
      <c r="H213" s="1340">
        <v>500000000</v>
      </c>
      <c r="I213" s="1340"/>
      <c r="J213" s="1340">
        <v>0</v>
      </c>
    </row>
    <row r="214" spans="1:10" s="465" customFormat="1" ht="14.25">
      <c r="B214" s="688" t="s">
        <v>379</v>
      </c>
      <c r="C214" s="1152"/>
      <c r="D214" s="1152"/>
      <c r="E214" s="1152"/>
      <c r="F214" s="1152"/>
      <c r="G214" s="1152"/>
      <c r="H214" s="1340">
        <v>0</v>
      </c>
      <c r="I214" s="1340"/>
      <c r="J214" s="1340">
        <v>0</v>
      </c>
    </row>
    <row r="215" spans="1:10" s="465" customFormat="1" ht="14.25">
      <c r="B215" s="1189"/>
      <c r="C215" s="1152"/>
      <c r="D215" s="1152"/>
      <c r="E215" s="1152"/>
      <c r="F215" s="1152"/>
      <c r="G215" s="1152"/>
      <c r="H215" s="1340"/>
      <c r="I215" s="1340"/>
      <c r="J215" s="1340"/>
    </row>
    <row r="216" spans="1:10" s="465" customFormat="1" ht="15.75" thickBot="1">
      <c r="B216" s="545" t="s">
        <v>996</v>
      </c>
      <c r="C216" s="546"/>
      <c r="D216" s="546"/>
      <c r="E216" s="546"/>
      <c r="F216" s="546"/>
      <c r="G216" s="480"/>
      <c r="H216" s="864">
        <v>50550466367</v>
      </c>
      <c r="I216" s="838"/>
      <c r="J216" s="864">
        <v>79210564700</v>
      </c>
    </row>
    <row r="217" spans="1:10" s="465" customFormat="1" ht="15.75" thickTop="1">
      <c r="B217" s="794"/>
      <c r="C217" s="878"/>
      <c r="D217" s="878"/>
      <c r="E217" s="878"/>
      <c r="F217" s="878"/>
      <c r="G217" s="878"/>
      <c r="H217" s="877"/>
      <c r="I217" s="877"/>
      <c r="J217" s="877"/>
    </row>
    <row r="218" spans="1:10" s="465" customFormat="1" ht="15">
      <c r="A218" s="475" t="s">
        <v>547</v>
      </c>
      <c r="B218" s="471" t="s">
        <v>617</v>
      </c>
      <c r="H218" s="477" t="s">
        <v>613</v>
      </c>
      <c r="I218" s="478"/>
      <c r="J218" s="903" t="s">
        <v>313</v>
      </c>
    </row>
    <row r="219" spans="1:10" s="465" customFormat="1" ht="17.25" customHeight="1">
      <c r="B219" s="968" t="s">
        <v>871</v>
      </c>
      <c r="C219" s="483"/>
      <c r="D219" s="483"/>
      <c r="E219" s="483"/>
      <c r="F219" s="483"/>
      <c r="G219" s="483"/>
      <c r="H219" s="143">
        <v>6587807405</v>
      </c>
      <c r="I219" s="835"/>
      <c r="J219" s="1034">
        <v>3252077451</v>
      </c>
    </row>
    <row r="220" spans="1:10" s="465" customFormat="1" ht="17.25" customHeight="1">
      <c r="B220" s="968" t="s">
        <v>872</v>
      </c>
      <c r="C220" s="483"/>
      <c r="D220" s="483"/>
      <c r="E220" s="483"/>
      <c r="F220" s="483"/>
      <c r="G220" s="483"/>
      <c r="H220" s="143">
        <v>3740047856</v>
      </c>
      <c r="I220" s="835"/>
      <c r="J220" s="1034">
        <v>2678111347</v>
      </c>
    </row>
    <row r="221" spans="1:10" s="465" customFormat="1" ht="17.25" customHeight="1">
      <c r="B221" s="968" t="s">
        <v>873</v>
      </c>
      <c r="C221" s="483"/>
      <c r="D221" s="483"/>
      <c r="E221" s="483"/>
      <c r="F221" s="483"/>
      <c r="G221" s="483"/>
      <c r="H221" s="143">
        <v>235336968</v>
      </c>
      <c r="I221" s="835"/>
      <c r="J221" s="1034">
        <v>1128520822</v>
      </c>
    </row>
    <row r="222" spans="1:10" s="465" customFormat="1" ht="17.25" customHeight="1">
      <c r="B222" s="968" t="s">
        <v>854</v>
      </c>
      <c r="C222" s="483"/>
      <c r="D222" s="483"/>
      <c r="E222" s="483"/>
      <c r="F222" s="483"/>
      <c r="G222" s="483"/>
      <c r="H222" s="143">
        <v>105902424</v>
      </c>
      <c r="I222" s="835"/>
      <c r="J222" s="1034">
        <v>0</v>
      </c>
    </row>
    <row r="223" spans="1:10" s="465" customFormat="1" ht="17.25" customHeight="1">
      <c r="B223" s="968" t="s">
        <v>874</v>
      </c>
      <c r="C223" s="483"/>
      <c r="D223" s="483"/>
      <c r="E223" s="483"/>
      <c r="F223" s="483"/>
      <c r="G223" s="483"/>
      <c r="H223" s="143">
        <v>43428500</v>
      </c>
      <c r="I223" s="835"/>
      <c r="J223" s="1034">
        <v>47816000</v>
      </c>
    </row>
    <row r="224" spans="1:10" s="465" customFormat="1" ht="17.25" customHeight="1">
      <c r="B224" s="794" t="s">
        <v>1129</v>
      </c>
      <c r="C224" s="483"/>
      <c r="D224" s="483"/>
      <c r="E224" s="483"/>
      <c r="F224" s="483"/>
      <c r="G224" s="483"/>
      <c r="H224" s="143">
        <v>895675452</v>
      </c>
      <c r="I224" s="835"/>
      <c r="J224" s="1034">
        <v>0</v>
      </c>
    </row>
    <row r="225" spans="1:10" s="465" customFormat="1" ht="6" customHeight="1">
      <c r="A225" s="483"/>
      <c r="B225" s="484"/>
      <c r="C225" s="483"/>
      <c r="D225" s="483"/>
      <c r="E225" s="483"/>
      <c r="F225" s="483"/>
      <c r="G225" s="483"/>
      <c r="H225" s="836"/>
      <c r="I225" s="836"/>
      <c r="J225" s="836"/>
    </row>
    <row r="226" spans="1:10" s="465" customFormat="1" ht="17.25" customHeight="1" thickBot="1">
      <c r="A226" s="480"/>
      <c r="B226" s="545" t="s">
        <v>996</v>
      </c>
      <c r="C226" s="546"/>
      <c r="D226" s="546"/>
      <c r="E226" s="546"/>
      <c r="F226" s="546"/>
      <c r="G226" s="480"/>
      <c r="H226" s="864">
        <v>11608198605</v>
      </c>
      <c r="I226" s="838"/>
      <c r="J226" s="864">
        <v>7106525620</v>
      </c>
    </row>
    <row r="227" spans="1:10" s="465" customFormat="1" ht="8.25" customHeight="1" thickTop="1">
      <c r="B227" s="794"/>
      <c r="C227" s="878"/>
      <c r="D227" s="878"/>
      <c r="E227" s="878"/>
      <c r="F227" s="878"/>
      <c r="G227" s="878"/>
      <c r="H227" s="877"/>
      <c r="I227" s="877"/>
      <c r="J227" s="877"/>
    </row>
    <row r="228" spans="1:10" s="465" customFormat="1" ht="17.25" customHeight="1">
      <c r="A228" s="475" t="s">
        <v>548</v>
      </c>
      <c r="B228" s="471" t="s">
        <v>986</v>
      </c>
      <c r="C228" s="461"/>
      <c r="D228" s="461"/>
      <c r="E228" s="461"/>
      <c r="F228" s="461"/>
      <c r="G228" s="461"/>
      <c r="H228" s="477" t="s">
        <v>613</v>
      </c>
      <c r="I228" s="478"/>
      <c r="J228" s="903" t="s">
        <v>313</v>
      </c>
    </row>
    <row r="229" spans="1:10" s="465" customFormat="1" ht="17.25" customHeight="1">
      <c r="A229" s="495"/>
      <c r="B229" s="1891" t="s">
        <v>355</v>
      </c>
      <c r="C229" s="1891"/>
      <c r="D229" s="495"/>
      <c r="E229" s="495"/>
      <c r="F229" s="495"/>
      <c r="G229" s="495"/>
      <c r="H229" s="1001">
        <v>57738921634</v>
      </c>
      <c r="I229" s="863"/>
      <c r="J229" s="1001">
        <v>52629282891</v>
      </c>
    </row>
    <row r="230" spans="1:10" s="544" customFormat="1" ht="17.25" customHeight="1">
      <c r="A230" s="495"/>
      <c r="B230" s="1860" t="s">
        <v>914</v>
      </c>
      <c r="C230" s="1860"/>
      <c r="D230" s="1860"/>
      <c r="E230" s="495"/>
      <c r="F230" s="495"/>
      <c r="G230" s="495"/>
      <c r="H230" s="1341">
        <v>28823325583</v>
      </c>
      <c r="I230" s="1388"/>
      <c r="J230" s="1337">
        <v>28823325583</v>
      </c>
    </row>
    <row r="231" spans="1:10" s="544" customFormat="1" ht="17.25" customHeight="1">
      <c r="A231" s="495"/>
      <c r="B231" s="1101" t="s">
        <v>1435</v>
      </c>
      <c r="C231" s="1024"/>
      <c r="D231" s="1024"/>
      <c r="E231" s="495"/>
      <c r="F231" s="495"/>
      <c r="G231" s="495"/>
      <c r="H231" s="1337">
        <v>28600413390</v>
      </c>
      <c r="I231" s="1388"/>
      <c r="J231" s="1337">
        <v>28600413390</v>
      </c>
    </row>
    <row r="232" spans="1:10" s="544" customFormat="1" ht="17.25" customHeight="1">
      <c r="A232" s="495"/>
      <c r="B232" s="1101" t="s">
        <v>1436</v>
      </c>
      <c r="C232" s="1024"/>
      <c r="D232" s="1024"/>
      <c r="E232" s="495"/>
      <c r="F232" s="495"/>
      <c r="G232" s="495"/>
      <c r="H232" s="1337">
        <v>222912193</v>
      </c>
      <c r="I232" s="1388"/>
      <c r="J232" s="1337">
        <v>222912193</v>
      </c>
    </row>
    <row r="233" spans="1:10" s="544" customFormat="1" ht="17.25" customHeight="1">
      <c r="A233" s="495"/>
      <c r="B233" s="1904" t="s">
        <v>1437</v>
      </c>
      <c r="C233" s="1904"/>
      <c r="D233" s="1904"/>
      <c r="E233" s="495"/>
      <c r="F233" s="495"/>
      <c r="G233" s="495"/>
      <c r="H233" s="1341">
        <v>3565549968</v>
      </c>
      <c r="I233" s="1388"/>
      <c r="J233" s="1337">
        <v>5534850778</v>
      </c>
    </row>
    <row r="234" spans="1:10" s="544" customFormat="1" ht="17.25" customHeight="1">
      <c r="A234" s="495"/>
      <c r="B234" s="1860" t="s">
        <v>1438</v>
      </c>
      <c r="C234" s="1860"/>
      <c r="D234" s="1860"/>
      <c r="E234" s="495"/>
      <c r="F234" s="495"/>
      <c r="G234" s="495"/>
      <c r="H234" s="1341">
        <v>9601532903</v>
      </c>
      <c r="I234" s="1388"/>
      <c r="J234" s="1337">
        <v>16762359059</v>
      </c>
    </row>
    <row r="235" spans="1:10" s="544" customFormat="1" ht="17.25" customHeight="1">
      <c r="A235" s="495"/>
      <c r="B235" s="1860" t="s">
        <v>1439</v>
      </c>
      <c r="C235" s="1860"/>
      <c r="D235" s="1860"/>
      <c r="E235" s="495"/>
      <c r="F235" s="495"/>
      <c r="G235" s="495"/>
      <c r="H235" s="1341">
        <v>15246201919</v>
      </c>
      <c r="I235" s="1388"/>
      <c r="J235" s="1337">
        <v>0</v>
      </c>
    </row>
    <row r="236" spans="1:10" s="544" customFormat="1" ht="17.25" customHeight="1">
      <c r="A236" s="495"/>
      <c r="B236" s="1860" t="s">
        <v>915</v>
      </c>
      <c r="C236" s="1860"/>
      <c r="D236" s="1860"/>
      <c r="E236" s="495"/>
      <c r="F236" s="495"/>
      <c r="G236" s="495"/>
      <c r="H236" s="1341">
        <v>502311261</v>
      </c>
      <c r="I236" s="1388"/>
      <c r="J236" s="1337">
        <v>1508747471</v>
      </c>
    </row>
    <row r="237" spans="1:10" s="465" customFormat="1" ht="14.25">
      <c r="B237" s="1089" t="s">
        <v>855</v>
      </c>
      <c r="C237" s="1023"/>
      <c r="H237" s="1001">
        <v>0</v>
      </c>
      <c r="I237" s="835"/>
      <c r="J237" s="1001">
        <v>415000000</v>
      </c>
    </row>
    <row r="238" spans="1:10" s="465" customFormat="1" ht="14.25">
      <c r="B238" s="1891" t="s">
        <v>893</v>
      </c>
      <c r="C238" s="1891"/>
      <c r="H238" s="1001">
        <v>0</v>
      </c>
      <c r="I238" s="835"/>
      <c r="J238" s="1001">
        <v>0</v>
      </c>
    </row>
    <row r="239" spans="1:10" s="465" customFormat="1" ht="17.25" customHeight="1" thickBot="1">
      <c r="A239" s="480"/>
      <c r="B239" s="545" t="s">
        <v>996</v>
      </c>
      <c r="C239" s="546"/>
      <c r="D239" s="546"/>
      <c r="E239" s="546"/>
      <c r="F239" s="546"/>
      <c r="G239" s="480"/>
      <c r="H239" s="864">
        <v>57738921634</v>
      </c>
      <c r="I239" s="838"/>
      <c r="J239" s="864">
        <v>53044282891</v>
      </c>
    </row>
    <row r="240" spans="1:10" s="465" customFormat="1" ht="7.5" customHeight="1" thickTop="1">
      <c r="B240" s="484"/>
      <c r="C240" s="483"/>
      <c r="D240" s="483"/>
      <c r="E240" s="483"/>
      <c r="F240" s="483"/>
      <c r="G240" s="483"/>
      <c r="H240" s="835"/>
      <c r="I240" s="835"/>
      <c r="J240" s="835"/>
    </row>
    <row r="241" spans="1:10" s="480" customFormat="1" ht="18" customHeight="1">
      <c r="A241" s="480" t="s">
        <v>549</v>
      </c>
      <c r="B241" s="548" t="s">
        <v>916</v>
      </c>
      <c r="H241" s="477" t="s">
        <v>613</v>
      </c>
      <c r="I241" s="478"/>
      <c r="J241" s="903" t="s">
        <v>313</v>
      </c>
    </row>
    <row r="242" spans="1:10" s="461" customFormat="1" ht="17.25" customHeight="1">
      <c r="B242" s="1135" t="s">
        <v>355</v>
      </c>
      <c r="C242" s="971"/>
      <c r="D242" s="971"/>
      <c r="E242" s="971"/>
      <c r="F242" s="971"/>
      <c r="H242" s="863">
        <v>10211612669</v>
      </c>
      <c r="I242" s="838"/>
      <c r="J242" s="863">
        <v>15639579233</v>
      </c>
    </row>
    <row r="243" spans="1:10" s="461" customFormat="1" ht="17.25" customHeight="1">
      <c r="B243" s="1153" t="s">
        <v>436</v>
      </c>
      <c r="C243" s="971"/>
      <c r="D243" s="971"/>
      <c r="E243" s="971"/>
      <c r="F243" s="971"/>
      <c r="H243" s="1339">
        <v>777062149</v>
      </c>
      <c r="I243" s="838"/>
      <c r="J243" s="1001">
        <v>116443562</v>
      </c>
    </row>
    <row r="244" spans="1:10" s="461" customFormat="1" ht="17.25" customHeight="1">
      <c r="B244" s="1153" t="s">
        <v>437</v>
      </c>
      <c r="C244" s="971"/>
      <c r="D244" s="971"/>
      <c r="E244" s="971"/>
      <c r="F244" s="971"/>
      <c r="H244" s="1339">
        <v>269583319</v>
      </c>
      <c r="I244" s="838"/>
      <c r="J244" s="1001">
        <v>21780793</v>
      </c>
    </row>
    <row r="245" spans="1:10" s="461" customFormat="1" ht="17.25" customHeight="1">
      <c r="B245" s="1154" t="s">
        <v>438</v>
      </c>
      <c r="C245" s="971"/>
      <c r="D245" s="971"/>
      <c r="E245" s="971"/>
      <c r="F245" s="971"/>
      <c r="H245" s="1339">
        <v>145089429</v>
      </c>
      <c r="I245" s="838"/>
      <c r="J245" s="1001">
        <v>9705294</v>
      </c>
    </row>
    <row r="246" spans="1:10" s="461" customFormat="1" ht="17.25" customHeight="1">
      <c r="B246" s="1154" t="s">
        <v>440</v>
      </c>
      <c r="C246" s="971"/>
      <c r="D246" s="971"/>
      <c r="E246" s="971"/>
      <c r="F246" s="971"/>
      <c r="H246" s="1001">
        <v>0</v>
      </c>
      <c r="I246" s="838"/>
      <c r="J246" s="1001">
        <v>26944500</v>
      </c>
    </row>
    <row r="247" spans="1:10" s="461" customFormat="1" ht="17.25" customHeight="1">
      <c r="B247" s="1154" t="s">
        <v>439</v>
      </c>
      <c r="C247" s="971"/>
      <c r="D247" s="971"/>
      <c r="E247" s="971"/>
      <c r="F247" s="971"/>
      <c r="H247" s="1339">
        <v>9019877772</v>
      </c>
      <c r="I247" s="838"/>
      <c r="J247" s="1001">
        <v>15464705084</v>
      </c>
    </row>
    <row r="248" spans="1:10" s="461" customFormat="1" ht="19.5" customHeight="1">
      <c r="B248" s="1885" t="s">
        <v>893</v>
      </c>
      <c r="C248" s="1885"/>
      <c r="D248" s="1885"/>
      <c r="E248" s="1885"/>
      <c r="F248" s="1885"/>
      <c r="G248" s="480"/>
      <c r="H248" s="863">
        <v>1479647260</v>
      </c>
      <c r="I248" s="838"/>
      <c r="J248" s="863">
        <v>20987310</v>
      </c>
    </row>
    <row r="249" spans="1:10" s="461" customFormat="1" ht="19.5" customHeight="1">
      <c r="B249" s="1154" t="s">
        <v>440</v>
      </c>
      <c r="C249" s="1023"/>
      <c r="D249" s="1023"/>
      <c r="E249" s="1023"/>
      <c r="F249" s="1023"/>
      <c r="G249" s="480"/>
      <c r="H249" s="1001">
        <v>0</v>
      </c>
      <c r="I249" s="838"/>
      <c r="J249" s="1001">
        <v>20987310</v>
      </c>
    </row>
    <row r="250" spans="1:10" s="461" customFormat="1" ht="19.5" customHeight="1">
      <c r="B250" s="1154" t="s">
        <v>439</v>
      </c>
      <c r="C250" s="1023"/>
      <c r="D250" s="1023"/>
      <c r="E250" s="1023"/>
      <c r="F250" s="1023"/>
      <c r="G250" s="480"/>
      <c r="H250" s="1339">
        <v>1479647260</v>
      </c>
      <c r="I250" s="838"/>
      <c r="J250" s="1001">
        <v>0</v>
      </c>
    </row>
    <row r="251" spans="1:10" s="465" customFormat="1" ht="15.75">
      <c r="B251" s="1158" t="s">
        <v>1151</v>
      </c>
      <c r="C251" s="1159"/>
      <c r="D251" s="1025"/>
      <c r="E251" s="1025"/>
      <c r="F251" s="1025"/>
      <c r="H251" s="863">
        <v>69433733</v>
      </c>
      <c r="I251" s="835"/>
      <c r="J251" s="863">
        <v>780091628</v>
      </c>
    </row>
    <row r="252" spans="1:10" s="465" customFormat="1" ht="14.25">
      <c r="B252" s="968" t="s">
        <v>1306</v>
      </c>
      <c r="C252" s="971"/>
      <c r="D252" s="971"/>
      <c r="E252" s="971"/>
      <c r="F252" s="971"/>
      <c r="H252" s="1339">
        <v>0</v>
      </c>
      <c r="I252" s="835"/>
      <c r="J252" s="1339">
        <v>0</v>
      </c>
    </row>
    <row r="253" spans="1:10" s="465" customFormat="1" ht="14.25">
      <c r="B253" s="1890" t="s">
        <v>436</v>
      </c>
      <c r="C253" s="1891"/>
      <c r="D253" s="1891"/>
      <c r="E253" s="1891"/>
      <c r="F253" s="1891"/>
      <c r="H253" s="1339">
        <v>58812441</v>
      </c>
      <c r="I253" s="835"/>
      <c r="J253" s="1339">
        <v>742480488</v>
      </c>
    </row>
    <row r="254" spans="1:10" s="465" customFormat="1" ht="14.25">
      <c r="B254" s="1890" t="s">
        <v>437</v>
      </c>
      <c r="C254" s="1891"/>
      <c r="D254" s="971"/>
      <c r="E254" s="971"/>
      <c r="F254" s="971"/>
      <c r="H254" s="1339">
        <v>7559822</v>
      </c>
      <c r="I254" s="835"/>
      <c r="J254" s="1339">
        <v>7530233</v>
      </c>
    </row>
    <row r="255" spans="1:10" s="465" customFormat="1" ht="15">
      <c r="B255" s="1890" t="s">
        <v>1307</v>
      </c>
      <c r="C255" s="1903"/>
      <c r="D255" s="1025"/>
      <c r="E255" s="1025"/>
      <c r="F255" s="1025"/>
      <c r="H255" s="1339">
        <v>3061470</v>
      </c>
      <c r="I255" s="835"/>
      <c r="J255" s="1339">
        <v>1412010</v>
      </c>
    </row>
    <row r="256" spans="1:10" s="465" customFormat="1" ht="21" customHeight="1">
      <c r="B256" s="968" t="s">
        <v>1308</v>
      </c>
      <c r="C256" s="1342"/>
      <c r="D256" s="1025"/>
      <c r="E256" s="1025"/>
      <c r="F256" s="1025"/>
      <c r="H256" s="1339">
        <v>0</v>
      </c>
      <c r="I256" s="835"/>
      <c r="J256" s="1339">
        <v>8638637</v>
      </c>
    </row>
    <row r="257" spans="1:10" s="465" customFormat="1" ht="20.25" customHeight="1">
      <c r="B257" s="968" t="s">
        <v>1309</v>
      </c>
      <c r="C257" s="970"/>
      <c r="D257" s="970"/>
      <c r="E257" s="970"/>
      <c r="F257" s="970"/>
      <c r="G257" s="483"/>
      <c r="H257" s="1339">
        <v>0</v>
      </c>
      <c r="I257" s="835"/>
      <c r="J257" s="1339">
        <v>20030260</v>
      </c>
    </row>
    <row r="258" spans="1:10" s="480" customFormat="1" ht="18" customHeight="1" thickBot="1">
      <c r="B258" s="545" t="s">
        <v>996</v>
      </c>
      <c r="C258" s="546"/>
      <c r="D258" s="546"/>
      <c r="E258" s="546"/>
      <c r="F258" s="546"/>
      <c r="H258" s="864">
        <v>11760693662</v>
      </c>
      <c r="I258" s="838"/>
      <c r="J258" s="864">
        <v>16440658171</v>
      </c>
    </row>
    <row r="259" spans="1:10" s="495" customFormat="1" ht="9.75" customHeight="1" thickTop="1">
      <c r="B259" s="547"/>
      <c r="H259" s="860"/>
      <c r="I259" s="860"/>
      <c r="J259" s="860"/>
    </row>
    <row r="260" spans="1:10" s="468" customFormat="1" ht="16.5" hidden="1" customHeight="1">
      <c r="A260" s="475" t="s">
        <v>618</v>
      </c>
      <c r="B260" s="548" t="s">
        <v>406</v>
      </c>
      <c r="H260" s="862"/>
      <c r="I260" s="862"/>
      <c r="J260" s="862"/>
    </row>
    <row r="261" spans="1:10" s="468" customFormat="1" ht="11.25" hidden="1" customHeight="1">
      <c r="B261" s="549" t="s">
        <v>634</v>
      </c>
      <c r="H261" s="836">
        <v>0</v>
      </c>
      <c r="I261" s="836"/>
      <c r="J261" s="836">
        <v>0</v>
      </c>
    </row>
    <row r="262" spans="1:10" s="468" customFormat="1" ht="11.25" hidden="1" customHeight="1">
      <c r="B262" s="549" t="s">
        <v>635</v>
      </c>
      <c r="H262" s="836">
        <v>0</v>
      </c>
      <c r="I262" s="836"/>
      <c r="J262" s="836">
        <v>0</v>
      </c>
    </row>
    <row r="263" spans="1:10" s="468" customFormat="1" ht="11.25" hidden="1" customHeight="1">
      <c r="B263" s="549"/>
      <c r="H263" s="836"/>
      <c r="I263" s="836"/>
      <c r="J263" s="836"/>
    </row>
    <row r="264" spans="1:10" s="468" customFormat="1" ht="11.25" hidden="1" customHeight="1" thickBot="1">
      <c r="B264" s="545" t="s">
        <v>996</v>
      </c>
      <c r="C264" s="550"/>
      <c r="D264" s="550"/>
      <c r="E264" s="550"/>
      <c r="F264" s="550"/>
      <c r="H264" s="864">
        <f>SUM(H261:H263)</f>
        <v>0</v>
      </c>
      <c r="I264" s="838"/>
      <c r="J264" s="864">
        <f>SUM(J261:J263)</f>
        <v>0</v>
      </c>
    </row>
    <row r="265" spans="1:10" s="464" customFormat="1" ht="3" customHeight="1">
      <c r="B265" s="551"/>
      <c r="H265" s="862"/>
      <c r="I265" s="876"/>
      <c r="J265" s="862"/>
    </row>
    <row r="266" spans="1:10" s="464" customFormat="1" ht="18" customHeight="1">
      <c r="A266" s="475" t="s">
        <v>551</v>
      </c>
      <c r="B266" s="548" t="s">
        <v>721</v>
      </c>
      <c r="H266" s="477" t="s">
        <v>613</v>
      </c>
      <c r="I266" s="478"/>
      <c r="J266" s="903" t="s">
        <v>313</v>
      </c>
    </row>
    <row r="267" spans="1:10" s="464" customFormat="1" ht="18" customHeight="1">
      <c r="A267" s="464" t="s">
        <v>758</v>
      </c>
      <c r="B267" s="551" t="s">
        <v>760</v>
      </c>
      <c r="H267" s="876">
        <v>14492617008</v>
      </c>
      <c r="I267" s="876">
        <v>1400000000</v>
      </c>
      <c r="J267" s="876">
        <v>10970538009</v>
      </c>
    </row>
    <row r="268" spans="1:10" s="464" customFormat="1" ht="18" customHeight="1">
      <c r="B268" s="1023" t="s">
        <v>355</v>
      </c>
      <c r="H268" s="1104">
        <v>14440117008</v>
      </c>
      <c r="I268" s="876"/>
      <c r="J268" s="1104">
        <v>10828038009</v>
      </c>
    </row>
    <row r="269" spans="1:10" s="496" customFormat="1" ht="18" customHeight="1">
      <c r="B269" s="1102" t="s">
        <v>910</v>
      </c>
      <c r="H269" s="1343">
        <v>14440117008</v>
      </c>
      <c r="I269" s="860"/>
      <c r="J269" s="1103">
        <v>8469208217</v>
      </c>
    </row>
    <row r="270" spans="1:10" s="496" customFormat="1" ht="18" customHeight="1">
      <c r="B270" s="1102" t="s">
        <v>879</v>
      </c>
      <c r="H270" s="1103">
        <v>0</v>
      </c>
      <c r="I270" s="860"/>
      <c r="J270" s="1103">
        <v>664129792</v>
      </c>
    </row>
    <row r="271" spans="1:10" s="496" customFormat="1" ht="18" customHeight="1">
      <c r="B271" s="1102" t="s">
        <v>917</v>
      </c>
      <c r="H271" s="1103">
        <v>0</v>
      </c>
      <c r="I271" s="860"/>
      <c r="J271" s="1103">
        <v>1694700000</v>
      </c>
    </row>
    <row r="272" spans="1:10" s="468" customFormat="1" ht="15.75" customHeight="1">
      <c r="B272" s="1160" t="s">
        <v>855</v>
      </c>
      <c r="H272" s="435">
        <v>52500000</v>
      </c>
      <c r="I272" s="836"/>
      <c r="J272" s="435">
        <v>142500000</v>
      </c>
    </row>
    <row r="273" spans="1:10" s="468" customFormat="1" ht="15.75" customHeight="1">
      <c r="B273" s="1161" t="s">
        <v>856</v>
      </c>
      <c r="H273" s="1103">
        <v>52500000</v>
      </c>
      <c r="I273" s="836"/>
      <c r="J273" s="1051">
        <v>142500000</v>
      </c>
    </row>
    <row r="274" spans="1:10" s="464" customFormat="1" ht="15">
      <c r="A274" s="464" t="s">
        <v>759</v>
      </c>
      <c r="B274" s="551" t="s">
        <v>761</v>
      </c>
      <c r="H274" s="876">
        <v>39325574503</v>
      </c>
      <c r="I274" s="876"/>
      <c r="J274" s="876">
        <v>38105906282</v>
      </c>
    </row>
    <row r="275" spans="1:10" s="468" customFormat="1" ht="14.25">
      <c r="B275" s="1035" t="s">
        <v>918</v>
      </c>
      <c r="H275" s="1338">
        <v>21705574503</v>
      </c>
      <c r="I275" s="836"/>
      <c r="J275" s="1338">
        <v>18985906282</v>
      </c>
    </row>
    <row r="276" spans="1:10" s="468" customFormat="1" ht="15">
      <c r="B276" s="1709" t="s">
        <v>1428</v>
      </c>
      <c r="C276" s="506"/>
      <c r="D276" s="506"/>
      <c r="E276" s="506"/>
      <c r="F276" s="506"/>
      <c r="G276" s="506"/>
      <c r="H276" s="1343">
        <v>720000000</v>
      </c>
      <c r="I276" s="1103"/>
      <c r="J276" s="1103">
        <v>720000000</v>
      </c>
    </row>
    <row r="277" spans="1:10" s="468" customFormat="1" ht="15">
      <c r="B277" s="1709" t="s">
        <v>1429</v>
      </c>
      <c r="C277" s="506"/>
      <c r="D277" s="506"/>
      <c r="E277" s="506"/>
      <c r="F277" s="506"/>
      <c r="G277" s="506"/>
      <c r="H277" s="1343">
        <v>110800000</v>
      </c>
      <c r="I277" s="1103"/>
      <c r="J277" s="1103">
        <v>110800000</v>
      </c>
    </row>
    <row r="278" spans="1:10" s="468" customFormat="1" ht="15">
      <c r="B278" s="1709" t="s">
        <v>1430</v>
      </c>
      <c r="C278" s="506"/>
      <c r="D278" s="506"/>
      <c r="E278" s="506"/>
      <c r="F278" s="506"/>
      <c r="G278" s="506"/>
      <c r="H278" s="1343">
        <v>0</v>
      </c>
      <c r="I278" s="1103"/>
      <c r="J278" s="1103">
        <v>1978000000</v>
      </c>
    </row>
    <row r="279" spans="1:10" s="468" customFormat="1" ht="15">
      <c r="B279" s="1709" t="s">
        <v>1431</v>
      </c>
      <c r="C279" s="506"/>
      <c r="D279" s="506"/>
      <c r="E279" s="506"/>
      <c r="F279" s="506"/>
      <c r="G279" s="506"/>
      <c r="H279" s="1343">
        <v>8700000000</v>
      </c>
      <c r="I279" s="1103"/>
      <c r="J279" s="1103">
        <v>8700000000</v>
      </c>
    </row>
    <row r="280" spans="1:10" s="468" customFormat="1" ht="15">
      <c r="B280" s="1709" t="s">
        <v>1432</v>
      </c>
      <c r="C280" s="506"/>
      <c r="D280" s="506"/>
      <c r="E280" s="506"/>
      <c r="F280" s="506"/>
      <c r="G280" s="506"/>
      <c r="H280" s="1343">
        <v>205000000</v>
      </c>
      <c r="I280" s="1103"/>
      <c r="J280" s="1103">
        <v>0</v>
      </c>
    </row>
    <row r="281" spans="1:10" s="468" customFormat="1" ht="15">
      <c r="B281" s="1190" t="s">
        <v>1433</v>
      </c>
      <c r="C281" s="506"/>
      <c r="D281" s="506"/>
      <c r="E281" s="506"/>
      <c r="F281" s="506"/>
      <c r="G281" s="506"/>
      <c r="H281" s="1103">
        <v>2068000000</v>
      </c>
      <c r="I281" s="1103"/>
      <c r="J281" s="1103">
        <v>0</v>
      </c>
    </row>
    <row r="282" spans="1:10" s="468" customFormat="1" ht="15">
      <c r="B282" s="1190" t="s">
        <v>1434</v>
      </c>
      <c r="C282" s="506"/>
      <c r="D282" s="506"/>
      <c r="E282" s="506"/>
      <c r="F282" s="506"/>
      <c r="G282" s="506"/>
      <c r="H282" s="1103">
        <v>9901774503</v>
      </c>
      <c r="I282" s="1103"/>
      <c r="J282" s="1103">
        <v>7477106282</v>
      </c>
    </row>
    <row r="283" spans="1:10" s="468" customFormat="1" ht="14.25">
      <c r="B283" s="1112" t="s">
        <v>1152</v>
      </c>
      <c r="H283" s="486">
        <v>17620000000</v>
      </c>
      <c r="I283" s="486"/>
      <c r="J283" s="486">
        <v>19120000000</v>
      </c>
    </row>
    <row r="284" spans="1:10" s="468" customFormat="1" ht="15">
      <c r="B284" s="1190" t="s">
        <v>1192</v>
      </c>
      <c r="H284" s="507">
        <v>17620000000</v>
      </c>
      <c r="I284" s="507"/>
      <c r="J284" s="507">
        <v>19120000000</v>
      </c>
    </row>
    <row r="285" spans="1:10" s="468" customFormat="1" ht="15">
      <c r="A285" s="464" t="s">
        <v>399</v>
      </c>
      <c r="B285" s="551" t="s">
        <v>633</v>
      </c>
      <c r="H285" s="482">
        <v>0</v>
      </c>
      <c r="I285" s="486"/>
      <c r="J285" s="482">
        <v>0</v>
      </c>
    </row>
    <row r="286" spans="1:10" s="506" customFormat="1" ht="18.75" hidden="1" customHeight="1">
      <c r="B286" s="1102" t="s">
        <v>910</v>
      </c>
      <c r="H286" s="507">
        <v>0</v>
      </c>
      <c r="I286" s="507"/>
      <c r="J286" s="507"/>
    </row>
    <row r="287" spans="1:10" s="506" customFormat="1" ht="18.75" hidden="1" customHeight="1">
      <c r="B287" s="1102" t="s">
        <v>879</v>
      </c>
      <c r="H287" s="507">
        <v>0</v>
      </c>
      <c r="I287" s="507"/>
      <c r="J287" s="507"/>
    </row>
    <row r="288" spans="1:10" s="506" customFormat="1" ht="18.75" hidden="1" customHeight="1">
      <c r="B288" s="1102" t="s">
        <v>917</v>
      </c>
      <c r="H288" s="507">
        <v>0</v>
      </c>
      <c r="I288" s="507"/>
      <c r="J288" s="507"/>
    </row>
    <row r="289" spans="1:10" s="506" customFormat="1" ht="18.75" hidden="1" customHeight="1">
      <c r="B289" s="1102"/>
      <c r="H289" s="507"/>
      <c r="I289" s="507"/>
      <c r="J289" s="507"/>
    </row>
    <row r="290" spans="1:10" s="495" customFormat="1" ht="15" hidden="1">
      <c r="A290" s="544"/>
      <c r="B290" s="606"/>
      <c r="H290" s="875"/>
      <c r="I290" s="875"/>
      <c r="J290" s="875"/>
    </row>
    <row r="291" spans="1:10" s="464" customFormat="1" ht="15.75" thickBot="1">
      <c r="B291" s="545" t="s">
        <v>996</v>
      </c>
      <c r="C291" s="505"/>
      <c r="D291" s="505"/>
      <c r="E291" s="505"/>
      <c r="F291" s="505"/>
      <c r="H291" s="864">
        <v>53818191511</v>
      </c>
      <c r="I291" s="838"/>
      <c r="J291" s="864">
        <v>49076444291</v>
      </c>
    </row>
    <row r="292" spans="1:10" s="500" customFormat="1" ht="11.25" customHeight="1" thickTop="1">
      <c r="B292" s="552"/>
      <c r="H292" s="862"/>
      <c r="I292" s="876"/>
      <c r="J292" s="862"/>
    </row>
    <row r="293" spans="1:10" s="464" customFormat="1" ht="20.25" hidden="1" customHeight="1">
      <c r="A293" s="464" t="s">
        <v>399</v>
      </c>
      <c r="B293" s="551" t="s">
        <v>404</v>
      </c>
      <c r="H293" s="862"/>
      <c r="I293" s="876"/>
      <c r="J293" s="862"/>
    </row>
    <row r="294" spans="1:10" s="464" customFormat="1" ht="26.25" hidden="1" customHeight="1">
      <c r="A294" s="475" t="s">
        <v>620</v>
      </c>
      <c r="B294" s="551" t="s">
        <v>405</v>
      </c>
      <c r="H294" s="862"/>
      <c r="I294" s="876"/>
      <c r="J294" s="862"/>
    </row>
    <row r="295" spans="1:10" s="555" customFormat="1" ht="18" hidden="1" customHeight="1">
      <c r="A295" s="500" t="s">
        <v>758</v>
      </c>
      <c r="B295" s="554" t="s">
        <v>701</v>
      </c>
      <c r="H295" s="861" t="s">
        <v>192</v>
      </c>
      <c r="I295" s="874"/>
      <c r="J295" s="861" t="s">
        <v>313</v>
      </c>
    </row>
    <row r="296" spans="1:10" ht="18" hidden="1" customHeight="1"/>
    <row r="297" spans="1:10" s="557" customFormat="1" ht="34.5" hidden="1" customHeight="1">
      <c r="A297" s="556"/>
      <c r="B297" s="1899" t="s">
        <v>400</v>
      </c>
      <c r="C297" s="1899"/>
      <c r="D297" s="1899"/>
      <c r="E297" s="1899"/>
      <c r="F297" s="1899"/>
      <c r="G297" s="1899"/>
      <c r="H297" s="828">
        <v>0</v>
      </c>
      <c r="I297" s="828"/>
      <c r="J297" s="828">
        <v>0</v>
      </c>
    </row>
    <row r="298" spans="1:10" s="557" customFormat="1" ht="34.5" hidden="1" customHeight="1">
      <c r="A298" s="556"/>
      <c r="B298" s="1899" t="s">
        <v>407</v>
      </c>
      <c r="C298" s="1899"/>
      <c r="D298" s="1899"/>
      <c r="E298" s="1899"/>
      <c r="F298" s="1899"/>
      <c r="G298" s="1899"/>
      <c r="H298" s="828">
        <v>0</v>
      </c>
      <c r="I298" s="828"/>
      <c r="J298" s="828">
        <v>0</v>
      </c>
    </row>
    <row r="299" spans="1:10" s="557" customFormat="1" ht="34.5" hidden="1" customHeight="1">
      <c r="A299" s="556"/>
      <c r="B299" s="1899" t="s">
        <v>408</v>
      </c>
      <c r="C299" s="1899"/>
      <c r="D299" s="1899"/>
      <c r="E299" s="1899"/>
      <c r="F299" s="1899"/>
      <c r="G299" s="1899"/>
      <c r="H299" s="828">
        <v>0</v>
      </c>
      <c r="I299" s="828"/>
      <c r="J299" s="828">
        <v>0</v>
      </c>
    </row>
    <row r="300" spans="1:10" s="557" customFormat="1" ht="34.5" hidden="1" customHeight="1">
      <c r="A300" s="556"/>
      <c r="B300" s="1899" t="s">
        <v>1155</v>
      </c>
      <c r="C300" s="1899"/>
      <c r="D300" s="1899"/>
      <c r="E300" s="1899"/>
      <c r="F300" s="1899"/>
      <c r="G300" s="1899"/>
      <c r="H300" s="828">
        <v>0</v>
      </c>
      <c r="I300" s="828"/>
      <c r="J300" s="828">
        <v>0</v>
      </c>
    </row>
    <row r="301" spans="1:10" s="555" customFormat="1" ht="18" hidden="1" customHeight="1">
      <c r="A301" s="558"/>
      <c r="B301" s="554" t="s">
        <v>1156</v>
      </c>
      <c r="F301" s="554"/>
      <c r="H301" s="838"/>
      <c r="I301" s="838"/>
      <c r="J301" s="838"/>
    </row>
    <row r="302" spans="1:10" ht="18" hidden="1" customHeight="1">
      <c r="F302" s="554"/>
    </row>
    <row r="303" spans="1:10" ht="18" hidden="1" customHeight="1">
      <c r="A303" s="500" t="s">
        <v>759</v>
      </c>
      <c r="B303" s="554" t="s">
        <v>1157</v>
      </c>
      <c r="F303" s="554"/>
      <c r="H303" s="861" t="s">
        <v>192</v>
      </c>
      <c r="I303" s="874"/>
      <c r="J303" s="861" t="s">
        <v>313</v>
      </c>
    </row>
    <row r="304" spans="1:10" ht="33.75" hidden="1" customHeight="1">
      <c r="B304" s="1899" t="s">
        <v>1158</v>
      </c>
      <c r="C304" s="1899"/>
      <c r="D304" s="1899"/>
      <c r="E304" s="1899"/>
      <c r="F304" s="1899"/>
      <c r="G304" s="1899"/>
      <c r="H304" s="835">
        <v>0</v>
      </c>
      <c r="J304" s="835">
        <v>0</v>
      </c>
    </row>
    <row r="305" spans="2:10" ht="33.75" hidden="1" customHeight="1">
      <c r="B305" s="1899" t="s">
        <v>604</v>
      </c>
      <c r="C305" s="1899"/>
      <c r="D305" s="1899"/>
      <c r="E305" s="1899"/>
      <c r="F305" s="1899"/>
      <c r="G305" s="1899"/>
      <c r="H305" s="835">
        <v>0</v>
      </c>
      <c r="J305" s="835">
        <v>0</v>
      </c>
    </row>
    <row r="306" spans="2:10" ht="19.5" hidden="1" customHeight="1">
      <c r="B306" s="1899" t="s">
        <v>605</v>
      </c>
      <c r="C306" s="1899"/>
      <c r="D306" s="1899"/>
      <c r="E306" s="1899"/>
      <c r="F306" s="1899"/>
      <c r="G306" s="1899"/>
      <c r="H306" s="835">
        <v>0</v>
      </c>
      <c r="J306" s="835">
        <v>0</v>
      </c>
    </row>
  </sheetData>
  <mergeCells count="52">
    <mergeCell ref="D17:F17"/>
    <mergeCell ref="D7:F7"/>
    <mergeCell ref="D8:F8"/>
    <mergeCell ref="D9:F9"/>
    <mergeCell ref="D10:F10"/>
    <mergeCell ref="D11:F11"/>
    <mergeCell ref="D14:F14"/>
    <mergeCell ref="D15:F15"/>
    <mergeCell ref="D16:F16"/>
    <mergeCell ref="D24:F24"/>
    <mergeCell ref="D30:F30"/>
    <mergeCell ref="D26:F26"/>
    <mergeCell ref="D18:F18"/>
    <mergeCell ref="D19:F19"/>
    <mergeCell ref="D27:F27"/>
    <mergeCell ref="D28:F28"/>
    <mergeCell ref="D29:F29"/>
    <mergeCell ref="D25:F25"/>
    <mergeCell ref="D22:F22"/>
    <mergeCell ref="D23:F23"/>
    <mergeCell ref="D20:F20"/>
    <mergeCell ref="D21:F21"/>
    <mergeCell ref="B298:G298"/>
    <mergeCell ref="B297:G297"/>
    <mergeCell ref="B90:J90"/>
    <mergeCell ref="D124:E124"/>
    <mergeCell ref="B248:F248"/>
    <mergeCell ref="B229:C229"/>
    <mergeCell ref="B238:C238"/>
    <mergeCell ref="B254:C254"/>
    <mergeCell ref="B255:C255"/>
    <mergeCell ref="B230:D230"/>
    <mergeCell ref="B233:D233"/>
    <mergeCell ref="D125:E125"/>
    <mergeCell ref="B126:F126"/>
    <mergeCell ref="B128:J128"/>
    <mergeCell ref="B118:J118"/>
    <mergeCell ref="B306:G306"/>
    <mergeCell ref="B305:G305"/>
    <mergeCell ref="B304:G304"/>
    <mergeCell ref="B300:G300"/>
    <mergeCell ref="B299:G299"/>
    <mergeCell ref="B234:D234"/>
    <mergeCell ref="B235:D235"/>
    <mergeCell ref="B236:D236"/>
    <mergeCell ref="B253:F253"/>
    <mergeCell ref="H48:I48"/>
    <mergeCell ref="C48:E48"/>
    <mergeCell ref="D67:F67"/>
    <mergeCell ref="H67:J67"/>
    <mergeCell ref="B67:C68"/>
    <mergeCell ref="F48:G48"/>
  </mergeCells>
  <phoneticPr fontId="36" type="noConversion"/>
  <pageMargins left="0.6" right="0.25" top="0.36" bottom="0.79" header="0.28999999999999998" footer="0.32"/>
  <pageSetup paperSize="9" scale="99" firstPageNumber="22" orientation="portrait" useFirstPageNumber="1" r:id="rId1"/>
  <headerFooter alignWithMargins="0">
    <oddFooter>&amp;C&amp;".VnTime,Italic"(C¸c thuyÕt minh nµy lµ bé phËn hîp thµnh cña B¸o c¸o tµi chÝnh)&amp;".VnTime,Regular"
&amp;P</oddFooter>
  </headerFooter>
  <rowBreaks count="3" manualBreakCount="3">
    <brk id="163" max="10" man="1"/>
    <brk id="216" max="10" man="1"/>
    <brk id="311" max="13" man="1"/>
  </rowBreaks>
</worksheet>
</file>

<file path=xl/worksheets/sheet44.xml><?xml version="1.0" encoding="utf-8"?>
<worksheet xmlns="http://schemas.openxmlformats.org/spreadsheetml/2006/main" xmlns:r="http://schemas.openxmlformats.org/officeDocument/2006/relationships">
  <sheetPr codeName="Sheet17">
    <tabColor indexed="14"/>
  </sheetPr>
  <dimension ref="A1:K327"/>
  <sheetViews>
    <sheetView view="pageBreakPreview" topLeftCell="C1" zoomScaleSheetLayoutView="100" workbookViewId="0">
      <selection activeCell="L3" sqref="L1:AK65536"/>
    </sheetView>
  </sheetViews>
  <sheetFormatPr defaultRowHeight="15"/>
  <cols>
    <col min="1" max="1" width="23.25" style="585" customWidth="1"/>
    <col min="2" max="2" width="16" style="593" customWidth="1"/>
    <col min="3" max="3" width="15.375" style="593" customWidth="1"/>
    <col min="4" max="4" width="13.25" style="593" hidden="1" customWidth="1"/>
    <col min="5" max="5" width="1" style="593" hidden="1" customWidth="1"/>
    <col min="6" max="6" width="13.875" style="593" customWidth="1"/>
    <col min="7" max="7" width="13.75" style="589" customWidth="1"/>
    <col min="8" max="8" width="13.125" style="589" customWidth="1"/>
    <col min="9" max="9" width="15.875" style="589" customWidth="1"/>
    <col min="10" max="10" width="0.5" style="589" hidden="1" customWidth="1"/>
    <col min="11" max="11" width="16.625" style="589" customWidth="1"/>
    <col min="12" max="16384" width="9" style="585"/>
  </cols>
  <sheetData>
    <row r="1" spans="1:11" s="136" customFormat="1" ht="21" customHeight="1">
      <c r="A1" s="1002" t="str">
        <f>BS!A1</f>
        <v>C«ng ty Cæ phÇn §Çu t­ &amp; Th­¬ng m¹i DÇu KhÝ S«ng §µ</v>
      </c>
      <c r="I1" s="137"/>
    </row>
    <row r="2" spans="1:11" s="138" customFormat="1" ht="15.75" customHeight="1">
      <c r="A2" s="923" t="str">
        <f>BS!A2</f>
        <v>§Þa chØ: TÇng 4, CT3, tßa nhµ Fodacon, ®­êng TrÇn Phó</v>
      </c>
      <c r="B2" s="142"/>
      <c r="I2" s="139"/>
      <c r="K2" s="1175" t="s">
        <v>776</v>
      </c>
    </row>
    <row r="3" spans="1:11" s="138" customFormat="1" ht="15.75" customHeight="1">
      <c r="A3" s="995" t="s">
        <v>731</v>
      </c>
      <c r="B3" s="140"/>
      <c r="C3" s="140"/>
      <c r="D3" s="140"/>
      <c r="E3" s="140"/>
      <c r="F3" s="140"/>
      <c r="G3" s="140"/>
      <c r="H3" s="140"/>
      <c r="I3" s="141"/>
      <c r="J3" s="140"/>
      <c r="K3" s="1176" t="str">
        <f>BS!N3</f>
        <v>Cho n¨m tµi chÝnh kÕt thóc ngµy 31/12/2014</v>
      </c>
    </row>
    <row r="4" spans="1:11" s="138" customFormat="1" ht="18" customHeight="1">
      <c r="A4" s="444"/>
      <c r="B4" s="142"/>
      <c r="C4" s="142"/>
      <c r="D4" s="142"/>
      <c r="E4" s="142"/>
      <c r="F4" s="142"/>
      <c r="G4" s="142"/>
      <c r="H4" s="142"/>
      <c r="I4" s="143"/>
      <c r="J4" s="142"/>
      <c r="K4" s="143"/>
    </row>
    <row r="5" spans="1:11" s="136" customFormat="1" ht="18" customHeight="1">
      <c r="A5" s="443" t="s">
        <v>1165</v>
      </c>
      <c r="B5" s="144"/>
      <c r="C5" s="144"/>
      <c r="D5" s="144"/>
      <c r="E5" s="144"/>
      <c r="F5" s="144"/>
      <c r="G5" s="144"/>
      <c r="H5" s="144"/>
      <c r="I5" s="145"/>
      <c r="J5" s="145"/>
    </row>
    <row r="6" spans="1:11" s="575" customFormat="1" ht="17.25" customHeight="1">
      <c r="A6" s="572" t="s">
        <v>296</v>
      </c>
      <c r="B6" s="1062"/>
      <c r="C6" s="573"/>
      <c r="D6" s="573"/>
      <c r="E6" s="573"/>
      <c r="F6" s="573"/>
      <c r="G6" s="573"/>
      <c r="H6" s="573"/>
      <c r="I6" s="573"/>
      <c r="J6" s="573"/>
      <c r="K6" s="573"/>
    </row>
    <row r="7" spans="1:11" s="575" customFormat="1" ht="4.5" customHeight="1" thickBot="1">
      <c r="A7" s="576"/>
      <c r="B7" s="577"/>
      <c r="C7" s="578"/>
      <c r="D7" s="578"/>
      <c r="E7" s="578"/>
      <c r="F7" s="578"/>
      <c r="G7" s="574"/>
      <c r="H7" s="574"/>
      <c r="I7" s="574"/>
      <c r="J7" s="574"/>
      <c r="K7" s="579"/>
    </row>
    <row r="8" spans="1:11" s="580" customFormat="1" ht="48" customHeight="1" thickTop="1">
      <c r="A8" s="1718" t="s">
        <v>937</v>
      </c>
      <c r="B8" s="1719" t="s">
        <v>297</v>
      </c>
      <c r="C8" s="1720" t="s">
        <v>724</v>
      </c>
      <c r="D8" s="1720" t="s">
        <v>1033</v>
      </c>
      <c r="E8" s="1720" t="s">
        <v>1032</v>
      </c>
      <c r="F8" s="1720" t="s">
        <v>1034</v>
      </c>
      <c r="G8" s="1720" t="s">
        <v>193</v>
      </c>
      <c r="H8" s="1720" t="s">
        <v>919</v>
      </c>
      <c r="I8" s="1720" t="s">
        <v>298</v>
      </c>
      <c r="J8" s="1721" t="s">
        <v>1120</v>
      </c>
      <c r="K8" s="1722" t="s">
        <v>281</v>
      </c>
    </row>
    <row r="9" spans="1:11" s="581" customFormat="1">
      <c r="A9" s="1723"/>
      <c r="B9" s="1724"/>
      <c r="C9" s="1725"/>
      <c r="D9" s="1725"/>
      <c r="E9" s="1725"/>
      <c r="F9" s="1725"/>
      <c r="G9" s="1725"/>
      <c r="H9" s="1725"/>
      <c r="I9" s="1725"/>
      <c r="J9" s="1726"/>
      <c r="K9" s="1727"/>
    </row>
    <row r="10" spans="1:11" s="581" customFormat="1" ht="17.25" customHeight="1">
      <c r="A10" s="1728" t="s">
        <v>301</v>
      </c>
      <c r="B10" s="1724">
        <v>111144720000</v>
      </c>
      <c r="C10" s="1729">
        <v>25412622500</v>
      </c>
      <c r="D10" s="1729">
        <v>0</v>
      </c>
      <c r="E10" s="1730"/>
      <c r="F10" s="1729">
        <v>7209778043</v>
      </c>
      <c r="G10" s="1725">
        <v>2030285926</v>
      </c>
      <c r="H10" s="1725">
        <v>213538854</v>
      </c>
      <c r="I10" s="1725">
        <v>6425007233</v>
      </c>
      <c r="J10" s="1726"/>
      <c r="K10" s="1731">
        <v>152435952556</v>
      </c>
    </row>
    <row r="11" spans="1:11" s="581" customFormat="1" ht="17.25" customHeight="1">
      <c r="A11" s="1732" t="s">
        <v>196</v>
      </c>
      <c r="B11" s="1733">
        <v>0</v>
      </c>
      <c r="C11" s="1733"/>
      <c r="D11" s="1733"/>
      <c r="E11" s="1733"/>
      <c r="F11" s="1733"/>
      <c r="G11" s="1733"/>
      <c r="H11" s="1733"/>
      <c r="I11" s="1733"/>
      <c r="J11" s="1734"/>
      <c r="K11" s="1735">
        <v>0</v>
      </c>
    </row>
    <row r="12" spans="1:11" s="581" customFormat="1" ht="17.25" customHeight="1">
      <c r="A12" s="1732" t="s">
        <v>197</v>
      </c>
      <c r="B12" s="1729"/>
      <c r="C12" s="1733"/>
      <c r="D12" s="1733"/>
      <c r="E12" s="1733"/>
      <c r="F12" s="1733"/>
      <c r="G12" s="1733"/>
      <c r="H12" s="1733"/>
      <c r="I12" s="1733">
        <v>7137905358</v>
      </c>
      <c r="J12" s="1734"/>
      <c r="K12" s="1735">
        <v>7137905358</v>
      </c>
    </row>
    <row r="13" spans="1:11" s="581" customFormat="1" ht="17.25" customHeight="1">
      <c r="A13" s="1732" t="s">
        <v>289</v>
      </c>
      <c r="B13" s="1736"/>
      <c r="C13" s="1733">
        <v>0</v>
      </c>
      <c r="D13" s="1737">
        <v>0</v>
      </c>
      <c r="E13" s="1733"/>
      <c r="F13" s="1733">
        <v>0</v>
      </c>
      <c r="G13" s="1733">
        <v>0</v>
      </c>
      <c r="H13" s="1733"/>
      <c r="I13" s="1733">
        <v>2030285926</v>
      </c>
      <c r="J13" s="1734"/>
      <c r="K13" s="1735">
        <v>2030285926</v>
      </c>
    </row>
    <row r="14" spans="1:11" s="581" customFormat="1" ht="17.25" customHeight="1">
      <c r="A14" s="1732" t="s">
        <v>920</v>
      </c>
      <c r="B14" s="1733"/>
      <c r="C14" s="1733"/>
      <c r="D14" s="1733"/>
      <c r="E14" s="1733"/>
      <c r="F14" s="1733"/>
      <c r="G14" s="1733"/>
      <c r="H14" s="1733"/>
      <c r="I14" s="1733">
        <v>0</v>
      </c>
      <c r="J14" s="1734"/>
      <c r="K14" s="1735">
        <v>0</v>
      </c>
    </row>
    <row r="15" spans="1:11" s="581" customFormat="1" ht="17.25" customHeight="1">
      <c r="A15" s="1732" t="s">
        <v>921</v>
      </c>
      <c r="B15" s="1733"/>
      <c r="C15" s="1733"/>
      <c r="D15" s="1733"/>
      <c r="E15" s="1733"/>
      <c r="F15" s="1733"/>
      <c r="G15" s="1733"/>
      <c r="H15" s="1733"/>
      <c r="I15" s="1733">
        <v>0</v>
      </c>
      <c r="J15" s="1734"/>
      <c r="K15" s="1735">
        <v>0</v>
      </c>
    </row>
    <row r="16" spans="1:11" s="581" customFormat="1" ht="17.25" customHeight="1">
      <c r="A16" s="1732" t="s">
        <v>292</v>
      </c>
      <c r="B16" s="1733"/>
      <c r="C16" s="1733"/>
      <c r="D16" s="1737">
        <v>0</v>
      </c>
      <c r="E16" s="1733"/>
      <c r="F16" s="1733"/>
      <c r="G16" s="1733">
        <v>2030285926</v>
      </c>
      <c r="H16" s="1733"/>
      <c r="I16" s="1733">
        <v>2759858245</v>
      </c>
      <c r="J16" s="1734"/>
      <c r="K16" s="1735">
        <v>4790144171</v>
      </c>
    </row>
    <row r="17" spans="1:11" s="581" customFormat="1" ht="5.25" customHeight="1">
      <c r="A17" s="1732"/>
      <c r="B17" s="1738"/>
      <c r="C17" s="1733"/>
      <c r="D17" s="1733"/>
      <c r="E17" s="1733"/>
      <c r="F17" s="1733"/>
      <c r="G17" s="1733"/>
      <c r="H17" s="1733"/>
      <c r="I17" s="1737"/>
      <c r="J17" s="1739"/>
      <c r="K17" s="1735">
        <v>0</v>
      </c>
    </row>
    <row r="18" spans="1:11" s="582" customFormat="1" ht="17.25" customHeight="1">
      <c r="A18" s="1740" t="s">
        <v>302</v>
      </c>
      <c r="B18" s="1741">
        <v>111144720000</v>
      </c>
      <c r="C18" s="1741">
        <v>25412622500</v>
      </c>
      <c r="D18" s="1741">
        <v>0</v>
      </c>
      <c r="E18" s="1741">
        <v>0</v>
      </c>
      <c r="F18" s="1741">
        <v>7209778043</v>
      </c>
      <c r="G18" s="1741">
        <v>0</v>
      </c>
      <c r="H18" s="1741">
        <v>213538854</v>
      </c>
      <c r="I18" s="1741">
        <v>12833340272</v>
      </c>
      <c r="J18" s="1741">
        <v>0</v>
      </c>
      <c r="K18" s="1742">
        <v>156813999669</v>
      </c>
    </row>
    <row r="19" spans="1:11" s="582" customFormat="1" ht="17.25" customHeight="1">
      <c r="A19" s="1740" t="s">
        <v>1419</v>
      </c>
      <c r="B19" s="1724">
        <v>111144720000</v>
      </c>
      <c r="C19" s="1724">
        <v>25412622500</v>
      </c>
      <c r="D19" s="1724">
        <v>0</v>
      </c>
      <c r="E19" s="1724">
        <v>0</v>
      </c>
      <c r="F19" s="1724">
        <v>7209778043</v>
      </c>
      <c r="G19" s="1724">
        <v>0</v>
      </c>
      <c r="H19" s="1724">
        <v>213538854</v>
      </c>
      <c r="I19" s="1724">
        <v>12833340272</v>
      </c>
      <c r="J19" s="1726"/>
      <c r="K19" s="1742">
        <v>156813999669</v>
      </c>
    </row>
    <row r="20" spans="1:11" s="581" customFormat="1" ht="17.25" customHeight="1">
      <c r="A20" s="1732" t="s">
        <v>1420</v>
      </c>
      <c r="B20" s="1733"/>
      <c r="C20" s="1733"/>
      <c r="D20" s="1733"/>
      <c r="E20" s="1741">
        <v>0</v>
      </c>
      <c r="F20" s="1741">
        <v>0</v>
      </c>
      <c r="G20" s="1733">
        <v>0</v>
      </c>
      <c r="H20" s="1733"/>
      <c r="I20" s="1733">
        <v>0</v>
      </c>
      <c r="J20" s="1734"/>
      <c r="K20" s="1735">
        <v>0</v>
      </c>
    </row>
    <row r="21" spans="1:11" s="581" customFormat="1" ht="17.25" customHeight="1">
      <c r="A21" s="1732" t="s">
        <v>1421</v>
      </c>
      <c r="B21" s="1733"/>
      <c r="C21" s="1733"/>
      <c r="D21" s="1733"/>
      <c r="E21" s="1733"/>
      <c r="F21" s="1733"/>
      <c r="G21" s="1733"/>
      <c r="H21" s="1733"/>
      <c r="I21" s="1733">
        <v>6834005486</v>
      </c>
      <c r="J21" s="1733"/>
      <c r="K21" s="1735">
        <v>6834005486</v>
      </c>
    </row>
    <row r="22" spans="1:11" s="581" customFormat="1" ht="17.25" customHeight="1">
      <c r="A22" s="1732" t="s">
        <v>289</v>
      </c>
      <c r="B22" s="1733"/>
      <c r="C22" s="1733"/>
      <c r="D22" s="1737">
        <v>0</v>
      </c>
      <c r="E22" s="1733"/>
      <c r="F22" s="1733"/>
      <c r="G22" s="1733">
        <v>1133167243</v>
      </c>
      <c r="H22" s="1733"/>
      <c r="I22" s="1733"/>
      <c r="J22" s="1734"/>
      <c r="K22" s="1735">
        <v>1133167243</v>
      </c>
    </row>
    <row r="23" spans="1:11" s="581" customFormat="1" ht="17.25" customHeight="1">
      <c r="A23" s="1732" t="s">
        <v>1422</v>
      </c>
      <c r="B23" s="1733"/>
      <c r="C23" s="1733"/>
      <c r="D23" s="1733"/>
      <c r="E23" s="1733"/>
      <c r="F23" s="1733"/>
      <c r="G23" s="1733"/>
      <c r="H23" s="1733"/>
      <c r="I23" s="1733"/>
      <c r="J23" s="1734"/>
      <c r="K23" s="1735">
        <v>0</v>
      </c>
    </row>
    <row r="24" spans="1:11" s="581" customFormat="1" ht="17.25" customHeight="1">
      <c r="A24" s="1732" t="s">
        <v>1423</v>
      </c>
      <c r="B24" s="1733"/>
      <c r="C24" s="1733"/>
      <c r="D24" s="1733"/>
      <c r="E24" s="1733"/>
      <c r="F24" s="1733"/>
      <c r="G24" s="1733"/>
      <c r="H24" s="1733"/>
      <c r="I24" s="1733">
        <v>0</v>
      </c>
      <c r="J24" s="1733"/>
      <c r="K24" s="1735">
        <v>0</v>
      </c>
    </row>
    <row r="25" spans="1:11" s="581" customFormat="1" ht="17.25" customHeight="1">
      <c r="A25" s="1732" t="s">
        <v>1130</v>
      </c>
      <c r="B25" s="1733"/>
      <c r="C25" s="1733"/>
      <c r="D25" s="1737"/>
      <c r="E25" s="1733"/>
      <c r="F25" s="1733"/>
      <c r="G25" s="1733"/>
      <c r="H25" s="1733"/>
      <c r="I25" s="1733">
        <v>7871062638</v>
      </c>
      <c r="J25" s="1733">
        <v>0</v>
      </c>
      <c r="K25" s="1735">
        <v>7871062638</v>
      </c>
    </row>
    <row r="26" spans="1:11" s="576" customFormat="1" ht="6" hidden="1" customHeight="1">
      <c r="A26" s="1743"/>
      <c r="B26" s="1744"/>
      <c r="C26" s="1744"/>
      <c r="D26" s="1744"/>
      <c r="E26" s="1744"/>
      <c r="F26" s="1733"/>
      <c r="G26" s="1733"/>
      <c r="H26" s="1744"/>
      <c r="I26" s="1745"/>
      <c r="J26" s="1746"/>
      <c r="K26" s="1735">
        <v>0</v>
      </c>
    </row>
    <row r="27" spans="1:11" s="582" customFormat="1" ht="15.75" thickBot="1">
      <c r="A27" s="1747" t="s">
        <v>1424</v>
      </c>
      <c r="B27" s="1748">
        <v>111144720000</v>
      </c>
      <c r="C27" s="1748">
        <v>25412622500</v>
      </c>
      <c r="D27" s="1748">
        <v>0</v>
      </c>
      <c r="E27" s="1748">
        <v>0</v>
      </c>
      <c r="F27" s="1748">
        <v>7209778043</v>
      </c>
      <c r="G27" s="1748">
        <v>1133167243</v>
      </c>
      <c r="H27" s="1748">
        <v>213538854</v>
      </c>
      <c r="I27" s="1748">
        <v>11796283120</v>
      </c>
      <c r="J27" s="1748">
        <v>0</v>
      </c>
      <c r="K27" s="1749">
        <v>156910109760</v>
      </c>
    </row>
    <row r="28" spans="1:11" s="584" customFormat="1" ht="16.5" thickTop="1">
      <c r="A28" s="583"/>
      <c r="B28" s="583">
        <f>B27-BS!L101</f>
        <v>0</v>
      </c>
      <c r="C28" s="583">
        <f>C27-BS!L102</f>
        <v>0</v>
      </c>
      <c r="D28" s="583">
        <f>D27-BS!L106</f>
        <v>0</v>
      </c>
      <c r="E28" s="583">
        <f>E27-BS!L103</f>
        <v>-213538854</v>
      </c>
      <c r="F28" s="583">
        <f>F27-BS!L107</f>
        <v>0</v>
      </c>
      <c r="G28" s="583">
        <f>G27-BS!L108</f>
        <v>0</v>
      </c>
      <c r="H28" s="583">
        <f>H27-BS!L103</f>
        <v>0</v>
      </c>
      <c r="I28" s="584">
        <f>I27-BS!L110</f>
        <v>0</v>
      </c>
      <c r="J28" s="584">
        <f>J27-BS!L111</f>
        <v>0</v>
      </c>
    </row>
    <row r="29" spans="1:11" ht="32.25" customHeight="1">
      <c r="A29" s="1913" t="s">
        <v>1457</v>
      </c>
      <c r="B29" s="1913"/>
      <c r="C29" s="1913"/>
      <c r="D29" s="1913"/>
      <c r="E29" s="1913"/>
      <c r="F29" s="1913"/>
      <c r="G29" s="1913"/>
      <c r="H29" s="1913"/>
      <c r="I29" s="1913"/>
      <c r="J29" s="1913"/>
      <c r="K29" s="1913"/>
    </row>
    <row r="30" spans="1:11" ht="6.75" customHeight="1">
      <c r="A30" s="586"/>
      <c r="B30" s="587"/>
      <c r="C30" s="587"/>
      <c r="D30" s="587"/>
      <c r="E30" s="587"/>
      <c r="F30" s="587"/>
      <c r="G30" s="588"/>
      <c r="H30" s="588"/>
    </row>
    <row r="31" spans="1:11" ht="34.5" customHeight="1">
      <c r="A31" s="1914"/>
      <c r="B31" s="1914"/>
      <c r="C31" s="1914"/>
      <c r="D31" s="1914"/>
      <c r="E31" s="1914"/>
      <c r="F31" s="1914"/>
      <c r="G31" s="1914"/>
      <c r="H31" s="1914"/>
      <c r="I31" s="1914"/>
      <c r="J31" s="1914"/>
      <c r="K31" s="1914"/>
    </row>
    <row r="32" spans="1:11">
      <c r="A32" s="586"/>
      <c r="B32" s="587"/>
      <c r="C32" s="587"/>
      <c r="D32" s="587"/>
      <c r="E32" s="587"/>
      <c r="F32" s="587"/>
      <c r="G32" s="588"/>
      <c r="H32" s="588"/>
    </row>
    <row r="33" spans="1:11">
      <c r="A33" s="586"/>
      <c r="B33" s="587"/>
      <c r="C33" s="587"/>
      <c r="D33" s="587"/>
      <c r="E33" s="587"/>
      <c r="F33" s="587"/>
      <c r="G33" s="588"/>
      <c r="H33" s="588"/>
    </row>
    <row r="34" spans="1:11">
      <c r="A34" s="586"/>
      <c r="B34" s="587"/>
      <c r="C34" s="587"/>
      <c r="D34" s="587"/>
      <c r="E34" s="587"/>
      <c r="F34" s="587"/>
      <c r="G34" s="588"/>
      <c r="H34" s="588"/>
    </row>
    <row r="35" spans="1:11">
      <c r="A35" s="586"/>
      <c r="B35" s="587"/>
      <c r="C35" s="587"/>
      <c r="D35" s="587"/>
      <c r="E35" s="587"/>
      <c r="F35" s="587"/>
      <c r="G35" s="588"/>
      <c r="H35" s="588"/>
    </row>
    <row r="36" spans="1:11">
      <c r="A36" s="586"/>
      <c r="B36" s="587"/>
      <c r="C36" s="587"/>
      <c r="D36" s="587"/>
      <c r="E36" s="587"/>
      <c r="F36" s="587"/>
      <c r="G36" s="588"/>
      <c r="H36" s="588"/>
    </row>
    <row r="37" spans="1:11">
      <c r="A37" s="586"/>
      <c r="B37" s="587"/>
      <c r="C37" s="587"/>
      <c r="D37" s="587"/>
      <c r="E37" s="587"/>
      <c r="F37" s="587"/>
      <c r="G37" s="588"/>
      <c r="H37" s="588"/>
    </row>
    <row r="38" spans="1:11">
      <c r="A38" s="586"/>
      <c r="B38" s="587"/>
      <c r="C38" s="587"/>
      <c r="D38" s="587"/>
      <c r="E38" s="587"/>
      <c r="F38" s="587"/>
      <c r="G38" s="588"/>
      <c r="H38" s="588"/>
    </row>
    <row r="39" spans="1:11">
      <c r="A39" s="586"/>
      <c r="B39" s="587"/>
      <c r="C39" s="587"/>
      <c r="D39" s="587"/>
      <c r="E39" s="587"/>
      <c r="F39" s="587"/>
      <c r="G39" s="588"/>
      <c r="H39" s="588"/>
    </row>
    <row r="40" spans="1:11">
      <c r="A40" s="586"/>
      <c r="B40" s="587"/>
      <c r="C40" s="587"/>
      <c r="D40" s="587"/>
      <c r="E40" s="587"/>
      <c r="F40" s="587"/>
      <c r="G40" s="588"/>
      <c r="H40" s="588"/>
    </row>
    <row r="41" spans="1:11">
      <c r="A41" s="586"/>
      <c r="B41" s="587"/>
      <c r="C41" s="587"/>
      <c r="D41" s="587"/>
      <c r="E41" s="587"/>
      <c r="F41" s="587"/>
      <c r="G41" s="588"/>
      <c r="H41" s="588"/>
    </row>
    <row r="42" spans="1:11">
      <c r="A42" s="586"/>
      <c r="B42" s="587"/>
      <c r="C42" s="587"/>
      <c r="D42" s="587"/>
      <c r="E42" s="587"/>
      <c r="F42" s="587"/>
      <c r="G42" s="588"/>
      <c r="H42" s="588"/>
    </row>
    <row r="43" spans="1:11" ht="15.75">
      <c r="A43" s="590"/>
      <c r="B43" s="587"/>
      <c r="C43" s="587"/>
      <c r="D43" s="587"/>
      <c r="E43" s="587"/>
      <c r="F43" s="587"/>
      <c r="G43" s="588"/>
      <c r="H43" s="588"/>
    </row>
    <row r="44" spans="1:11">
      <c r="A44" s="586"/>
      <c r="B44" s="587"/>
      <c r="C44" s="587"/>
      <c r="D44" s="587"/>
      <c r="E44" s="587"/>
      <c r="F44" s="587"/>
      <c r="G44" s="588"/>
      <c r="H44" s="588"/>
    </row>
    <row r="45" spans="1:11" s="571" customFormat="1" ht="15.75">
      <c r="A45" s="590"/>
      <c r="B45" s="591"/>
      <c r="C45" s="591"/>
      <c r="D45" s="591"/>
      <c r="E45" s="591"/>
      <c r="F45" s="591"/>
      <c r="G45" s="592"/>
      <c r="H45" s="592"/>
      <c r="I45" s="592"/>
      <c r="J45" s="592"/>
      <c r="K45" s="592"/>
    </row>
    <row r="51" spans="1:11" s="571" customFormat="1" ht="15.75">
      <c r="B51" s="594"/>
      <c r="C51" s="594"/>
      <c r="D51" s="594"/>
      <c r="E51" s="594"/>
      <c r="F51" s="594"/>
      <c r="G51" s="592"/>
      <c r="H51" s="592"/>
      <c r="I51" s="592"/>
      <c r="J51" s="592"/>
      <c r="K51" s="592"/>
    </row>
    <row r="52" spans="1:11" s="571" customFormat="1" ht="15.75">
      <c r="B52" s="594"/>
      <c r="C52" s="594"/>
      <c r="D52" s="594"/>
      <c r="E52" s="594"/>
      <c r="F52" s="594"/>
      <c r="G52" s="592"/>
      <c r="H52" s="592"/>
      <c r="I52" s="592"/>
      <c r="J52" s="592"/>
      <c r="K52" s="592"/>
    </row>
    <row r="54" spans="1:11" s="571" customFormat="1" ht="15.75">
      <c r="A54" s="590"/>
      <c r="B54" s="591"/>
      <c r="C54" s="591"/>
      <c r="D54" s="591"/>
      <c r="E54" s="591"/>
      <c r="F54" s="591"/>
      <c r="G54" s="592"/>
      <c r="H54" s="592"/>
      <c r="I54" s="592"/>
      <c r="J54" s="592"/>
      <c r="K54" s="592"/>
    </row>
    <row r="55" spans="1:11" s="571" customFormat="1" ht="15.75">
      <c r="A55" s="590"/>
      <c r="B55" s="591"/>
      <c r="C55" s="591"/>
      <c r="D55" s="591"/>
      <c r="E55" s="591"/>
      <c r="F55" s="591"/>
      <c r="G55" s="592"/>
      <c r="H55" s="592"/>
      <c r="I55" s="592"/>
      <c r="J55" s="592"/>
      <c r="K55" s="592"/>
    </row>
    <row r="56" spans="1:11">
      <c r="A56" s="586"/>
      <c r="B56" s="587"/>
    </row>
    <row r="57" spans="1:11">
      <c r="A57" s="586"/>
      <c r="B57" s="587"/>
    </row>
    <row r="58" spans="1:11">
      <c r="A58" s="586"/>
      <c r="B58" s="587"/>
    </row>
    <row r="59" spans="1:11">
      <c r="A59" s="586"/>
      <c r="B59" s="587"/>
    </row>
    <row r="60" spans="1:11">
      <c r="A60" s="586"/>
      <c r="B60" s="587"/>
    </row>
    <row r="61" spans="1:11">
      <c r="A61" s="595"/>
      <c r="B61" s="587"/>
    </row>
    <row r="62" spans="1:11">
      <c r="A62" s="595"/>
      <c r="B62" s="587"/>
    </row>
    <row r="63" spans="1:11">
      <c r="A63" s="595"/>
      <c r="B63" s="587"/>
    </row>
    <row r="64" spans="1:11">
      <c r="A64" s="595"/>
      <c r="B64" s="587"/>
    </row>
    <row r="65" spans="1:11">
      <c r="A65" s="586"/>
      <c r="B65" s="587"/>
    </row>
    <row r="66" spans="1:11">
      <c r="A66" s="586"/>
      <c r="B66" s="587"/>
    </row>
    <row r="67" spans="1:11">
      <c r="A67" s="586"/>
      <c r="B67" s="587"/>
    </row>
    <row r="68" spans="1:11" ht="15.75">
      <c r="A68" s="596"/>
      <c r="B68" s="597"/>
      <c r="C68" s="597"/>
      <c r="D68" s="597"/>
      <c r="E68" s="597"/>
      <c r="F68" s="597"/>
    </row>
    <row r="70" spans="1:11" s="571" customFormat="1" ht="15.75">
      <c r="A70" s="590"/>
      <c r="B70" s="591"/>
      <c r="C70" s="591"/>
      <c r="D70" s="591"/>
      <c r="E70" s="591"/>
      <c r="F70" s="591"/>
      <c r="G70" s="592"/>
      <c r="H70" s="592"/>
      <c r="I70" s="592"/>
      <c r="J70" s="592"/>
      <c r="K70" s="592"/>
    </row>
    <row r="71" spans="1:11" s="571" customFormat="1" ht="15.75">
      <c r="A71" s="590"/>
      <c r="B71" s="591"/>
      <c r="C71" s="591"/>
      <c r="D71" s="591"/>
      <c r="E71" s="591"/>
      <c r="F71" s="591"/>
      <c r="G71" s="592"/>
      <c r="H71" s="592"/>
      <c r="I71" s="592"/>
      <c r="J71" s="592"/>
      <c r="K71" s="592"/>
    </row>
    <row r="73" spans="1:11">
      <c r="A73" s="586"/>
      <c r="B73" s="587"/>
    </row>
    <row r="74" spans="1:11">
      <c r="A74" s="586"/>
      <c r="B74" s="587"/>
    </row>
    <row r="75" spans="1:11">
      <c r="A75" s="586"/>
      <c r="B75" s="587"/>
    </row>
    <row r="76" spans="1:11">
      <c r="A76" s="586"/>
      <c r="B76" s="587"/>
    </row>
    <row r="77" spans="1:11">
      <c r="A77" s="586"/>
      <c r="B77" s="587"/>
    </row>
    <row r="78" spans="1:11">
      <c r="A78" s="586"/>
      <c r="B78" s="587"/>
    </row>
    <row r="79" spans="1:11">
      <c r="A79" s="586"/>
      <c r="B79" s="587"/>
    </row>
    <row r="80" spans="1:11" s="571" customFormat="1" ht="15.75">
      <c r="A80" s="590"/>
      <c r="B80" s="597"/>
      <c r="C80" s="594"/>
      <c r="D80" s="594"/>
      <c r="E80" s="594"/>
      <c r="F80" s="594"/>
      <c r="G80" s="592"/>
      <c r="H80" s="592"/>
      <c r="I80" s="592"/>
      <c r="J80" s="592"/>
      <c r="K80" s="592"/>
    </row>
    <row r="81" spans="1:11" ht="15.75">
      <c r="A81" s="586"/>
      <c r="B81" s="597"/>
    </row>
    <row r="82" spans="1:11" s="571" customFormat="1" ht="15.75">
      <c r="A82" s="590"/>
      <c r="B82" s="597"/>
      <c r="C82" s="594"/>
      <c r="D82" s="594"/>
      <c r="E82" s="594"/>
      <c r="F82" s="594"/>
      <c r="G82" s="592"/>
      <c r="H82" s="592"/>
      <c r="I82" s="592"/>
      <c r="J82" s="592"/>
      <c r="K82" s="592"/>
    </row>
    <row r="83" spans="1:11">
      <c r="A83" s="586"/>
      <c r="B83" s="587"/>
    </row>
    <row r="84" spans="1:11">
      <c r="A84" s="598"/>
    </row>
    <row r="88" spans="1:11" s="571" customFormat="1" ht="15.75">
      <c r="A88" s="590"/>
      <c r="B88" s="591"/>
      <c r="C88" s="591"/>
      <c r="D88" s="591"/>
      <c r="E88" s="591"/>
      <c r="F88" s="591"/>
      <c r="G88" s="592"/>
      <c r="H88" s="592"/>
      <c r="I88" s="592"/>
      <c r="J88" s="592"/>
      <c r="K88" s="592"/>
    </row>
    <row r="92" spans="1:11">
      <c r="A92" s="599"/>
    </row>
    <row r="94" spans="1:11" s="571" customFormat="1" ht="15.75">
      <c r="B94" s="594"/>
      <c r="C94" s="594"/>
      <c r="D94" s="594"/>
      <c r="E94" s="594"/>
      <c r="F94" s="594"/>
      <c r="G94" s="592"/>
      <c r="H94" s="592"/>
      <c r="I94" s="592"/>
      <c r="J94" s="592"/>
      <c r="K94" s="592"/>
    </row>
    <row r="96" spans="1:11" s="571" customFormat="1" ht="15.75">
      <c r="A96" s="590"/>
      <c r="B96" s="591"/>
      <c r="C96" s="591"/>
      <c r="D96" s="591"/>
      <c r="E96" s="591"/>
      <c r="F96" s="591"/>
      <c r="G96" s="592"/>
      <c r="H96" s="592"/>
      <c r="I96" s="592"/>
      <c r="J96" s="592"/>
      <c r="K96" s="592"/>
    </row>
    <row r="100" spans="1:11">
      <c r="A100" s="600"/>
    </row>
    <row r="101" spans="1:11">
      <c r="A101" s="600"/>
    </row>
    <row r="102" spans="1:11">
      <c r="A102" s="600"/>
    </row>
    <row r="103" spans="1:11">
      <c r="A103" s="601"/>
    </row>
    <row r="104" spans="1:11">
      <c r="A104" s="601"/>
    </row>
    <row r="105" spans="1:11">
      <c r="A105" s="601"/>
    </row>
    <row r="107" spans="1:11" s="571" customFormat="1" ht="15.75">
      <c r="A107" s="602"/>
      <c r="B107" s="594"/>
      <c r="C107" s="594"/>
      <c r="D107" s="594"/>
      <c r="E107" s="594"/>
      <c r="F107" s="594"/>
      <c r="G107" s="592"/>
      <c r="H107" s="592"/>
      <c r="I107" s="592"/>
      <c r="J107" s="592"/>
      <c r="K107" s="592"/>
    </row>
    <row r="109" spans="1:11" s="571" customFormat="1" ht="15.75">
      <c r="B109" s="594"/>
      <c r="C109" s="594"/>
      <c r="D109" s="594"/>
      <c r="E109" s="594"/>
      <c r="F109" s="594"/>
      <c r="G109" s="592"/>
      <c r="H109" s="592"/>
      <c r="I109" s="592"/>
      <c r="J109" s="592"/>
      <c r="K109" s="592"/>
    </row>
    <row r="110" spans="1:11" s="571" customFormat="1" ht="15.75">
      <c r="B110" s="594"/>
      <c r="C110" s="594"/>
      <c r="D110" s="594"/>
      <c r="E110" s="594"/>
      <c r="F110" s="594"/>
      <c r="G110" s="592"/>
      <c r="H110" s="592"/>
      <c r="I110" s="592"/>
      <c r="J110" s="592"/>
      <c r="K110" s="592"/>
    </row>
    <row r="112" spans="1:11" ht="15.75">
      <c r="A112" s="571"/>
    </row>
    <row r="115" spans="1:11" ht="15.75">
      <c r="A115" s="571"/>
    </row>
    <row r="117" spans="1:11" s="571" customFormat="1" ht="15.75">
      <c r="A117" s="590"/>
      <c r="B117" s="591"/>
      <c r="C117" s="591"/>
      <c r="D117" s="591"/>
      <c r="E117" s="591"/>
      <c r="F117" s="591"/>
      <c r="G117" s="592"/>
      <c r="H117" s="592"/>
      <c r="I117" s="592"/>
      <c r="J117" s="592"/>
      <c r="K117" s="592"/>
    </row>
    <row r="121" spans="1:11">
      <c r="A121" s="599"/>
    </row>
    <row r="122" spans="1:11">
      <c r="A122" s="599"/>
    </row>
    <row r="123" spans="1:11" ht="15.75">
      <c r="A123" s="571"/>
    </row>
    <row r="125" spans="1:11" s="571" customFormat="1" ht="15.75">
      <c r="B125" s="594"/>
      <c r="C125" s="594"/>
      <c r="D125" s="594"/>
      <c r="E125" s="594"/>
      <c r="F125" s="594"/>
      <c r="G125" s="592"/>
      <c r="H125" s="592"/>
      <c r="I125" s="592"/>
      <c r="J125" s="592"/>
      <c r="K125" s="592"/>
    </row>
    <row r="126" spans="1:11" s="571" customFormat="1" ht="15.75">
      <c r="B126" s="594"/>
      <c r="C126" s="594"/>
      <c r="D126" s="594"/>
      <c r="E126" s="594"/>
      <c r="F126" s="594"/>
      <c r="G126" s="592"/>
      <c r="H126" s="592"/>
      <c r="I126" s="592"/>
      <c r="J126" s="592"/>
      <c r="K126" s="592"/>
    </row>
    <row r="127" spans="1:11" s="571" customFormat="1" ht="15.75">
      <c r="B127" s="594"/>
      <c r="C127" s="594"/>
      <c r="D127" s="594"/>
      <c r="E127" s="594"/>
      <c r="F127" s="594"/>
      <c r="G127" s="592"/>
      <c r="H127" s="592"/>
      <c r="I127" s="592"/>
      <c r="J127" s="592"/>
      <c r="K127" s="592"/>
    </row>
    <row r="129" spans="2:11" s="571" customFormat="1" ht="15.75">
      <c r="B129" s="594"/>
      <c r="C129" s="594"/>
      <c r="D129" s="594"/>
      <c r="E129" s="594"/>
      <c r="F129" s="594"/>
      <c r="G129" s="592"/>
      <c r="H129" s="592"/>
      <c r="I129" s="592"/>
      <c r="J129" s="592"/>
      <c r="K129" s="592"/>
    </row>
    <row r="131" spans="2:11" s="571" customFormat="1" ht="15.75">
      <c r="B131" s="591"/>
      <c r="C131" s="591"/>
      <c r="D131" s="591"/>
      <c r="E131" s="591"/>
      <c r="F131" s="591"/>
      <c r="G131" s="592"/>
      <c r="H131" s="592"/>
      <c r="I131" s="592"/>
      <c r="J131" s="592"/>
      <c r="K131" s="592"/>
    </row>
    <row r="139" spans="2:11" s="571" customFormat="1" ht="15.75">
      <c r="B139" s="591"/>
      <c r="C139" s="591"/>
      <c r="D139" s="591"/>
      <c r="E139" s="591"/>
      <c r="F139" s="591"/>
      <c r="G139" s="592"/>
      <c r="H139" s="592"/>
      <c r="I139" s="592"/>
      <c r="J139" s="592"/>
      <c r="K139" s="592"/>
    </row>
    <row r="146" spans="2:11" s="571" customFormat="1" ht="15.75">
      <c r="B146" s="594"/>
      <c r="C146" s="594"/>
      <c r="D146" s="594"/>
      <c r="E146" s="594"/>
      <c r="F146" s="594"/>
      <c r="G146" s="592"/>
      <c r="H146" s="592"/>
      <c r="I146" s="592"/>
      <c r="J146" s="592"/>
      <c r="K146" s="592"/>
    </row>
    <row r="148" spans="2:11" s="571" customFormat="1" ht="15.75">
      <c r="B148" s="591"/>
      <c r="C148" s="591"/>
      <c r="D148" s="591"/>
      <c r="E148" s="591"/>
      <c r="F148" s="591"/>
      <c r="G148" s="592"/>
      <c r="H148" s="592"/>
      <c r="I148" s="592"/>
      <c r="J148" s="592"/>
      <c r="K148" s="592"/>
    </row>
    <row r="151" spans="2:11">
      <c r="H151" s="589">
        <v>10843009</v>
      </c>
    </row>
    <row r="152" spans="2:11">
      <c r="H152" s="589">
        <v>29961315</v>
      </c>
    </row>
    <row r="153" spans="2:11" s="571" customFormat="1" ht="15.75">
      <c r="B153" s="594"/>
      <c r="C153" s="594"/>
      <c r="D153" s="594"/>
      <c r="E153" s="594"/>
      <c r="F153" s="594"/>
      <c r="G153" s="592"/>
      <c r="H153" s="592">
        <v>10085465</v>
      </c>
      <c r="I153" s="592"/>
      <c r="J153" s="592"/>
      <c r="K153" s="592"/>
    </row>
    <row r="154" spans="2:11">
      <c r="H154" s="589">
        <v>322394</v>
      </c>
    </row>
    <row r="155" spans="2:11" s="571" customFormat="1" ht="15.75">
      <c r="B155" s="591"/>
      <c r="C155" s="591"/>
      <c r="D155" s="591"/>
      <c r="E155" s="591"/>
      <c r="F155" s="591"/>
      <c r="G155" s="592"/>
      <c r="H155" s="592">
        <v>14433261</v>
      </c>
      <c r="I155" s="592"/>
      <c r="J155" s="592"/>
      <c r="K155" s="592"/>
    </row>
    <row r="156" spans="2:11" s="571" customFormat="1" ht="15.75">
      <c r="B156" s="594"/>
      <c r="C156" s="594"/>
      <c r="D156" s="594"/>
      <c r="E156" s="594"/>
      <c r="F156" s="594"/>
      <c r="G156" s="592"/>
      <c r="H156" s="592"/>
      <c r="I156" s="592"/>
      <c r="J156" s="592"/>
      <c r="K156" s="592"/>
    </row>
    <row r="157" spans="2:11" s="571" customFormat="1" ht="15.75">
      <c r="B157" s="594"/>
      <c r="C157" s="594"/>
      <c r="D157" s="594"/>
      <c r="E157" s="594"/>
      <c r="F157" s="594"/>
      <c r="G157" s="592"/>
      <c r="H157" s="592"/>
      <c r="I157" s="592"/>
      <c r="J157" s="592"/>
      <c r="K157" s="592"/>
    </row>
    <row r="167" spans="2:11" s="571" customFormat="1" ht="15.75">
      <c r="B167" s="591"/>
      <c r="C167" s="591"/>
      <c r="D167" s="591"/>
      <c r="E167" s="591"/>
      <c r="F167" s="591"/>
      <c r="G167" s="592"/>
      <c r="H167" s="592"/>
      <c r="I167" s="592"/>
      <c r="J167" s="592"/>
      <c r="K167" s="592"/>
    </row>
    <row r="168" spans="2:11" s="571" customFormat="1" ht="15.75">
      <c r="B168" s="594"/>
      <c r="C168" s="594"/>
      <c r="D168" s="594"/>
      <c r="E168" s="594"/>
      <c r="F168" s="594"/>
      <c r="G168" s="592"/>
      <c r="H168" s="592"/>
      <c r="I168" s="592"/>
      <c r="J168" s="592"/>
      <c r="K168" s="592"/>
    </row>
    <row r="172" spans="2:11" s="571" customFormat="1" ht="15.75">
      <c r="B172" s="594"/>
      <c r="C172" s="594"/>
      <c r="D172" s="594"/>
      <c r="E172" s="594"/>
      <c r="F172" s="594"/>
      <c r="G172" s="592"/>
      <c r="H172" s="592"/>
      <c r="I172" s="592"/>
      <c r="J172" s="592"/>
      <c r="K172" s="592"/>
    </row>
    <row r="174" spans="2:11" s="571" customFormat="1" ht="15.75">
      <c r="B174" s="591"/>
      <c r="C174" s="591"/>
      <c r="D174" s="591"/>
      <c r="E174" s="591"/>
      <c r="F174" s="591"/>
      <c r="G174" s="592"/>
      <c r="H174" s="592"/>
      <c r="I174" s="592"/>
      <c r="J174" s="592"/>
      <c r="K174" s="592"/>
    </row>
    <row r="179" spans="2:11" s="571" customFormat="1" ht="15.75">
      <c r="B179" s="594"/>
      <c r="C179" s="594"/>
      <c r="D179" s="594"/>
      <c r="E179" s="594"/>
      <c r="F179" s="594"/>
      <c r="G179" s="592"/>
      <c r="H179" s="592"/>
      <c r="I179" s="592"/>
      <c r="J179" s="592"/>
      <c r="K179" s="592"/>
    </row>
    <row r="181" spans="2:11" s="571" customFormat="1" ht="15.75">
      <c r="B181" s="591"/>
      <c r="C181" s="591"/>
      <c r="D181" s="591"/>
      <c r="E181" s="591"/>
      <c r="F181" s="591"/>
      <c r="G181" s="592"/>
      <c r="H181" s="592"/>
      <c r="I181" s="592"/>
      <c r="J181" s="592"/>
      <c r="K181" s="592"/>
    </row>
    <row r="192" spans="2:11" s="571" customFormat="1" ht="15.75">
      <c r="B192" s="594"/>
      <c r="C192" s="594"/>
      <c r="D192" s="594"/>
      <c r="E192" s="594"/>
      <c r="F192" s="594"/>
      <c r="G192" s="592"/>
      <c r="H192" s="592"/>
      <c r="I192" s="592"/>
      <c r="J192" s="592"/>
      <c r="K192" s="592"/>
    </row>
    <row r="194" spans="2:11" s="571" customFormat="1" ht="15.75">
      <c r="B194" s="591"/>
      <c r="C194" s="591"/>
      <c r="D194" s="591"/>
      <c r="E194" s="591"/>
      <c r="F194" s="591"/>
      <c r="G194" s="592"/>
      <c r="H194" s="592"/>
      <c r="I194" s="592"/>
      <c r="J194" s="592"/>
      <c r="K194" s="592"/>
    </row>
    <row r="200" spans="2:11" ht="15.75">
      <c r="B200" s="594"/>
      <c r="C200" s="594"/>
      <c r="D200" s="594"/>
      <c r="E200" s="594"/>
      <c r="F200" s="594"/>
    </row>
    <row r="202" spans="2:11" s="571" customFormat="1" ht="15.75">
      <c r="B202" s="591"/>
      <c r="C202" s="591"/>
      <c r="D202" s="591"/>
      <c r="E202" s="591"/>
      <c r="F202" s="591"/>
      <c r="G202" s="592"/>
      <c r="H202" s="592"/>
      <c r="I202" s="592"/>
      <c r="J202" s="592"/>
      <c r="K202" s="592"/>
    </row>
    <row r="203" spans="2:11" s="571" customFormat="1" ht="15.75">
      <c r="B203" s="591"/>
      <c r="C203" s="591"/>
      <c r="D203" s="591"/>
      <c r="E203" s="591"/>
      <c r="F203" s="591"/>
      <c r="G203" s="592"/>
      <c r="H203" s="592"/>
      <c r="I203" s="592"/>
      <c r="J203" s="592"/>
      <c r="K203" s="592"/>
    </row>
    <row r="204" spans="2:11" s="571" customFormat="1" ht="15.75">
      <c r="B204" s="594"/>
      <c r="C204" s="594"/>
      <c r="D204" s="594"/>
      <c r="E204" s="594"/>
      <c r="F204" s="594"/>
      <c r="G204" s="592"/>
      <c r="H204" s="592"/>
      <c r="I204" s="592"/>
      <c r="J204" s="592"/>
      <c r="K204" s="592"/>
    </row>
    <row r="209" spans="1:11" s="571" customFormat="1" ht="15.75">
      <c r="B209" s="594"/>
      <c r="C209" s="594"/>
      <c r="D209" s="594"/>
      <c r="E209" s="594"/>
      <c r="F209" s="594"/>
      <c r="G209" s="592"/>
      <c r="H209" s="592"/>
      <c r="I209" s="592"/>
      <c r="J209" s="592"/>
      <c r="K209" s="592"/>
    </row>
    <row r="215" spans="1:11" s="571" customFormat="1" ht="15.75">
      <c r="B215" s="594"/>
      <c r="C215" s="594"/>
      <c r="D215" s="594"/>
      <c r="E215" s="594"/>
      <c r="F215" s="594"/>
      <c r="G215" s="592"/>
      <c r="H215" s="592"/>
      <c r="I215" s="592"/>
      <c r="J215" s="592"/>
      <c r="K215" s="592"/>
    </row>
    <row r="217" spans="1:11">
      <c r="A217" s="600"/>
    </row>
    <row r="218" spans="1:11">
      <c r="A218" s="600"/>
    </row>
    <row r="219" spans="1:11">
      <c r="A219" s="600"/>
    </row>
    <row r="220" spans="1:11" s="571" customFormat="1" ht="15.75">
      <c r="B220" s="594"/>
      <c r="C220" s="594"/>
      <c r="D220" s="594"/>
      <c r="E220" s="594"/>
      <c r="F220" s="594"/>
      <c r="G220" s="592"/>
      <c r="H220" s="592"/>
      <c r="I220" s="592"/>
      <c r="J220" s="592"/>
      <c r="K220" s="592"/>
    </row>
    <row r="221" spans="1:11" s="571" customFormat="1" ht="15.75">
      <c r="B221" s="594"/>
      <c r="C221" s="594"/>
      <c r="D221" s="594"/>
      <c r="E221" s="594"/>
      <c r="F221" s="594"/>
      <c r="G221" s="592"/>
      <c r="H221" s="592"/>
      <c r="I221" s="592"/>
      <c r="J221" s="592"/>
      <c r="K221" s="592"/>
    </row>
    <row r="222" spans="1:11" s="571" customFormat="1" ht="15.75">
      <c r="B222" s="594"/>
      <c r="C222" s="594"/>
      <c r="D222" s="594"/>
      <c r="E222" s="594"/>
      <c r="F222" s="594"/>
      <c r="G222" s="592"/>
      <c r="H222" s="592"/>
      <c r="I222" s="592"/>
      <c r="J222" s="592"/>
      <c r="K222" s="592"/>
    </row>
    <row r="223" spans="1:11" s="571" customFormat="1" ht="15.75">
      <c r="B223" s="594"/>
      <c r="C223" s="594"/>
      <c r="D223" s="594"/>
      <c r="E223" s="594"/>
      <c r="F223" s="594"/>
      <c r="G223" s="592"/>
      <c r="H223" s="592"/>
      <c r="I223" s="592"/>
      <c r="J223" s="592"/>
      <c r="K223" s="592"/>
    </row>
    <row r="224" spans="1:11" s="571" customFormat="1" ht="15.75">
      <c r="B224" s="594"/>
      <c r="C224" s="594"/>
      <c r="D224" s="594"/>
      <c r="E224" s="594"/>
      <c r="F224" s="594"/>
      <c r="G224" s="592"/>
      <c r="H224" s="592"/>
      <c r="I224" s="592"/>
      <c r="J224" s="592"/>
      <c r="K224" s="592"/>
    </row>
    <row r="225" spans="1:11" s="571" customFormat="1" ht="15.75">
      <c r="B225" s="594"/>
      <c r="C225" s="594"/>
      <c r="D225" s="594"/>
      <c r="E225" s="594"/>
      <c r="F225" s="594"/>
      <c r="G225" s="592"/>
      <c r="H225" s="592"/>
      <c r="I225" s="592"/>
      <c r="J225" s="592"/>
      <c r="K225" s="592"/>
    </row>
    <row r="227" spans="1:11" s="571" customFormat="1" ht="30" customHeight="1">
      <c r="B227" s="591"/>
      <c r="C227" s="591"/>
      <c r="D227" s="591"/>
      <c r="E227" s="591"/>
      <c r="F227" s="591"/>
      <c r="G227" s="592"/>
      <c r="H227" s="592"/>
      <c r="I227" s="592"/>
      <c r="J227" s="592"/>
      <c r="K227" s="592"/>
    </row>
    <row r="230" spans="1:11">
      <c r="A230" s="600"/>
    </row>
    <row r="231" spans="1:11">
      <c r="A231" s="600"/>
    </row>
    <row r="232" spans="1:11">
      <c r="A232" s="600"/>
    </row>
    <row r="233" spans="1:11">
      <c r="A233" s="600"/>
    </row>
    <row r="236" spans="1:11" s="571" customFormat="1" ht="15.75">
      <c r="B236" s="591"/>
      <c r="C236" s="591"/>
      <c r="D236" s="591"/>
      <c r="E236" s="591"/>
      <c r="F236" s="591"/>
      <c r="G236" s="592"/>
      <c r="H236" s="592"/>
      <c r="I236" s="592"/>
      <c r="J236" s="592"/>
      <c r="K236" s="592"/>
    </row>
    <row r="240" spans="1:11">
      <c r="A240" s="600"/>
    </row>
    <row r="241" spans="1:11">
      <c r="A241" s="600"/>
    </row>
    <row r="243" spans="1:11">
      <c r="A243" s="600"/>
    </row>
    <row r="244" spans="1:11">
      <c r="A244" s="600"/>
    </row>
    <row r="246" spans="1:11">
      <c r="A246" s="600"/>
    </row>
    <row r="247" spans="1:11">
      <c r="A247" s="600"/>
    </row>
    <row r="249" spans="1:11">
      <c r="A249" s="600"/>
    </row>
    <row r="251" spans="1:11" s="571" customFormat="1" ht="15.75">
      <c r="B251" s="591"/>
      <c r="C251" s="591"/>
      <c r="D251" s="591"/>
      <c r="E251" s="591"/>
      <c r="F251" s="591"/>
      <c r="G251" s="592"/>
      <c r="H251" s="592"/>
      <c r="I251" s="592"/>
      <c r="J251" s="592"/>
      <c r="K251" s="592"/>
    </row>
    <row r="252" spans="1:11" s="571" customFormat="1" ht="15.75">
      <c r="B252" s="594"/>
      <c r="C252" s="594"/>
      <c r="D252" s="594"/>
      <c r="E252" s="594"/>
      <c r="F252" s="594"/>
      <c r="G252" s="592"/>
      <c r="H252" s="592"/>
      <c r="I252" s="592"/>
      <c r="J252" s="592"/>
      <c r="K252" s="592"/>
    </row>
    <row r="253" spans="1:11" s="571" customFormat="1" ht="15.75">
      <c r="B253" s="591"/>
      <c r="C253" s="591"/>
      <c r="D253" s="591"/>
      <c r="E253" s="591"/>
      <c r="F253" s="591"/>
      <c r="G253" s="592"/>
      <c r="H253" s="592"/>
      <c r="I253" s="592"/>
      <c r="J253" s="592"/>
      <c r="K253" s="592"/>
    </row>
    <row r="255" spans="1:11" s="603" customFormat="1">
      <c r="B255" s="604"/>
      <c r="C255" s="604"/>
      <c r="D255" s="604"/>
      <c r="E255" s="604"/>
      <c r="F255" s="604"/>
      <c r="G255" s="605"/>
      <c r="H255" s="605"/>
      <c r="I255" s="605"/>
      <c r="J255" s="605"/>
      <c r="K255" s="605"/>
    </row>
    <row r="256" spans="1:11">
      <c r="A256" s="600"/>
    </row>
    <row r="257" spans="1:11">
      <c r="A257" s="600"/>
    </row>
    <row r="258" spans="1:11" s="603" customFormat="1">
      <c r="B258" s="604"/>
      <c r="C258" s="604"/>
      <c r="D258" s="604"/>
      <c r="E258" s="604"/>
      <c r="F258" s="604"/>
      <c r="G258" s="605"/>
      <c r="H258" s="605"/>
      <c r="I258" s="605"/>
      <c r="J258" s="605"/>
      <c r="K258" s="605"/>
    </row>
    <row r="259" spans="1:11">
      <c r="A259" s="600"/>
    </row>
    <row r="260" spans="1:11">
      <c r="A260" s="600"/>
    </row>
    <row r="261" spans="1:11">
      <c r="A261" s="600"/>
    </row>
    <row r="262" spans="1:11">
      <c r="A262" s="600"/>
    </row>
    <row r="263" spans="1:11">
      <c r="A263" s="600"/>
    </row>
    <row r="264" spans="1:11">
      <c r="A264" s="600"/>
    </row>
    <row r="265" spans="1:11" s="603" customFormat="1">
      <c r="B265" s="604"/>
      <c r="C265" s="604"/>
      <c r="D265" s="604"/>
      <c r="E265" s="604"/>
      <c r="F265" s="604"/>
      <c r="G265" s="605"/>
      <c r="H265" s="605"/>
      <c r="I265" s="605"/>
      <c r="J265" s="605"/>
      <c r="K265" s="605"/>
    </row>
    <row r="266" spans="1:11">
      <c r="A266" s="600"/>
    </row>
    <row r="267" spans="1:11">
      <c r="A267" s="600"/>
    </row>
    <row r="269" spans="1:11" s="571" customFormat="1" ht="15.75">
      <c r="B269" s="591"/>
      <c r="C269" s="591"/>
      <c r="D269" s="591"/>
      <c r="E269" s="591"/>
      <c r="F269" s="591"/>
      <c r="G269" s="592"/>
      <c r="H269" s="592"/>
      <c r="I269" s="592"/>
      <c r="J269" s="592"/>
      <c r="K269" s="592"/>
    </row>
    <row r="279" spans="2:11" s="571" customFormat="1" ht="15.75">
      <c r="B279" s="594"/>
      <c r="C279" s="594"/>
      <c r="D279" s="594"/>
      <c r="E279" s="594"/>
      <c r="F279" s="594"/>
      <c r="G279" s="592"/>
      <c r="H279" s="592"/>
      <c r="I279" s="592"/>
      <c r="J279" s="592"/>
      <c r="K279" s="592"/>
    </row>
    <row r="281" spans="2:11" s="571" customFormat="1" ht="15.75">
      <c r="B281" s="591"/>
      <c r="C281" s="591"/>
      <c r="D281" s="591"/>
      <c r="E281" s="591"/>
      <c r="F281" s="591"/>
      <c r="G281" s="592"/>
      <c r="H281" s="592"/>
      <c r="I281" s="592"/>
      <c r="J281" s="592"/>
      <c r="K281" s="592"/>
    </row>
    <row r="284" spans="2:11" ht="15.75" customHeight="1"/>
    <row r="288" spans="2:11" s="571" customFormat="1" ht="15.75">
      <c r="B288" s="594"/>
      <c r="C288" s="594"/>
      <c r="D288" s="594"/>
      <c r="E288" s="594"/>
      <c r="F288" s="594"/>
      <c r="G288" s="592"/>
      <c r="H288" s="592"/>
      <c r="I288" s="592"/>
      <c r="J288" s="592"/>
      <c r="K288" s="592"/>
    </row>
    <row r="290" spans="2:11" s="571" customFormat="1" ht="15.75">
      <c r="B290" s="591"/>
      <c r="C290" s="591"/>
      <c r="D290" s="591"/>
      <c r="E290" s="591"/>
      <c r="F290" s="591"/>
      <c r="G290" s="592"/>
      <c r="H290" s="592"/>
      <c r="I290" s="592"/>
      <c r="J290" s="592"/>
      <c r="K290" s="592"/>
    </row>
    <row r="296" spans="2:11" s="571" customFormat="1" ht="15.75">
      <c r="B296" s="594"/>
      <c r="C296" s="594"/>
      <c r="D296" s="594"/>
      <c r="E296" s="594"/>
      <c r="F296" s="594"/>
      <c r="G296" s="592"/>
      <c r="H296" s="592"/>
      <c r="I296" s="592"/>
      <c r="J296" s="592"/>
      <c r="K296" s="592"/>
    </row>
    <row r="298" spans="2:11" s="571" customFormat="1" ht="15.75">
      <c r="B298" s="591"/>
      <c r="C298" s="591"/>
      <c r="D298" s="591"/>
      <c r="E298" s="591"/>
      <c r="F298" s="591"/>
      <c r="G298" s="592"/>
      <c r="H298" s="592"/>
      <c r="I298" s="592"/>
      <c r="J298" s="592"/>
      <c r="K298" s="592"/>
    </row>
    <row r="304" spans="2:11" s="571" customFormat="1" ht="15.75">
      <c r="B304" s="594"/>
      <c r="C304" s="594"/>
      <c r="D304" s="594"/>
      <c r="E304" s="594"/>
      <c r="F304" s="594"/>
      <c r="G304" s="592"/>
      <c r="H304" s="592"/>
      <c r="I304" s="592"/>
      <c r="J304" s="592"/>
      <c r="K304" s="592"/>
    </row>
    <row r="306" spans="1:11" s="571" customFormat="1" ht="15.75">
      <c r="B306" s="591"/>
      <c r="C306" s="591"/>
      <c r="D306" s="591"/>
      <c r="E306" s="591"/>
      <c r="F306" s="591"/>
      <c r="G306" s="592"/>
      <c r="H306" s="592"/>
      <c r="I306" s="592"/>
      <c r="J306" s="592"/>
      <c r="K306" s="592"/>
    </row>
    <row r="309" spans="1:11">
      <c r="A309" s="600"/>
    </row>
    <row r="310" spans="1:11">
      <c r="A310" s="600"/>
    </row>
    <row r="311" spans="1:11">
      <c r="A311" s="600"/>
    </row>
    <row r="313" spans="1:11">
      <c r="A313" s="600"/>
    </row>
    <row r="314" spans="1:11">
      <c r="A314" s="600"/>
    </row>
    <row r="315" spans="1:11">
      <c r="A315" s="600"/>
    </row>
    <row r="320" spans="1:11" s="571" customFormat="1" ht="15.75">
      <c r="B320" s="594"/>
      <c r="C320" s="594"/>
      <c r="D320" s="594"/>
      <c r="E320" s="594"/>
      <c r="F320" s="594"/>
      <c r="G320" s="592"/>
      <c r="H320" s="592"/>
      <c r="I320" s="592"/>
      <c r="J320" s="592"/>
      <c r="K320" s="592"/>
    </row>
    <row r="322" spans="1:11" s="571" customFormat="1" ht="15.75">
      <c r="B322" s="591"/>
      <c r="C322" s="591"/>
      <c r="D322" s="591"/>
      <c r="E322" s="591"/>
      <c r="F322" s="591"/>
      <c r="G322" s="592"/>
      <c r="H322" s="592"/>
      <c r="I322" s="592"/>
      <c r="J322" s="592"/>
      <c r="K322" s="592"/>
    </row>
    <row r="326" spans="1:11">
      <c r="A326" s="600"/>
    </row>
    <row r="327" spans="1:11">
      <c r="A327" s="600"/>
    </row>
  </sheetData>
  <mergeCells count="2">
    <mergeCell ref="A29:K29"/>
    <mergeCell ref="A31:K31"/>
  </mergeCells>
  <phoneticPr fontId="36" type="noConversion"/>
  <printOptions horizontalCentered="1"/>
  <pageMargins left="0.3" right="0.38" top="0.48" bottom="0.75" header="0.32" footer="0.34"/>
  <pageSetup paperSize="9" firstPageNumber="27" orientation="landscape" useFirstPageNumber="1" r:id="rId1"/>
  <headerFooter alignWithMargins="0">
    <oddFooter>&amp;C&amp;".VnTime,Italic"(C¸c thuyÕt minh nµy lµ bé phËn hîp thµnh cña B¸o c¸o tµi chÝnh)&amp;".VnTime,Regular"
&amp;P</oddFooter>
  </headerFooter>
  <legacyDrawing r:id="rId2"/>
</worksheet>
</file>

<file path=xl/worksheets/sheet45.xml><?xml version="1.0" encoding="utf-8"?>
<worksheet xmlns="http://schemas.openxmlformats.org/spreadsheetml/2006/main" xmlns:r="http://schemas.openxmlformats.org/officeDocument/2006/relationships">
  <sheetPr codeName="Sheet18">
    <tabColor indexed="14"/>
  </sheetPr>
  <dimension ref="A1:J308"/>
  <sheetViews>
    <sheetView tabSelected="1" view="pageBreakPreview" zoomScaleSheetLayoutView="100" workbookViewId="0">
      <selection activeCell="P110" sqref="P110"/>
    </sheetView>
  </sheetViews>
  <sheetFormatPr defaultRowHeight="18" customHeight="1"/>
  <cols>
    <col min="1" max="1" width="4" style="400" customWidth="1"/>
    <col min="2" max="2" width="19.25" style="396" customWidth="1"/>
    <col min="3" max="3" width="0.875" style="244" customWidth="1"/>
    <col min="4" max="4" width="9.5" style="244" customWidth="1"/>
    <col min="5" max="5" width="1.25" style="244" customWidth="1"/>
    <col min="6" max="6" width="15.375" style="244" customWidth="1"/>
    <col min="7" max="7" width="1.25" style="244" customWidth="1"/>
    <col min="8" max="8" width="15.75" style="147" customWidth="1"/>
    <col min="9" max="9" width="1.375" style="147" customWidth="1"/>
    <col min="10" max="10" width="18.5" style="147" customWidth="1"/>
    <col min="11" max="16384" width="9" style="244"/>
  </cols>
  <sheetData>
    <row r="1" spans="1:10" s="144" customFormat="1" ht="19.5" customHeight="1">
      <c r="A1" s="1002" t="str">
        <f>BS!A1</f>
        <v>C«ng ty Cæ phÇn §Çu t­ &amp; Th­¬ng m¹i DÇu KhÝ S«ng §µ</v>
      </c>
      <c r="H1" s="145"/>
      <c r="I1" s="145"/>
    </row>
    <row r="2" spans="1:10" s="142" customFormat="1" ht="16.5" customHeight="1">
      <c r="A2" s="923" t="str">
        <f>BS!A2</f>
        <v>§Þa chØ: TÇng 4, CT3, tßa nhµ Fodacon, ®­êng TrÇn Phó</v>
      </c>
      <c r="H2" s="143"/>
      <c r="I2" s="143"/>
      <c r="J2" s="695" t="s">
        <v>776</v>
      </c>
    </row>
    <row r="3" spans="1:10" s="142" customFormat="1" ht="16.5" customHeight="1">
      <c r="A3" s="995" t="s">
        <v>731</v>
      </c>
      <c r="B3" s="140"/>
      <c r="C3" s="140"/>
      <c r="D3" s="140"/>
      <c r="E3" s="140"/>
      <c r="F3" s="140"/>
      <c r="G3" s="140"/>
      <c r="H3" s="141"/>
      <c r="I3" s="141"/>
      <c r="J3" s="1176" t="str">
        <f>BS!N3</f>
        <v>Cho n¨m tµi chÝnh kÕt thóc ngµy 31/12/2014</v>
      </c>
    </row>
    <row r="4" spans="1:10" s="142" customFormat="1" ht="9.75" customHeight="1">
      <c r="B4" s="440"/>
      <c r="H4" s="143"/>
      <c r="I4" s="143"/>
      <c r="J4" s="143"/>
    </row>
    <row r="5" spans="1:10" s="142" customFormat="1" ht="15.75">
      <c r="A5" s="144" t="s">
        <v>475</v>
      </c>
      <c r="B5" s="689" t="s">
        <v>476</v>
      </c>
      <c r="C5" s="140"/>
      <c r="D5" s="140"/>
      <c r="E5" s="140"/>
      <c r="F5" s="140"/>
      <c r="H5" s="477" t="s">
        <v>613</v>
      </c>
      <c r="I5" s="478"/>
      <c r="J5" s="903" t="s">
        <v>313</v>
      </c>
    </row>
    <row r="6" spans="1:10" s="142" customFormat="1" ht="19.5" customHeight="1">
      <c r="A6" s="144"/>
      <c r="B6" s="1140" t="s">
        <v>374</v>
      </c>
      <c r="H6" s="143">
        <v>0</v>
      </c>
      <c r="I6" s="1009"/>
      <c r="J6" s="143">
        <v>0</v>
      </c>
    </row>
    <row r="7" spans="1:10" s="142" customFormat="1" ht="19.5" customHeight="1">
      <c r="A7" s="144"/>
      <c r="B7" s="1140" t="s">
        <v>922</v>
      </c>
      <c r="H7" s="1009">
        <v>111144720000</v>
      </c>
      <c r="I7" s="1009"/>
      <c r="J7" s="1009">
        <v>111144720000</v>
      </c>
    </row>
    <row r="8" spans="1:10" s="142" customFormat="1" ht="7.5" customHeight="1">
      <c r="B8" s="692"/>
      <c r="H8" s="445"/>
      <c r="I8" s="445"/>
      <c r="J8" s="445"/>
    </row>
    <row r="9" spans="1:10" s="142" customFormat="1" ht="19.5" customHeight="1" thickBot="1">
      <c r="B9" s="446" t="s">
        <v>996</v>
      </c>
      <c r="C9" s="234"/>
      <c r="D9" s="234"/>
      <c r="E9" s="234"/>
      <c r="F9" s="234"/>
      <c r="G9" s="144"/>
      <c r="H9" s="148">
        <v>111144720000</v>
      </c>
      <c r="I9" s="145"/>
      <c r="J9" s="148">
        <v>111144720000</v>
      </c>
    </row>
    <row r="10" spans="1:10" ht="15.75" thickTop="1">
      <c r="A10" s="244"/>
    </row>
    <row r="11" spans="1:10" s="142" customFormat="1" ht="15" hidden="1">
      <c r="B11" s="440" t="s">
        <v>778</v>
      </c>
      <c r="H11" s="143"/>
      <c r="I11" s="143"/>
      <c r="J11" s="143"/>
    </row>
    <row r="12" spans="1:10" s="142" customFormat="1" ht="15" hidden="1">
      <c r="B12" s="1064"/>
      <c r="H12" s="143"/>
      <c r="I12" s="143"/>
      <c r="J12" s="143"/>
    </row>
    <row r="13" spans="1:10" s="142" customFormat="1" ht="15" hidden="1">
      <c r="B13" s="1069"/>
      <c r="H13" s="143"/>
      <c r="I13" s="143"/>
      <c r="J13" s="143"/>
    </row>
    <row r="14" spans="1:10" s="142" customFormat="1" ht="15.75">
      <c r="A14" s="144" t="s">
        <v>477</v>
      </c>
      <c r="B14" s="441" t="s">
        <v>474</v>
      </c>
      <c r="H14" s="143"/>
      <c r="I14" s="143"/>
      <c r="J14" s="143"/>
    </row>
    <row r="15" spans="1:10" s="142" customFormat="1" ht="15">
      <c r="B15" s="440"/>
      <c r="H15" s="477" t="s">
        <v>613</v>
      </c>
      <c r="I15" s="478"/>
      <c r="J15" s="903" t="s">
        <v>313</v>
      </c>
    </row>
    <row r="16" spans="1:10" s="144" customFormat="1" ht="15.75">
      <c r="B16" s="441" t="s">
        <v>723</v>
      </c>
      <c r="H16" s="145"/>
      <c r="I16" s="145"/>
      <c r="J16" s="145"/>
    </row>
    <row r="17" spans="1:10" s="142" customFormat="1" ht="15">
      <c r="B17" s="440" t="s">
        <v>387</v>
      </c>
      <c r="H17" s="143">
        <v>111144720000</v>
      </c>
      <c r="I17" s="143"/>
      <c r="J17" s="143">
        <v>111144720000</v>
      </c>
    </row>
    <row r="18" spans="1:10" s="142" customFormat="1" ht="15">
      <c r="B18" s="440" t="s">
        <v>384</v>
      </c>
      <c r="H18" s="143">
        <v>0</v>
      </c>
      <c r="I18" s="143"/>
      <c r="J18" s="143">
        <v>0</v>
      </c>
    </row>
    <row r="19" spans="1:10" s="142" customFormat="1" ht="15">
      <c r="B19" s="440" t="s">
        <v>385</v>
      </c>
      <c r="H19" s="143">
        <v>0</v>
      </c>
      <c r="I19" s="143"/>
      <c r="J19" s="143">
        <v>0</v>
      </c>
    </row>
    <row r="20" spans="1:10" s="142" customFormat="1" ht="15">
      <c r="B20" s="440" t="s">
        <v>386</v>
      </c>
      <c r="H20" s="143">
        <v>111144720000</v>
      </c>
      <c r="I20" s="143"/>
      <c r="J20" s="143">
        <v>111144720000</v>
      </c>
    </row>
    <row r="21" spans="1:10" s="144" customFormat="1" ht="15.75">
      <c r="B21" s="441" t="s">
        <v>478</v>
      </c>
      <c r="H21" s="145"/>
      <c r="I21" s="145"/>
      <c r="J21" s="145">
        <v>0</v>
      </c>
    </row>
    <row r="22" spans="1:10" s="142" customFormat="1" ht="7.5" customHeight="1">
      <c r="B22" s="440"/>
      <c r="H22" s="143"/>
      <c r="I22" s="143"/>
      <c r="J22" s="143"/>
    </row>
    <row r="23" spans="1:10" s="144" customFormat="1" ht="15.75" hidden="1">
      <c r="A23" s="144" t="s">
        <v>479</v>
      </c>
      <c r="B23" s="441" t="s">
        <v>480</v>
      </c>
      <c r="H23" s="690" t="s">
        <v>299</v>
      </c>
      <c r="I23" s="691"/>
      <c r="J23" s="690" t="s">
        <v>300</v>
      </c>
    </row>
    <row r="24" spans="1:10" s="144" customFormat="1" ht="15.75" hidden="1">
      <c r="B24" s="441" t="s">
        <v>419</v>
      </c>
      <c r="H24" s="145"/>
      <c r="I24" s="145"/>
      <c r="J24" s="145"/>
    </row>
    <row r="25" spans="1:10" s="397" customFormat="1" ht="15" hidden="1">
      <c r="B25" s="694" t="s">
        <v>420</v>
      </c>
      <c r="H25" s="695"/>
      <c r="I25" s="695"/>
      <c r="J25" s="695"/>
    </row>
    <row r="26" spans="1:10" s="397" customFormat="1" ht="15" hidden="1">
      <c r="B26" s="694" t="s">
        <v>421</v>
      </c>
      <c r="H26" s="695"/>
      <c r="I26" s="695"/>
      <c r="J26" s="695"/>
    </row>
    <row r="27" spans="1:10" s="144" customFormat="1" ht="15.75" hidden="1">
      <c r="B27" s="441" t="s">
        <v>422</v>
      </c>
      <c r="H27" s="145"/>
      <c r="I27" s="145"/>
      <c r="J27" s="145"/>
    </row>
    <row r="28" spans="1:10" s="142" customFormat="1" ht="6.75" hidden="1" customHeight="1">
      <c r="B28" s="440"/>
      <c r="H28" s="143"/>
      <c r="I28" s="143"/>
      <c r="J28" s="143"/>
    </row>
    <row r="29" spans="1:10" s="144" customFormat="1" ht="15.75">
      <c r="A29" s="144" t="s">
        <v>479</v>
      </c>
      <c r="B29" s="441" t="s">
        <v>423</v>
      </c>
      <c r="H29" s="477" t="s">
        <v>613</v>
      </c>
      <c r="I29" s="478"/>
      <c r="J29" s="903" t="s">
        <v>313</v>
      </c>
    </row>
    <row r="30" spans="1:10" s="142" customFormat="1" ht="15">
      <c r="B30" s="440" t="s">
        <v>1177</v>
      </c>
      <c r="H30" s="143">
        <v>11114472</v>
      </c>
      <c r="I30" s="143"/>
      <c r="J30" s="143">
        <v>11114472</v>
      </c>
    </row>
    <row r="31" spans="1:10" s="142" customFormat="1" ht="15">
      <c r="B31" s="440" t="s">
        <v>1180</v>
      </c>
      <c r="H31" s="143"/>
      <c r="I31" s="143"/>
      <c r="J31" s="143"/>
    </row>
    <row r="32" spans="1:10" s="432" customFormat="1" ht="15.75">
      <c r="B32" s="696" t="s">
        <v>1178</v>
      </c>
      <c r="H32" s="697">
        <v>11114472</v>
      </c>
      <c r="I32" s="697"/>
      <c r="J32" s="697">
        <v>11114472</v>
      </c>
    </row>
    <row r="33" spans="1:10" s="432" customFormat="1" ht="15.75">
      <c r="B33" s="696" t="s">
        <v>1179</v>
      </c>
      <c r="H33" s="697">
        <v>0</v>
      </c>
      <c r="I33" s="697"/>
      <c r="J33" s="697">
        <v>0</v>
      </c>
    </row>
    <row r="34" spans="1:10" s="142" customFormat="1" ht="15">
      <c r="B34" s="440" t="s">
        <v>1181</v>
      </c>
      <c r="H34" s="143">
        <v>0</v>
      </c>
      <c r="I34" s="143"/>
      <c r="J34" s="143">
        <v>0</v>
      </c>
    </row>
    <row r="35" spans="1:10" s="432" customFormat="1" ht="15.75" hidden="1">
      <c r="B35" s="696" t="s">
        <v>1178</v>
      </c>
      <c r="H35" s="697"/>
      <c r="I35" s="697"/>
      <c r="J35" s="697"/>
    </row>
    <row r="36" spans="1:10" s="432" customFormat="1" ht="15.75" hidden="1">
      <c r="B36" s="696" t="s">
        <v>1179</v>
      </c>
      <c r="H36" s="697"/>
      <c r="I36" s="697"/>
      <c r="J36" s="697"/>
    </row>
    <row r="37" spans="1:10" s="142" customFormat="1" ht="15">
      <c r="B37" s="440" t="s">
        <v>1182</v>
      </c>
      <c r="H37" s="143">
        <v>11114472</v>
      </c>
      <c r="I37" s="143"/>
      <c r="J37" s="143">
        <v>11114472</v>
      </c>
    </row>
    <row r="38" spans="1:10" s="432" customFormat="1" ht="15.75">
      <c r="B38" s="696" t="s">
        <v>1178</v>
      </c>
      <c r="H38" s="697">
        <v>11114472</v>
      </c>
      <c r="I38" s="697"/>
      <c r="J38" s="697">
        <v>11114472</v>
      </c>
    </row>
    <row r="39" spans="1:10" s="432" customFormat="1" ht="15.75">
      <c r="B39" s="696" t="s">
        <v>1179</v>
      </c>
      <c r="H39" s="697"/>
      <c r="I39" s="697"/>
      <c r="J39" s="697"/>
    </row>
    <row r="40" spans="1:10" s="142" customFormat="1" ht="11.25" customHeight="1">
      <c r="B40" s="440"/>
      <c r="H40" s="143"/>
      <c r="I40" s="143"/>
      <c r="J40" s="143"/>
    </row>
    <row r="41" spans="1:10" s="142" customFormat="1" ht="15">
      <c r="B41" s="440" t="s">
        <v>1183</v>
      </c>
      <c r="H41" s="143">
        <v>10000</v>
      </c>
      <c r="I41" s="143"/>
      <c r="J41" s="143">
        <v>10000</v>
      </c>
    </row>
    <row r="42" spans="1:10" s="142" customFormat="1" ht="15">
      <c r="B42" s="440"/>
      <c r="H42" s="143"/>
      <c r="I42" s="143"/>
      <c r="J42" s="143"/>
    </row>
    <row r="43" spans="1:10" s="144" customFormat="1" ht="15.75">
      <c r="A43" s="144" t="s">
        <v>1184</v>
      </c>
      <c r="B43" s="441" t="s">
        <v>1185</v>
      </c>
      <c r="H43" s="477" t="s">
        <v>613</v>
      </c>
      <c r="I43" s="478"/>
      <c r="J43" s="903" t="s">
        <v>313</v>
      </c>
    </row>
    <row r="44" spans="1:10" s="142" customFormat="1" ht="15">
      <c r="B44" s="440" t="s">
        <v>1034</v>
      </c>
      <c r="H44" s="143">
        <v>7209778043</v>
      </c>
      <c r="I44" s="143"/>
      <c r="J44" s="143">
        <v>7209778043</v>
      </c>
    </row>
    <row r="45" spans="1:10" s="142" customFormat="1" ht="15">
      <c r="B45" s="440" t="s">
        <v>1035</v>
      </c>
      <c r="H45" s="143">
        <v>1133167243</v>
      </c>
      <c r="I45" s="143"/>
      <c r="J45" s="143">
        <v>0</v>
      </c>
    </row>
    <row r="46" spans="1:10" s="142" customFormat="1" ht="15" hidden="1">
      <c r="B46" s="440"/>
      <c r="H46" s="143"/>
      <c r="I46" s="143"/>
      <c r="J46" s="143"/>
    </row>
    <row r="47" spans="1:10" s="397" customFormat="1" ht="15" hidden="1">
      <c r="A47" s="397" t="s">
        <v>646</v>
      </c>
      <c r="B47" s="694" t="s">
        <v>137</v>
      </c>
      <c r="H47" s="695"/>
      <c r="I47" s="695"/>
      <c r="J47" s="695"/>
    </row>
    <row r="48" spans="1:10" s="142" customFormat="1" ht="15" hidden="1">
      <c r="B48" s="1925" t="s">
        <v>139</v>
      </c>
      <c r="C48" s="1925"/>
      <c r="D48" s="1925"/>
      <c r="E48" s="1925"/>
      <c r="F48" s="1925"/>
      <c r="G48" s="1925"/>
      <c r="H48" s="1925"/>
      <c r="I48" s="1925"/>
      <c r="J48" s="1925"/>
    </row>
    <row r="49" spans="1:10" s="142" customFormat="1" ht="15" hidden="1">
      <c r="B49" s="1925" t="s">
        <v>140</v>
      </c>
      <c r="C49" s="1925"/>
      <c r="D49" s="1925"/>
      <c r="E49" s="1925"/>
      <c r="F49" s="1925"/>
      <c r="G49" s="1925"/>
      <c r="H49" s="1925"/>
      <c r="I49" s="1925"/>
      <c r="J49" s="1925"/>
    </row>
    <row r="50" spans="1:10" s="142" customFormat="1" ht="15" hidden="1">
      <c r="B50" s="440"/>
      <c r="H50" s="143"/>
      <c r="I50" s="143"/>
      <c r="J50" s="143"/>
    </row>
    <row r="51" spans="1:10" s="142" customFormat="1" ht="15.75" hidden="1">
      <c r="A51" s="144" t="s">
        <v>621</v>
      </c>
      <c r="B51" s="1004" t="s">
        <v>135</v>
      </c>
      <c r="H51" s="698"/>
      <c r="I51" s="143"/>
      <c r="J51" s="698"/>
    </row>
    <row r="52" spans="1:10" s="144" customFormat="1" ht="18" hidden="1" customHeight="1">
      <c r="B52" s="1004" t="s">
        <v>636</v>
      </c>
      <c r="H52" s="145">
        <f>BS!N116</f>
        <v>0</v>
      </c>
      <c r="I52" s="145"/>
      <c r="J52" s="145"/>
    </row>
    <row r="53" spans="1:10" s="142" customFormat="1" ht="18" hidden="1" customHeight="1">
      <c r="B53" s="692" t="s">
        <v>637</v>
      </c>
      <c r="H53" s="143"/>
      <c r="I53" s="143"/>
      <c r="J53" s="143"/>
    </row>
    <row r="54" spans="1:10" s="142" customFormat="1" ht="18" hidden="1" customHeight="1">
      <c r="B54" s="692" t="s">
        <v>194</v>
      </c>
      <c r="H54" s="143"/>
      <c r="I54" s="143"/>
      <c r="J54" s="143"/>
    </row>
    <row r="55" spans="1:10" s="142" customFormat="1" ht="18" hidden="1" customHeight="1">
      <c r="B55" s="692" t="s">
        <v>638</v>
      </c>
      <c r="H55" s="143"/>
      <c r="I55" s="143"/>
      <c r="J55" s="143"/>
    </row>
    <row r="56" spans="1:10" s="144" customFormat="1" ht="18" hidden="1" customHeight="1">
      <c r="B56" s="1004" t="s">
        <v>639</v>
      </c>
      <c r="H56" s="145">
        <f>H52+H53-H55-H54</f>
        <v>0</v>
      </c>
      <c r="I56" s="145"/>
      <c r="J56" s="145">
        <f>J52+J53-J55</f>
        <v>0</v>
      </c>
    </row>
    <row r="57" spans="1:10" s="142" customFormat="1" ht="15" hidden="1">
      <c r="B57" s="1005"/>
      <c r="H57" s="143"/>
      <c r="I57" s="143"/>
      <c r="J57" s="143"/>
    </row>
    <row r="58" spans="1:10" s="142" customFormat="1" ht="18" hidden="1" customHeight="1">
      <c r="A58" s="144" t="s">
        <v>762</v>
      </c>
      <c r="B58" s="441" t="s">
        <v>136</v>
      </c>
      <c r="H58" s="143"/>
      <c r="I58" s="143"/>
      <c r="J58" s="143"/>
    </row>
    <row r="59" spans="1:10" ht="7.5" customHeight="1">
      <c r="A59" s="244"/>
    </row>
    <row r="60" spans="1:10" s="142" customFormat="1" ht="38.25" customHeight="1">
      <c r="A60" s="144" t="s">
        <v>755</v>
      </c>
      <c r="B60" s="1926" t="s">
        <v>777</v>
      </c>
      <c r="C60" s="1926"/>
      <c r="D60" s="1926"/>
      <c r="E60" s="1926"/>
      <c r="F60" s="1926"/>
      <c r="G60" s="1926"/>
      <c r="H60" s="1926"/>
      <c r="I60" s="1926"/>
      <c r="J60" s="1926"/>
    </row>
    <row r="61" spans="1:10" s="142" customFormat="1" ht="6.75" customHeight="1">
      <c r="A61" s="144"/>
      <c r="B61" s="571"/>
      <c r="C61" s="571"/>
      <c r="D61" s="571"/>
      <c r="E61" s="571"/>
      <c r="F61" s="571"/>
      <c r="G61" s="571"/>
      <c r="H61" s="1927"/>
      <c r="I61" s="1927"/>
      <c r="J61" s="1927"/>
    </row>
    <row r="62" spans="1:10" s="142" customFormat="1" ht="33" customHeight="1">
      <c r="A62" s="447" t="s">
        <v>127</v>
      </c>
      <c r="B62" s="448" t="s">
        <v>141</v>
      </c>
      <c r="C62" s="144"/>
      <c r="D62" s="144"/>
      <c r="E62" s="144"/>
      <c r="F62" s="144"/>
      <c r="G62" s="144"/>
      <c r="H62" s="918" t="s">
        <v>1105</v>
      </c>
      <c r="I62" s="449"/>
      <c r="J62" s="918" t="s">
        <v>553</v>
      </c>
    </row>
    <row r="63" spans="1:10" s="142" customFormat="1" ht="17.25" customHeight="1">
      <c r="B63" s="448"/>
      <c r="C63" s="144"/>
      <c r="D63" s="144"/>
      <c r="E63" s="144"/>
      <c r="F63" s="144"/>
      <c r="G63" s="144"/>
      <c r="H63" s="145">
        <v>578842624003</v>
      </c>
      <c r="I63" s="145"/>
      <c r="J63" s="145">
        <v>860117428087</v>
      </c>
    </row>
    <row r="64" spans="1:10" s="142" customFormat="1" ht="18" customHeight="1">
      <c r="B64" s="450" t="s">
        <v>923</v>
      </c>
      <c r="C64" s="144"/>
      <c r="D64" s="144"/>
      <c r="E64" s="144"/>
      <c r="F64" s="144"/>
      <c r="G64" s="144"/>
      <c r="H64" s="143">
        <v>420367090507</v>
      </c>
      <c r="I64" s="145"/>
      <c r="J64" s="1346">
        <v>715533866014</v>
      </c>
    </row>
    <row r="65" spans="1:10" s="146" customFormat="1" ht="15">
      <c r="B65" s="6" t="s">
        <v>924</v>
      </c>
      <c r="C65" s="142"/>
      <c r="D65" s="142"/>
      <c r="E65" s="142"/>
      <c r="F65" s="142"/>
      <c r="G65" s="142"/>
      <c r="H65" s="879">
        <v>6540671485</v>
      </c>
      <c r="I65" s="879"/>
      <c r="J65" s="1347">
        <v>32135064955</v>
      </c>
    </row>
    <row r="66" spans="1:10" s="146" customFormat="1" ht="15">
      <c r="B66" s="6" t="s">
        <v>1131</v>
      </c>
      <c r="C66" s="142"/>
      <c r="D66" s="142"/>
      <c r="E66" s="142"/>
      <c r="F66" s="142"/>
      <c r="G66" s="142"/>
      <c r="H66" s="879">
        <v>151934862011</v>
      </c>
      <c r="I66" s="879"/>
      <c r="J66" s="1347">
        <v>111803939618</v>
      </c>
    </row>
    <row r="67" spans="1:10" s="146" customFormat="1" ht="15">
      <c r="B67" s="6" t="s">
        <v>925</v>
      </c>
      <c r="C67" s="142"/>
      <c r="D67" s="142"/>
      <c r="E67" s="142"/>
      <c r="F67" s="142"/>
      <c r="G67" s="142"/>
      <c r="H67" s="879">
        <v>0</v>
      </c>
      <c r="I67" s="879"/>
      <c r="J67" s="1347">
        <v>644557500</v>
      </c>
    </row>
    <row r="68" spans="1:10" s="146" customFormat="1" ht="9.75" customHeight="1">
      <c r="B68" s="451"/>
      <c r="C68" s="452"/>
      <c r="D68" s="452"/>
      <c r="E68" s="452"/>
      <c r="F68" s="452"/>
      <c r="G68" s="452"/>
      <c r="H68" s="145"/>
      <c r="I68" s="145"/>
      <c r="J68" s="145"/>
    </row>
    <row r="69" spans="1:10" s="146" customFormat="1" ht="15.75">
      <c r="A69" s="447" t="s">
        <v>618</v>
      </c>
      <c r="B69" s="448" t="s">
        <v>979</v>
      </c>
      <c r="C69" s="144"/>
      <c r="D69" s="144"/>
      <c r="E69" s="144"/>
      <c r="F69" s="144"/>
      <c r="G69" s="144"/>
      <c r="H69" s="145">
        <v>18007631624</v>
      </c>
      <c r="I69" s="145"/>
      <c r="J69" s="145">
        <v>5754311712</v>
      </c>
    </row>
    <row r="70" spans="1:10" s="146" customFormat="1" ht="15">
      <c r="B70" s="450" t="s">
        <v>926</v>
      </c>
      <c r="C70" s="142"/>
      <c r="D70" s="142"/>
      <c r="E70" s="142"/>
      <c r="F70" s="142"/>
      <c r="G70" s="142"/>
      <c r="H70" s="143">
        <v>0</v>
      </c>
      <c r="I70" s="143"/>
      <c r="J70" s="1346">
        <v>5393416665</v>
      </c>
    </row>
    <row r="71" spans="1:10" s="146" customFormat="1" ht="15">
      <c r="B71" s="450" t="s">
        <v>954</v>
      </c>
      <c r="C71" s="142"/>
      <c r="D71" s="142"/>
      <c r="E71" s="142"/>
      <c r="F71" s="142"/>
      <c r="G71" s="142"/>
      <c r="H71" s="143">
        <v>18007631624</v>
      </c>
      <c r="I71" s="143"/>
      <c r="J71" s="1346">
        <v>360895047</v>
      </c>
    </row>
    <row r="72" spans="1:10" s="146" customFormat="1" ht="6.75" customHeight="1">
      <c r="B72" s="450"/>
      <c r="C72" s="142"/>
      <c r="D72" s="142"/>
      <c r="E72" s="142"/>
      <c r="F72" s="142"/>
      <c r="G72" s="142"/>
      <c r="H72" s="143"/>
      <c r="I72" s="143"/>
      <c r="J72" s="143"/>
    </row>
    <row r="73" spans="1:10" s="146" customFormat="1" ht="5.25" customHeight="1">
      <c r="B73" s="453"/>
      <c r="C73" s="454"/>
      <c r="D73" s="454"/>
      <c r="E73" s="454"/>
      <c r="F73" s="454"/>
      <c r="G73" s="454"/>
      <c r="H73" s="145"/>
      <c r="I73" s="145"/>
      <c r="J73" s="145"/>
    </row>
    <row r="74" spans="1:10" s="146" customFormat="1" ht="18" customHeight="1">
      <c r="A74" s="447" t="s">
        <v>619</v>
      </c>
      <c r="B74" s="448" t="s">
        <v>467</v>
      </c>
      <c r="C74" s="1123"/>
      <c r="D74" s="144"/>
      <c r="E74" s="144"/>
      <c r="F74" s="144"/>
      <c r="G74" s="144"/>
      <c r="H74" s="145">
        <v>560834992379</v>
      </c>
      <c r="I74" s="145"/>
      <c r="J74" s="145">
        <v>854363116375</v>
      </c>
    </row>
    <row r="75" spans="1:10" s="146" customFormat="1" ht="18" customHeight="1">
      <c r="A75" s="447"/>
      <c r="B75" s="450" t="s">
        <v>927</v>
      </c>
      <c r="C75" s="1123"/>
      <c r="D75" s="144"/>
      <c r="E75" s="144"/>
      <c r="F75" s="144"/>
      <c r="G75" s="144"/>
      <c r="H75" s="143">
        <v>420367090507</v>
      </c>
      <c r="I75" s="145"/>
      <c r="J75" s="143">
        <v>713020863967</v>
      </c>
    </row>
    <row r="76" spans="1:10" s="146" customFormat="1" ht="18" customHeight="1">
      <c r="A76" s="447"/>
      <c r="B76" s="403" t="s">
        <v>452</v>
      </c>
      <c r="C76" s="1123"/>
      <c r="D76" s="144"/>
      <c r="E76" s="144"/>
      <c r="F76" s="144"/>
      <c r="G76" s="144"/>
      <c r="H76" s="143">
        <v>6540671485</v>
      </c>
      <c r="I76" s="145"/>
      <c r="J76" s="143">
        <v>32135064955</v>
      </c>
    </row>
    <row r="77" spans="1:10" s="146" customFormat="1" ht="18" customHeight="1">
      <c r="A77" s="447"/>
      <c r="B77" s="403" t="s">
        <v>1132</v>
      </c>
      <c r="C77" s="1123"/>
      <c r="D77" s="144"/>
      <c r="E77" s="144"/>
      <c r="F77" s="144"/>
      <c r="G77" s="144"/>
      <c r="H77" s="143">
        <v>133927230387</v>
      </c>
      <c r="I77" s="145"/>
      <c r="J77" s="143">
        <v>108562629953</v>
      </c>
    </row>
    <row r="78" spans="1:10" s="146" customFormat="1" ht="18" customHeight="1">
      <c r="A78" s="447"/>
      <c r="B78" s="403" t="s">
        <v>453</v>
      </c>
      <c r="C78" s="1123"/>
      <c r="D78" s="144"/>
      <c r="E78" s="144"/>
      <c r="F78" s="144"/>
      <c r="G78" s="144"/>
      <c r="H78" s="143">
        <v>0</v>
      </c>
      <c r="I78" s="145"/>
      <c r="J78" s="143">
        <v>644557500</v>
      </c>
    </row>
    <row r="79" spans="1:10" ht="9.75" customHeight="1">
      <c r="A79" s="244"/>
      <c r="H79" s="1927"/>
      <c r="I79" s="1927"/>
      <c r="J79" s="1927"/>
    </row>
    <row r="80" spans="1:10" s="142" customFormat="1" ht="30" customHeight="1">
      <c r="A80" s="447" t="s">
        <v>620</v>
      </c>
      <c r="B80" s="448" t="s">
        <v>521</v>
      </c>
      <c r="C80" s="144"/>
      <c r="D80" s="144"/>
      <c r="E80" s="144"/>
      <c r="F80" s="144"/>
      <c r="G80" s="144"/>
      <c r="H80" s="918" t="s">
        <v>1105</v>
      </c>
      <c r="I80" s="449"/>
      <c r="J80" s="918" t="s">
        <v>553</v>
      </c>
    </row>
    <row r="81" spans="1:10" s="142" customFormat="1" ht="8.25" customHeight="1">
      <c r="A81" s="447"/>
      <c r="B81" s="448"/>
      <c r="C81" s="144"/>
      <c r="D81" s="144"/>
      <c r="E81" s="144"/>
      <c r="F81" s="144"/>
      <c r="G81" s="144"/>
      <c r="H81" s="698"/>
      <c r="I81" s="449"/>
      <c r="J81" s="698"/>
    </row>
    <row r="82" spans="1:10" s="142" customFormat="1" ht="15.75">
      <c r="A82" s="447"/>
      <c r="B82" s="450" t="s">
        <v>741</v>
      </c>
      <c r="C82" s="144"/>
      <c r="D82" s="144"/>
      <c r="E82" s="144"/>
      <c r="F82" s="144"/>
      <c r="G82" s="144"/>
      <c r="H82" s="907">
        <v>367393095634</v>
      </c>
      <c r="I82" s="907"/>
      <c r="J82" s="907">
        <v>640835479665</v>
      </c>
    </row>
    <row r="83" spans="1:10" s="142" customFormat="1" ht="15.75">
      <c r="A83" s="447"/>
      <c r="B83" s="6" t="s">
        <v>454</v>
      </c>
      <c r="C83" s="144"/>
      <c r="D83" s="144"/>
      <c r="E83" s="144"/>
      <c r="F83" s="144"/>
      <c r="G83" s="144"/>
      <c r="H83" s="907">
        <v>7047245523</v>
      </c>
      <c r="I83" s="907"/>
      <c r="J83" s="907">
        <v>31525738812</v>
      </c>
    </row>
    <row r="84" spans="1:10" s="142" customFormat="1" ht="15.75">
      <c r="A84" s="447"/>
      <c r="B84" s="6" t="s">
        <v>1133</v>
      </c>
      <c r="C84" s="144"/>
      <c r="D84" s="144"/>
      <c r="E84" s="144"/>
      <c r="F84" s="144"/>
      <c r="G84" s="144"/>
      <c r="H84" s="907">
        <v>118976328993</v>
      </c>
      <c r="I84" s="907"/>
      <c r="J84" s="907">
        <v>109133095895</v>
      </c>
    </row>
    <row r="85" spans="1:10" s="142" customFormat="1" ht="15.75">
      <c r="A85" s="447"/>
      <c r="B85" s="6" t="s">
        <v>455</v>
      </c>
      <c r="C85" s="144"/>
      <c r="D85" s="144"/>
      <c r="E85" s="144"/>
      <c r="F85" s="144"/>
      <c r="G85" s="144"/>
      <c r="H85" s="143">
        <v>0</v>
      </c>
      <c r="I85" s="907"/>
      <c r="J85" s="907">
        <v>644557500</v>
      </c>
    </row>
    <row r="86" spans="1:10" s="144" customFormat="1" ht="18" customHeight="1" thickBot="1">
      <c r="B86" s="446" t="s">
        <v>996</v>
      </c>
      <c r="C86" s="234"/>
      <c r="D86" s="234"/>
      <c r="E86" s="234"/>
      <c r="F86" s="234"/>
      <c r="H86" s="148">
        <v>493416670150</v>
      </c>
      <c r="I86" s="145"/>
      <c r="J86" s="148">
        <v>782138871872</v>
      </c>
    </row>
    <row r="87" spans="1:10" s="142" customFormat="1" ht="8.25" customHeight="1" thickTop="1">
      <c r="B87" s="440"/>
      <c r="H87" s="143"/>
      <c r="I87" s="143"/>
      <c r="J87" s="143"/>
    </row>
    <row r="88" spans="1:10" s="142" customFormat="1" ht="29.25" customHeight="1">
      <c r="A88" s="447" t="s">
        <v>1135</v>
      </c>
      <c r="B88" s="441" t="s">
        <v>469</v>
      </c>
      <c r="C88" s="450"/>
      <c r="D88" s="450"/>
      <c r="E88" s="450"/>
      <c r="F88" s="450"/>
      <c r="H88" s="918" t="s">
        <v>1105</v>
      </c>
      <c r="I88" s="449"/>
      <c r="J88" s="918" t="s">
        <v>553</v>
      </c>
    </row>
    <row r="89" spans="1:10" s="142" customFormat="1" ht="18" customHeight="1">
      <c r="A89" s="447"/>
      <c r="B89" s="968" t="s">
        <v>42</v>
      </c>
      <c r="C89" s="450"/>
      <c r="D89" s="450"/>
      <c r="E89" s="450"/>
      <c r="F89" s="450"/>
      <c r="H89" s="442">
        <v>124689829</v>
      </c>
      <c r="I89" s="449"/>
      <c r="J89" s="1348">
        <v>215385202</v>
      </c>
    </row>
    <row r="90" spans="1:10" s="880" customFormat="1" ht="18" customHeight="1">
      <c r="B90" s="6" t="s">
        <v>875</v>
      </c>
      <c r="H90" s="1106">
        <v>353889300</v>
      </c>
      <c r="I90" s="10"/>
      <c r="J90" s="1349">
        <v>863456889</v>
      </c>
    </row>
    <row r="91" spans="1:10" s="465" customFormat="1" ht="17.25" customHeight="1">
      <c r="B91" s="1105" t="s">
        <v>1447</v>
      </c>
      <c r="H91" s="1001">
        <v>222983860</v>
      </c>
      <c r="I91" s="835"/>
      <c r="J91" s="1339">
        <v>139591819</v>
      </c>
    </row>
    <row r="92" spans="1:10" s="465" customFormat="1" ht="4.5" customHeight="1" thickBot="1">
      <c r="B92" s="794"/>
      <c r="H92" s="835"/>
      <c r="I92" s="835"/>
      <c r="J92" s="835"/>
    </row>
    <row r="93" spans="1:10" s="431" customFormat="1" ht="18" customHeight="1" thickBot="1">
      <c r="B93" s="446" t="s">
        <v>996</v>
      </c>
      <c r="C93" s="434"/>
      <c r="D93" s="434"/>
      <c r="E93" s="434"/>
      <c r="F93" s="434"/>
      <c r="H93" s="456">
        <v>701562989</v>
      </c>
      <c r="I93" s="145"/>
      <c r="J93" s="456">
        <v>1218433910</v>
      </c>
    </row>
    <row r="94" spans="1:10" s="142" customFormat="1" ht="9.75" customHeight="1" thickTop="1">
      <c r="B94" s="440"/>
      <c r="H94" s="149"/>
      <c r="I94" s="143"/>
      <c r="J94" s="149"/>
    </row>
    <row r="95" spans="1:10" s="142" customFormat="1" ht="34.5" customHeight="1">
      <c r="A95" s="447" t="s">
        <v>621</v>
      </c>
      <c r="B95" s="441" t="s">
        <v>187</v>
      </c>
      <c r="H95" s="918" t="s">
        <v>1105</v>
      </c>
      <c r="I95" s="449"/>
      <c r="J95" s="918" t="s">
        <v>553</v>
      </c>
    </row>
    <row r="96" spans="1:10" s="465" customFormat="1" ht="15">
      <c r="B96" s="794" t="s">
        <v>1134</v>
      </c>
      <c r="H96" s="466">
        <v>22811110955</v>
      </c>
      <c r="I96" s="835"/>
      <c r="J96" s="1332">
        <v>23770643778</v>
      </c>
    </row>
    <row r="97" spans="1:10" s="146" customFormat="1" ht="15" hidden="1">
      <c r="B97" s="440" t="s">
        <v>832</v>
      </c>
      <c r="H97" s="143"/>
      <c r="I97" s="143"/>
      <c r="J97" s="143"/>
    </row>
    <row r="98" spans="1:10" s="146" customFormat="1" ht="15" hidden="1">
      <c r="B98" s="457" t="s">
        <v>188</v>
      </c>
      <c r="H98" s="143"/>
      <c r="I98" s="143"/>
      <c r="J98" s="143"/>
    </row>
    <row r="99" spans="1:10" s="146" customFormat="1" ht="15">
      <c r="B99" s="440" t="s">
        <v>833</v>
      </c>
      <c r="H99" s="143">
        <v>522771437</v>
      </c>
      <c r="I99" s="143"/>
      <c r="J99" s="1346">
        <v>639602724</v>
      </c>
    </row>
    <row r="100" spans="1:10" s="146" customFormat="1" ht="15" hidden="1">
      <c r="B100" s="440" t="s">
        <v>834</v>
      </c>
      <c r="H100" s="143"/>
      <c r="I100" s="143"/>
      <c r="J100" s="143"/>
    </row>
    <row r="101" spans="1:10" s="146" customFormat="1" ht="15" hidden="1">
      <c r="B101" s="440" t="s">
        <v>835</v>
      </c>
      <c r="H101" s="143"/>
      <c r="I101" s="143"/>
      <c r="J101" s="143"/>
    </row>
    <row r="102" spans="1:10" s="146" customFormat="1" ht="15">
      <c r="B102" s="440" t="s">
        <v>189</v>
      </c>
      <c r="H102" s="143">
        <v>2342260668</v>
      </c>
      <c r="I102" s="143"/>
      <c r="J102" s="1346">
        <v>3155547863</v>
      </c>
    </row>
    <row r="103" spans="1:10" s="146" customFormat="1" ht="15">
      <c r="B103" s="440" t="s">
        <v>1312</v>
      </c>
      <c r="H103" s="1350">
        <v>2122596392</v>
      </c>
      <c r="I103" s="143"/>
      <c r="J103" s="1346">
        <v>2549139276</v>
      </c>
    </row>
    <row r="104" spans="1:10" s="146" customFormat="1" ht="5.25" customHeight="1">
      <c r="B104" s="455"/>
      <c r="H104" s="143"/>
      <c r="I104" s="143"/>
      <c r="J104" s="143"/>
    </row>
    <row r="105" spans="1:10" s="431" customFormat="1" ht="18" customHeight="1" thickBot="1">
      <c r="B105" s="446" t="s">
        <v>996</v>
      </c>
      <c r="C105" s="434"/>
      <c r="D105" s="434"/>
      <c r="E105" s="434"/>
      <c r="F105" s="434"/>
      <c r="H105" s="148">
        <v>23553546668</v>
      </c>
      <c r="I105" s="145"/>
      <c r="J105" s="148">
        <v>25016655089</v>
      </c>
    </row>
    <row r="106" spans="1:10" s="431" customFormat="1" ht="11.25" customHeight="1" thickTop="1">
      <c r="B106" s="1164"/>
      <c r="H106" s="145"/>
      <c r="I106" s="145"/>
      <c r="J106" s="145"/>
    </row>
    <row r="107" spans="1:10" s="431" customFormat="1" ht="32.25" customHeight="1">
      <c r="A107" s="1165" t="s">
        <v>762</v>
      </c>
      <c r="B107" s="1166" t="s">
        <v>537</v>
      </c>
      <c r="H107" s="918" t="s">
        <v>1105</v>
      </c>
      <c r="I107" s="449"/>
      <c r="J107" s="918" t="s">
        <v>553</v>
      </c>
    </row>
    <row r="108" spans="1:10" s="431" customFormat="1" ht="17.25" customHeight="1">
      <c r="A108" s="1165"/>
      <c r="B108" s="692" t="s">
        <v>1213</v>
      </c>
      <c r="H108" s="950">
        <v>24822727275</v>
      </c>
      <c r="I108" s="143"/>
      <c r="J108" s="950">
        <v>1231773155</v>
      </c>
    </row>
    <row r="109" spans="1:10" s="431" customFormat="1" ht="18" customHeight="1">
      <c r="B109" s="1005" t="s">
        <v>537</v>
      </c>
      <c r="H109" s="1352">
        <v>2996752043</v>
      </c>
      <c r="I109" s="145"/>
      <c r="J109" s="950">
        <v>181818182</v>
      </c>
    </row>
    <row r="110" spans="1:10" s="431" customFormat="1" ht="18" customHeight="1" thickBot="1">
      <c r="B110" s="446" t="s">
        <v>996</v>
      </c>
      <c r="C110" s="434"/>
      <c r="D110" s="434"/>
      <c r="E110" s="434"/>
      <c r="F110" s="434"/>
      <c r="H110" s="148">
        <v>27819479318</v>
      </c>
      <c r="I110" s="145"/>
      <c r="J110" s="148">
        <v>1413591337</v>
      </c>
    </row>
    <row r="111" spans="1:10" s="431" customFormat="1" ht="12.75" customHeight="1" thickTop="1">
      <c r="B111" s="1164"/>
      <c r="H111" s="145"/>
      <c r="I111" s="145"/>
      <c r="J111" s="145"/>
    </row>
    <row r="112" spans="1:10" s="431" customFormat="1" ht="26.25" customHeight="1">
      <c r="A112" s="1165" t="s">
        <v>1166</v>
      </c>
      <c r="B112" s="1166" t="s">
        <v>540</v>
      </c>
      <c r="H112" s="918" t="s">
        <v>1105</v>
      </c>
      <c r="I112" s="449"/>
      <c r="J112" s="918" t="s">
        <v>553</v>
      </c>
    </row>
    <row r="113" spans="1:10" s="431" customFormat="1" ht="15" customHeight="1">
      <c r="A113" s="1165"/>
      <c r="B113" s="1005" t="s">
        <v>1214</v>
      </c>
      <c r="H113" s="1193">
        <v>33079927203</v>
      </c>
      <c r="I113" s="950"/>
      <c r="J113" s="1351">
        <v>167457006</v>
      </c>
    </row>
    <row r="114" spans="1:10" s="431" customFormat="1" ht="15" customHeight="1">
      <c r="A114" s="1165"/>
      <c r="B114" s="1005" t="s">
        <v>540</v>
      </c>
      <c r="H114" s="1352">
        <v>2004346316</v>
      </c>
      <c r="I114" s="950"/>
      <c r="J114" s="1351">
        <v>1605609400</v>
      </c>
    </row>
    <row r="115" spans="1:10" s="431" customFormat="1" ht="18" customHeight="1" thickBot="1">
      <c r="B115" s="446" t="s">
        <v>996</v>
      </c>
      <c r="C115" s="434"/>
      <c r="D115" s="434"/>
      <c r="E115" s="434"/>
      <c r="F115" s="434"/>
      <c r="H115" s="148">
        <v>35084273519</v>
      </c>
      <c r="I115" s="145"/>
      <c r="J115" s="148">
        <v>1773066406</v>
      </c>
    </row>
    <row r="116" spans="1:10" s="142" customFormat="1" ht="9" customHeight="1" thickTop="1">
      <c r="B116" s="440"/>
      <c r="H116" s="149"/>
      <c r="I116" s="143"/>
      <c r="J116" s="149"/>
    </row>
    <row r="117" spans="1:10" s="142" customFormat="1" ht="35.25" customHeight="1">
      <c r="A117" s="447" t="s">
        <v>769</v>
      </c>
      <c r="B117" s="441" t="s">
        <v>468</v>
      </c>
      <c r="C117" s="450"/>
      <c r="D117" s="450"/>
      <c r="E117" s="450"/>
      <c r="F117" s="450"/>
      <c r="H117" s="918" t="s">
        <v>1105</v>
      </c>
      <c r="I117" s="449"/>
      <c r="J117" s="918" t="s">
        <v>553</v>
      </c>
    </row>
    <row r="118" spans="1:10" s="142" customFormat="1" ht="39" customHeight="1">
      <c r="A118" s="607" t="s">
        <v>606</v>
      </c>
      <c r="B118" s="1928" t="s">
        <v>640</v>
      </c>
      <c r="C118" s="1928"/>
      <c r="D118" s="1928"/>
      <c r="E118" s="1928"/>
      <c r="F118" s="1928"/>
      <c r="H118" s="143">
        <v>3093281527</v>
      </c>
      <c r="I118" s="436"/>
      <c r="J118" s="143">
        <v>2838238267</v>
      </c>
    </row>
    <row r="119" spans="1:10" s="146" customFormat="1" ht="15" hidden="1">
      <c r="A119" s="607" t="s">
        <v>606</v>
      </c>
      <c r="B119" s="1931" t="s">
        <v>641</v>
      </c>
      <c r="C119" s="1931"/>
      <c r="D119" s="1931"/>
      <c r="E119" s="1931"/>
      <c r="F119" s="1931"/>
      <c r="H119" s="143"/>
      <c r="I119" s="436"/>
      <c r="J119" s="143"/>
    </row>
    <row r="120" spans="1:10" s="146" customFormat="1" ht="15" hidden="1">
      <c r="A120" s="607" t="s">
        <v>606</v>
      </c>
      <c r="B120" s="1931" t="s">
        <v>642</v>
      </c>
      <c r="C120" s="1931"/>
      <c r="D120" s="1931"/>
      <c r="E120" s="1931"/>
      <c r="F120" s="1931"/>
      <c r="H120" s="143"/>
      <c r="I120" s="436"/>
      <c r="J120" s="143"/>
    </row>
    <row r="121" spans="1:10" s="146" customFormat="1" ht="9" hidden="1" customHeight="1">
      <c r="A121" s="607"/>
      <c r="B121" s="458"/>
      <c r="C121" s="458"/>
      <c r="D121" s="458"/>
      <c r="E121" s="458"/>
      <c r="F121" s="458"/>
      <c r="H121" s="143"/>
      <c r="I121" s="436"/>
      <c r="J121" s="143"/>
    </row>
    <row r="122" spans="1:10" s="146" customFormat="1" ht="15.75" hidden="1">
      <c r="A122" s="1036"/>
      <c r="B122" s="1932" t="s">
        <v>56</v>
      </c>
      <c r="C122" s="1932"/>
      <c r="D122" s="1932"/>
      <c r="E122" s="1932"/>
      <c r="F122" s="1932"/>
      <c r="G122" s="1932"/>
      <c r="H122" s="1932"/>
      <c r="I122" s="1932"/>
      <c r="J122" s="1932"/>
    </row>
    <row r="123" spans="1:10" s="146" customFormat="1" ht="28.5" hidden="1" customHeight="1">
      <c r="A123" s="1036"/>
      <c r="B123" s="1922" t="s">
        <v>57</v>
      </c>
      <c r="C123" s="1922"/>
      <c r="D123" s="1922"/>
      <c r="E123" s="1922"/>
      <c r="F123" s="1922"/>
      <c r="G123" s="1037"/>
      <c r="H123" s="1038">
        <f>H125+H124</f>
        <v>0</v>
      </c>
      <c r="I123" s="1039"/>
      <c r="J123" s="1006"/>
    </row>
    <row r="124" spans="1:10" s="1018" customFormat="1" ht="15.75" hidden="1">
      <c r="A124" s="1040"/>
      <c r="B124" s="1923" t="s">
        <v>59</v>
      </c>
      <c r="C124" s="1923"/>
      <c r="D124" s="1923"/>
      <c r="E124" s="1923"/>
      <c r="F124" s="1923"/>
      <c r="G124" s="1041"/>
      <c r="H124" s="1042">
        <v>0</v>
      </c>
      <c r="I124" s="1043"/>
      <c r="J124" s="1042"/>
    </row>
    <row r="125" spans="1:10" s="1018" customFormat="1" ht="30.75" hidden="1" customHeight="1">
      <c r="A125" s="1040"/>
      <c r="B125" s="1923" t="s">
        <v>58</v>
      </c>
      <c r="C125" s="1923"/>
      <c r="D125" s="1923"/>
      <c r="E125" s="1923"/>
      <c r="F125" s="1923"/>
      <c r="G125" s="1041"/>
      <c r="H125" s="1042"/>
      <c r="I125" s="1043"/>
      <c r="J125" s="1042"/>
    </row>
    <row r="126" spans="1:10" s="146" customFormat="1" ht="15.75" hidden="1" customHeight="1">
      <c r="A126" s="1036"/>
      <c r="B126" s="1929" t="s">
        <v>60</v>
      </c>
      <c r="C126" s="1929"/>
      <c r="D126" s="1929"/>
      <c r="E126" s="1929"/>
      <c r="F126" s="1929"/>
      <c r="G126" s="1019"/>
      <c r="H126" s="1044"/>
      <c r="I126" s="1019"/>
      <c r="J126" s="1019"/>
    </row>
    <row r="127" spans="1:10" s="146" customFormat="1" ht="30" hidden="1" customHeight="1">
      <c r="A127" s="1036"/>
      <c r="B127" s="1929" t="s">
        <v>61</v>
      </c>
      <c r="C127" s="1929"/>
      <c r="D127" s="1929"/>
      <c r="E127" s="1929"/>
      <c r="F127" s="1929"/>
      <c r="G127" s="1019"/>
      <c r="H127" s="1045">
        <v>0</v>
      </c>
      <c r="I127" s="1019"/>
      <c r="J127" s="1019"/>
    </row>
    <row r="128" spans="1:10" s="146" customFormat="1" ht="32.25" hidden="1" customHeight="1">
      <c r="A128" s="1036"/>
      <c r="B128" s="1924" t="s">
        <v>62</v>
      </c>
      <c r="C128" s="1924"/>
      <c r="D128" s="1924"/>
      <c r="E128" s="1924"/>
      <c r="F128" s="1924"/>
      <c r="G128" s="1046"/>
      <c r="H128" s="1045"/>
      <c r="I128" s="1046"/>
      <c r="J128" s="1046"/>
    </row>
    <row r="129" spans="1:10" s="146" customFormat="1" ht="32.25" hidden="1" customHeight="1">
      <c r="A129" s="1036"/>
      <c r="B129" s="1930" t="s">
        <v>63</v>
      </c>
      <c r="C129" s="1930"/>
      <c r="D129" s="1930"/>
      <c r="E129" s="1930"/>
      <c r="F129" s="1930"/>
      <c r="G129" s="1046"/>
      <c r="H129" s="1006">
        <f>H123-H126+H128</f>
        <v>0</v>
      </c>
      <c r="I129" s="1046"/>
      <c r="J129" s="1046"/>
    </row>
    <row r="130" spans="1:10" s="146" customFormat="1" ht="33.75" hidden="1" customHeight="1">
      <c r="A130" s="1036"/>
      <c r="B130" s="1930" t="s">
        <v>64</v>
      </c>
      <c r="C130" s="1930"/>
      <c r="D130" s="1930"/>
      <c r="E130" s="1930"/>
      <c r="F130" s="1930"/>
      <c r="G130" s="1019"/>
      <c r="H130" s="1047">
        <f>H129*25%</f>
        <v>0</v>
      </c>
      <c r="I130" s="1019"/>
      <c r="J130" s="1019"/>
    </row>
    <row r="131" spans="1:10" s="146" customFormat="1" ht="32.25" hidden="1" customHeight="1">
      <c r="A131" s="1036"/>
      <c r="B131" s="1930" t="s">
        <v>65</v>
      </c>
      <c r="C131" s="1930"/>
      <c r="D131" s="1930"/>
      <c r="E131" s="1930"/>
      <c r="F131" s="1930"/>
      <c r="G131" s="1019"/>
      <c r="H131" s="1019"/>
      <c r="I131" s="1019"/>
      <c r="J131" s="1019"/>
    </row>
    <row r="132" spans="1:10" s="146" customFormat="1" ht="15.75" hidden="1" customHeight="1">
      <c r="A132" s="1036"/>
      <c r="B132" s="1930" t="s">
        <v>66</v>
      </c>
      <c r="C132" s="1930"/>
      <c r="D132" s="1930"/>
      <c r="E132" s="1930"/>
      <c r="F132" s="1930"/>
      <c r="G132" s="1019"/>
      <c r="H132" s="1019"/>
      <c r="I132" s="1019"/>
      <c r="J132" s="1019"/>
    </row>
    <row r="133" spans="1:10" s="146" customFormat="1" ht="9.75" hidden="1" customHeight="1">
      <c r="B133" s="458"/>
      <c r="C133" s="458"/>
      <c r="D133" s="458"/>
      <c r="E133" s="458"/>
      <c r="F133" s="458"/>
      <c r="H133" s="143"/>
      <c r="I133" s="436"/>
      <c r="J133" s="143"/>
    </row>
    <row r="134" spans="1:10" s="142" customFormat="1" ht="15.75" hidden="1">
      <c r="A134" s="447" t="s">
        <v>198</v>
      </c>
      <c r="B134" s="441" t="s">
        <v>470</v>
      </c>
      <c r="C134" s="450"/>
      <c r="D134" s="450"/>
      <c r="E134" s="450"/>
      <c r="F134" s="450"/>
      <c r="H134" s="698"/>
      <c r="I134" s="449"/>
      <c r="J134" s="698"/>
    </row>
    <row r="135" spans="1:10" s="609" customFormat="1" ht="14.25" hidden="1">
      <c r="A135" s="608" t="s">
        <v>606</v>
      </c>
      <c r="B135" s="1933" t="s">
        <v>836</v>
      </c>
      <c r="C135" s="1933"/>
      <c r="D135" s="1933"/>
      <c r="E135" s="1933"/>
      <c r="F135" s="1933"/>
      <c r="H135" s="610"/>
      <c r="I135" s="611">
        <v>0</v>
      </c>
      <c r="J135" s="610"/>
    </row>
    <row r="136" spans="1:10" s="609" customFormat="1" ht="14.25" hidden="1">
      <c r="A136" s="608" t="s">
        <v>606</v>
      </c>
      <c r="B136" s="1921" t="s">
        <v>837</v>
      </c>
      <c r="C136" s="1921"/>
      <c r="D136" s="1921"/>
      <c r="E136" s="1921"/>
      <c r="F136" s="1921"/>
      <c r="H136" s="610"/>
      <c r="I136" s="611">
        <v>0</v>
      </c>
      <c r="J136" s="610"/>
    </row>
    <row r="137" spans="1:10" s="609" customFormat="1" ht="14.25" hidden="1">
      <c r="A137" s="608" t="s">
        <v>606</v>
      </c>
      <c r="B137" s="1921" t="s">
        <v>838</v>
      </c>
      <c r="C137" s="1921"/>
      <c r="D137" s="1921"/>
      <c r="E137" s="1921"/>
      <c r="F137" s="1921"/>
      <c r="H137" s="610"/>
      <c r="I137" s="611">
        <v>0</v>
      </c>
      <c r="J137" s="610"/>
    </row>
    <row r="138" spans="1:10" s="609" customFormat="1" ht="14.25" hidden="1">
      <c r="A138" s="608" t="s">
        <v>606</v>
      </c>
      <c r="B138" s="1921" t="s">
        <v>839</v>
      </c>
      <c r="C138" s="1921"/>
      <c r="D138" s="1921"/>
      <c r="E138" s="1921"/>
      <c r="F138" s="1921"/>
      <c r="H138" s="610"/>
      <c r="I138" s="611">
        <v>0</v>
      </c>
      <c r="J138" s="610"/>
    </row>
    <row r="139" spans="1:10" s="609" customFormat="1" ht="14.25" hidden="1">
      <c r="A139" s="608" t="s">
        <v>606</v>
      </c>
      <c r="B139" s="1921" t="s">
        <v>840</v>
      </c>
      <c r="C139" s="1921"/>
      <c r="D139" s="1921"/>
      <c r="E139" s="1921"/>
      <c r="F139" s="1921"/>
      <c r="H139" s="610"/>
      <c r="I139" s="611">
        <v>0</v>
      </c>
      <c r="J139" s="610"/>
    </row>
    <row r="140" spans="1:10" s="609" customFormat="1" ht="14.25" hidden="1">
      <c r="A140" s="608" t="s">
        <v>606</v>
      </c>
      <c r="B140" s="1921" t="s">
        <v>841</v>
      </c>
      <c r="C140" s="1921"/>
      <c r="D140" s="1921"/>
      <c r="E140" s="1921"/>
      <c r="F140" s="1921"/>
      <c r="H140" s="610"/>
      <c r="I140" s="611">
        <v>0</v>
      </c>
      <c r="J140" s="610"/>
    </row>
    <row r="141" spans="1:10" s="142" customFormat="1" ht="15.75">
      <c r="A141" s="447" t="s">
        <v>1495</v>
      </c>
      <c r="B141" s="437" t="s">
        <v>1496</v>
      </c>
      <c r="C141" s="437"/>
      <c r="D141" s="437"/>
      <c r="E141" s="437"/>
      <c r="F141" s="437"/>
      <c r="G141" s="433"/>
      <c r="H141" s="918" t="s">
        <v>1105</v>
      </c>
      <c r="I141" s="449"/>
      <c r="J141" s="918" t="s">
        <v>553</v>
      </c>
    </row>
    <row r="142" spans="1:10" s="142" customFormat="1" ht="3.75" customHeight="1">
      <c r="A142" s="447"/>
      <c r="B142" s="437"/>
      <c r="C142" s="437"/>
      <c r="D142" s="437"/>
      <c r="E142" s="437"/>
      <c r="F142" s="437"/>
      <c r="G142" s="433"/>
      <c r="H142" s="698"/>
      <c r="I142" s="449"/>
      <c r="J142" s="698"/>
    </row>
    <row r="143" spans="1:10" s="142" customFormat="1" ht="17.25" customHeight="1">
      <c r="B143" s="403" t="s">
        <v>43</v>
      </c>
      <c r="C143" s="394"/>
      <c r="D143" s="394"/>
      <c r="E143" s="394"/>
      <c r="F143" s="1144" t="s">
        <v>38</v>
      </c>
      <c r="G143" s="394"/>
      <c r="H143" s="143">
        <v>75248763777</v>
      </c>
      <c r="I143" s="436"/>
      <c r="J143" s="143">
        <v>127903327733</v>
      </c>
    </row>
    <row r="144" spans="1:10" s="142" customFormat="1" ht="15">
      <c r="B144" s="403" t="s">
        <v>981</v>
      </c>
      <c r="C144" s="394"/>
      <c r="D144" s="394"/>
      <c r="E144" s="394"/>
      <c r="F144" s="394"/>
      <c r="G144" s="394"/>
      <c r="H144" s="143">
        <v>5053412458</v>
      </c>
      <c r="I144" s="436"/>
      <c r="J144" s="143">
        <v>34546258456</v>
      </c>
    </row>
    <row r="145" spans="1:10" s="142" customFormat="1" ht="15" hidden="1">
      <c r="B145" s="403" t="s">
        <v>993</v>
      </c>
      <c r="C145" s="394"/>
      <c r="D145" s="394"/>
      <c r="E145" s="394"/>
      <c r="F145" s="394"/>
      <c r="G145" s="394"/>
      <c r="H145" s="143">
        <v>0</v>
      </c>
      <c r="I145" s="436"/>
      <c r="J145" s="143"/>
    </row>
    <row r="146" spans="1:10" s="142" customFormat="1" ht="15">
      <c r="B146" s="403" t="s">
        <v>643</v>
      </c>
      <c r="C146" s="394"/>
      <c r="D146" s="394"/>
      <c r="E146" s="394"/>
      <c r="F146" s="394"/>
      <c r="G146" s="394"/>
      <c r="H146" s="143">
        <v>9345682713</v>
      </c>
      <c r="I146" s="436"/>
      <c r="J146" s="143">
        <v>11563536009</v>
      </c>
    </row>
    <row r="147" spans="1:10" s="142" customFormat="1" ht="15">
      <c r="B147" s="403" t="s">
        <v>44</v>
      </c>
      <c r="C147" s="394"/>
      <c r="D147" s="394"/>
      <c r="E147" s="394"/>
      <c r="F147" s="394"/>
      <c r="G147" s="394"/>
      <c r="H147" s="143">
        <v>6984908318</v>
      </c>
      <c r="I147" s="436"/>
      <c r="J147" s="143">
        <v>17569152444</v>
      </c>
    </row>
    <row r="148" spans="1:10" s="142" customFormat="1" ht="15">
      <c r="B148" s="403" t="s">
        <v>45</v>
      </c>
      <c r="C148" s="394"/>
      <c r="D148" s="394"/>
      <c r="E148" s="394"/>
      <c r="F148" s="394"/>
      <c r="G148" s="394"/>
      <c r="H148" s="143">
        <v>1249878212</v>
      </c>
      <c r="I148" s="436"/>
      <c r="J148" s="143">
        <v>3246252455</v>
      </c>
    </row>
    <row r="149" spans="1:10" s="142" customFormat="1" ht="21" hidden="1" customHeight="1">
      <c r="B149" s="435" t="s">
        <v>190</v>
      </c>
      <c r="C149" s="394"/>
      <c r="D149" s="394"/>
      <c r="E149" s="394"/>
      <c r="F149" s="394"/>
      <c r="G149" s="394"/>
      <c r="H149" s="143"/>
      <c r="I149" s="436"/>
      <c r="J149" s="143">
        <v>0</v>
      </c>
    </row>
    <row r="150" spans="1:10" s="142" customFormat="1" ht="8.25" customHeight="1" thickBot="1">
      <c r="B150" s="459"/>
      <c r="C150" s="442"/>
      <c r="D150" s="442"/>
      <c r="E150" s="442"/>
      <c r="F150" s="442"/>
      <c r="G150" s="442"/>
      <c r="H150" s="399"/>
      <c r="I150" s="436"/>
      <c r="J150" s="143"/>
    </row>
    <row r="151" spans="1:10" s="142" customFormat="1" ht="16.5" thickBot="1">
      <c r="B151" s="446" t="s">
        <v>996</v>
      </c>
      <c r="C151" s="434"/>
      <c r="D151" s="434"/>
      <c r="E151" s="434"/>
      <c r="F151" s="434"/>
      <c r="G151" s="433"/>
      <c r="H151" s="456">
        <v>97882645478</v>
      </c>
      <c r="I151" s="438"/>
      <c r="J151" s="456">
        <v>194828527097</v>
      </c>
    </row>
    <row r="152" spans="1:10" s="142" customFormat="1" ht="6.75" customHeight="1" thickTop="1">
      <c r="B152" s="440"/>
      <c r="H152" s="143"/>
      <c r="I152" s="143"/>
      <c r="J152" s="143"/>
    </row>
    <row r="153" spans="1:10" s="144" customFormat="1" ht="39.75" customHeight="1">
      <c r="A153" s="144" t="s">
        <v>756</v>
      </c>
      <c r="B153" s="1915" t="s">
        <v>842</v>
      </c>
      <c r="C153" s="1915"/>
      <c r="D153" s="1915"/>
      <c r="E153" s="1915"/>
      <c r="F153" s="1915"/>
      <c r="G153" s="1915"/>
      <c r="H153" s="1915"/>
      <c r="I153" s="1915"/>
      <c r="J153" s="1915"/>
    </row>
    <row r="154" spans="1:10" s="142" customFormat="1" ht="37.5" customHeight="1">
      <c r="A154" s="701"/>
      <c r="B154" s="1751"/>
      <c r="C154" s="1751"/>
      <c r="D154" s="1751"/>
      <c r="E154" s="1751"/>
      <c r="F154" s="1751"/>
      <c r="G154" s="1751"/>
      <c r="H154" s="1751"/>
      <c r="I154" s="1751"/>
      <c r="J154" s="1752" t="s">
        <v>1494</v>
      </c>
    </row>
    <row r="155" spans="1:10" s="144" customFormat="1" ht="17.25" customHeight="1">
      <c r="A155" s="144" t="s">
        <v>646</v>
      </c>
      <c r="B155" s="1916" t="s">
        <v>1481</v>
      </c>
      <c r="C155" s="1916"/>
      <c r="D155" s="1916"/>
      <c r="E155" s="1916"/>
      <c r="F155" s="1916"/>
      <c r="G155" s="1916"/>
      <c r="H155" s="1916"/>
      <c r="I155" s="145"/>
      <c r="J155" s="145">
        <v>541565109185</v>
      </c>
    </row>
    <row r="156" spans="1:10" s="142" customFormat="1" ht="17.25" customHeight="1">
      <c r="A156" s="142" t="s">
        <v>843</v>
      </c>
      <c r="B156" s="1919" t="s">
        <v>1482</v>
      </c>
      <c r="C156" s="1919"/>
      <c r="D156" s="1919"/>
      <c r="E156" s="1919"/>
      <c r="F156" s="1919"/>
      <c r="H156" s="143"/>
      <c r="I156" s="143"/>
      <c r="J156" s="143">
        <v>280732111304</v>
      </c>
    </row>
    <row r="157" spans="1:10" s="142" customFormat="1" ht="17.25" customHeight="1">
      <c r="A157" s="1750" t="s">
        <v>606</v>
      </c>
      <c r="B157" s="1919" t="s">
        <v>1483</v>
      </c>
      <c r="C157" s="1919"/>
      <c r="D157" s="1919"/>
      <c r="E157" s="1919"/>
      <c r="F157" s="1919"/>
      <c r="H157" s="143"/>
      <c r="I157" s="143"/>
      <c r="J157" s="143">
        <v>260832997881</v>
      </c>
    </row>
    <row r="158" spans="1:10" s="144" customFormat="1" ht="20.25" customHeight="1">
      <c r="A158" s="144" t="s">
        <v>646</v>
      </c>
      <c r="B158" s="1917" t="s">
        <v>1484</v>
      </c>
      <c r="C158" s="1917"/>
      <c r="D158" s="1917"/>
      <c r="E158" s="1917"/>
      <c r="F158" s="1917"/>
      <c r="G158" s="1917"/>
      <c r="H158" s="1917"/>
      <c r="I158" s="145"/>
      <c r="J158" s="145">
        <v>526765506959</v>
      </c>
    </row>
    <row r="159" spans="1:10" s="142" customFormat="1" ht="17.25" customHeight="1">
      <c r="A159" s="142" t="s">
        <v>843</v>
      </c>
      <c r="B159" s="1919" t="s">
        <v>1485</v>
      </c>
      <c r="C159" s="1919"/>
      <c r="D159" s="1919"/>
      <c r="E159" s="1919"/>
      <c r="F159" s="1919"/>
      <c r="H159" s="143"/>
      <c r="I159" s="143"/>
      <c r="J159" s="143">
        <v>520607044503</v>
      </c>
    </row>
    <row r="160" spans="1:10" s="142" customFormat="1" ht="22.5" customHeight="1">
      <c r="A160" s="1750" t="s">
        <v>606</v>
      </c>
      <c r="B160" s="1919" t="s">
        <v>1486</v>
      </c>
      <c r="C160" s="1919"/>
      <c r="D160" s="1919"/>
      <c r="E160" s="1919"/>
      <c r="F160" s="1919"/>
      <c r="H160" s="143"/>
      <c r="I160" s="143"/>
      <c r="J160" s="143">
        <v>6158462456</v>
      </c>
    </row>
    <row r="161" spans="1:10" s="144" customFormat="1" ht="22.5" customHeight="1">
      <c r="A161" s="144" t="s">
        <v>646</v>
      </c>
      <c r="B161" s="1918" t="s">
        <v>1498</v>
      </c>
      <c r="C161" s="1918"/>
      <c r="D161" s="1918"/>
      <c r="E161" s="1918"/>
      <c r="F161" s="1918"/>
      <c r="H161" s="145"/>
      <c r="I161" s="145"/>
      <c r="J161" s="145">
        <v>20965549153</v>
      </c>
    </row>
    <row r="162" spans="1:10" s="142" customFormat="1" ht="22.5" customHeight="1">
      <c r="A162" s="1750" t="s">
        <v>606</v>
      </c>
      <c r="B162" s="1919" t="s">
        <v>1487</v>
      </c>
      <c r="C162" s="1919"/>
      <c r="D162" s="1919"/>
      <c r="E162" s="1919"/>
      <c r="F162" s="1919"/>
      <c r="H162" s="143"/>
      <c r="I162" s="143"/>
      <c r="J162" s="143">
        <v>20965549153</v>
      </c>
    </row>
    <row r="163" spans="1:10" s="142" customFormat="1" ht="22.5" customHeight="1">
      <c r="A163" s="142" t="s">
        <v>606</v>
      </c>
      <c r="B163" s="1920" t="s">
        <v>1488</v>
      </c>
      <c r="C163" s="1920"/>
      <c r="D163" s="1920"/>
      <c r="E163" s="1920"/>
      <c r="F163" s="1920"/>
      <c r="H163" s="143"/>
      <c r="I163" s="143"/>
      <c r="J163" s="143">
        <v>20965549153</v>
      </c>
    </row>
    <row r="164" spans="1:10" s="142" customFormat="1" ht="22.5" customHeight="1">
      <c r="A164" s="1048" t="s">
        <v>606</v>
      </c>
      <c r="B164" s="1716" t="s">
        <v>1489</v>
      </c>
      <c r="C164" s="1716"/>
      <c r="D164" s="1716"/>
      <c r="E164" s="1716"/>
      <c r="F164" s="1716"/>
      <c r="H164" s="143"/>
      <c r="I164" s="143"/>
      <c r="J164" s="143">
        <v>0</v>
      </c>
    </row>
    <row r="165" spans="1:10" s="144" customFormat="1" ht="22.5" hidden="1" customHeight="1">
      <c r="A165" s="144" t="s">
        <v>646</v>
      </c>
      <c r="B165" s="1962" t="s">
        <v>1490</v>
      </c>
      <c r="C165" s="1962"/>
      <c r="D165" s="1962"/>
      <c r="E165" s="1962"/>
      <c r="F165" s="1962"/>
      <c r="G165" s="1962"/>
      <c r="H165" s="1962"/>
      <c r="I165" s="145"/>
      <c r="J165" s="145"/>
    </row>
    <row r="166" spans="1:10" s="142" customFormat="1" ht="22.5" hidden="1" customHeight="1">
      <c r="A166" s="142" t="s">
        <v>606</v>
      </c>
      <c r="B166" s="1716" t="s">
        <v>1491</v>
      </c>
      <c r="C166" s="1716"/>
      <c r="D166" s="1716"/>
      <c r="E166" s="1716"/>
      <c r="F166" s="1716"/>
      <c r="H166" s="143"/>
      <c r="I166" s="143"/>
      <c r="J166" s="143"/>
    </row>
    <row r="167" spans="1:10" s="142" customFormat="1" ht="22.5" hidden="1" customHeight="1">
      <c r="A167" s="142" t="s">
        <v>606</v>
      </c>
      <c r="B167" s="1919" t="s">
        <v>1492</v>
      </c>
      <c r="C167" s="1919"/>
      <c r="D167" s="1919"/>
      <c r="E167" s="1919"/>
      <c r="F167" s="1919"/>
      <c r="H167" s="143"/>
      <c r="I167" s="143"/>
      <c r="J167" s="143"/>
    </row>
    <row r="168" spans="1:10" s="144" customFormat="1" ht="22.5" hidden="1" customHeight="1">
      <c r="A168" s="144" t="s">
        <v>646</v>
      </c>
      <c r="B168" s="1717" t="s">
        <v>1493</v>
      </c>
      <c r="C168" s="1753"/>
      <c r="D168" s="1753"/>
      <c r="E168" s="1753"/>
      <c r="F168" s="1753"/>
      <c r="H168" s="145"/>
      <c r="I168" s="145"/>
      <c r="J168" s="145"/>
    </row>
    <row r="169" spans="1:10" s="142" customFormat="1" ht="22.5" hidden="1" customHeight="1">
      <c r="A169" s="1048" t="s">
        <v>606</v>
      </c>
      <c r="B169" s="1716" t="s">
        <v>632</v>
      </c>
      <c r="C169" s="1716"/>
      <c r="D169" s="1716"/>
      <c r="E169" s="1716"/>
      <c r="F169" s="1716"/>
      <c r="H169" s="143"/>
      <c r="I169" s="143"/>
      <c r="J169" s="143"/>
    </row>
    <row r="170" spans="1:10" s="142" customFormat="1" ht="22.5" hidden="1" customHeight="1">
      <c r="A170" s="142" t="s">
        <v>606</v>
      </c>
      <c r="B170" s="1961" t="s">
        <v>760</v>
      </c>
      <c r="C170" s="1961"/>
      <c r="D170" s="1961"/>
      <c r="E170" s="1961"/>
      <c r="F170" s="1961"/>
      <c r="G170" s="1961"/>
      <c r="H170" s="1961"/>
      <c r="I170" s="143"/>
      <c r="J170" s="143"/>
    </row>
    <row r="171" spans="1:10" s="142" customFormat="1" ht="22.5" hidden="1" customHeight="1">
      <c r="A171" s="142" t="s">
        <v>606</v>
      </c>
      <c r="B171" s="1716" t="s">
        <v>1491</v>
      </c>
      <c r="C171" s="1716"/>
      <c r="D171" s="1716"/>
      <c r="E171" s="1716"/>
      <c r="F171" s="1716"/>
      <c r="H171" s="143"/>
      <c r="I171" s="143"/>
      <c r="J171" s="143"/>
    </row>
    <row r="172" spans="1:10" s="142" customFormat="1" ht="18.75" hidden="1" customHeight="1">
      <c r="A172" s="142" t="s">
        <v>646</v>
      </c>
      <c r="B172" s="1919" t="s">
        <v>1492</v>
      </c>
      <c r="C172" s="1919"/>
      <c r="D172" s="1919"/>
      <c r="E172" s="1919"/>
      <c r="F172" s="1919"/>
      <c r="H172" s="143"/>
      <c r="I172" s="143"/>
      <c r="J172" s="143">
        <v>0</v>
      </c>
    </row>
    <row r="173" spans="1:10" s="142" customFormat="1" ht="19.5" hidden="1" customHeight="1">
      <c r="A173" s="1750" t="s">
        <v>606</v>
      </c>
      <c r="B173" s="1919" t="s">
        <v>1487</v>
      </c>
      <c r="C173" s="1919"/>
      <c r="D173" s="1919"/>
      <c r="E173" s="1919"/>
      <c r="F173" s="1919"/>
      <c r="H173" s="143"/>
      <c r="I173" s="143"/>
      <c r="J173" s="143">
        <v>0</v>
      </c>
    </row>
    <row r="174" spans="1:10" s="142" customFormat="1" ht="18" hidden="1" customHeight="1">
      <c r="A174" s="142" t="s">
        <v>399</v>
      </c>
      <c r="B174" s="1920" t="s">
        <v>1488</v>
      </c>
      <c r="C174" s="1920"/>
      <c r="D174" s="1920"/>
      <c r="E174" s="1920"/>
      <c r="F174" s="1920"/>
      <c r="H174" s="143"/>
      <c r="I174" s="143"/>
      <c r="J174" s="143">
        <v>0</v>
      </c>
    </row>
    <row r="175" spans="1:10" s="142" customFormat="1" ht="17.25">
      <c r="A175" s="144" t="s">
        <v>1497</v>
      </c>
      <c r="B175" s="904" t="s">
        <v>757</v>
      </c>
      <c r="C175" s="441"/>
      <c r="D175" s="441"/>
      <c r="E175" s="441"/>
      <c r="F175" s="441"/>
      <c r="G175" s="441"/>
      <c r="H175" s="441"/>
      <c r="I175" s="441"/>
      <c r="J175" s="441"/>
    </row>
    <row r="176" spans="1:10" s="142" customFormat="1" ht="15.75" hidden="1">
      <c r="A176" s="905" t="s">
        <v>518</v>
      </c>
      <c r="B176" s="441" t="s">
        <v>339</v>
      </c>
      <c r="C176" s="441"/>
      <c r="D176" s="441"/>
      <c r="E176" s="441"/>
      <c r="F176" s="441"/>
      <c r="G176" s="441"/>
      <c r="H176" s="441"/>
      <c r="I176" s="441"/>
      <c r="J176" s="441"/>
    </row>
    <row r="177" spans="1:10" s="142" customFormat="1" ht="15.75" hidden="1">
      <c r="A177" s="905"/>
      <c r="B177" s="696" t="s">
        <v>340</v>
      </c>
      <c r="C177" s="441"/>
      <c r="D177" s="441"/>
      <c r="E177" s="441"/>
      <c r="F177" s="441"/>
      <c r="G177" s="441"/>
      <c r="H177" s="441"/>
      <c r="I177" s="441"/>
      <c r="J177" s="441"/>
    </row>
    <row r="178" spans="1:10" s="142" customFormat="1" ht="15.75" hidden="1">
      <c r="A178" s="1012" t="s">
        <v>520</v>
      </c>
      <c r="B178" s="1013" t="s">
        <v>388</v>
      </c>
      <c r="C178" s="1013"/>
      <c r="D178" s="1013"/>
      <c r="E178" s="1013"/>
      <c r="F178" s="1013"/>
      <c r="G178" s="1013"/>
      <c r="H178" s="1013"/>
      <c r="I178" s="1013"/>
      <c r="J178" s="1013"/>
    </row>
    <row r="179" spans="1:10" s="142" customFormat="1" ht="15.75">
      <c r="A179" s="144">
        <v>1</v>
      </c>
      <c r="B179" s="441" t="s">
        <v>481</v>
      </c>
      <c r="C179" s="441"/>
      <c r="D179" s="441"/>
      <c r="E179" s="441"/>
      <c r="F179" s="441"/>
      <c r="G179" s="441"/>
      <c r="H179" s="441"/>
      <c r="I179" s="441"/>
      <c r="J179" s="441"/>
    </row>
    <row r="180" spans="1:10" s="142" customFormat="1" ht="15.75">
      <c r="A180" s="144" t="s">
        <v>796</v>
      </c>
      <c r="B180" s="441" t="s">
        <v>482</v>
      </c>
      <c r="C180" s="441"/>
      <c r="D180" s="441"/>
      <c r="E180" s="441"/>
      <c r="F180" s="441"/>
      <c r="G180" s="441"/>
      <c r="H180" s="441"/>
      <c r="I180" s="441"/>
      <c r="J180" s="441"/>
    </row>
    <row r="181" spans="1:10" s="142" customFormat="1" ht="42" customHeight="1">
      <c r="B181" s="1934" t="s">
        <v>483</v>
      </c>
      <c r="C181" s="1934"/>
      <c r="D181" s="1934"/>
      <c r="E181" s="1934"/>
      <c r="F181" s="1934"/>
      <c r="G181" s="1934"/>
      <c r="H181" s="1934"/>
      <c r="I181" s="1934"/>
      <c r="J181" s="1934"/>
    </row>
    <row r="182" spans="1:10" s="142" customFormat="1" ht="15.75">
      <c r="B182" s="441" t="s">
        <v>484</v>
      </c>
      <c r="C182" s="440"/>
      <c r="D182" s="440"/>
      <c r="E182" s="440"/>
      <c r="F182" s="440"/>
      <c r="G182" s="440"/>
      <c r="H182" s="440"/>
      <c r="I182" s="440"/>
      <c r="J182" s="440"/>
    </row>
    <row r="183" spans="1:10" s="142" customFormat="1" ht="35.25" customHeight="1">
      <c r="B183" s="1934" t="s">
        <v>485</v>
      </c>
      <c r="C183" s="1934"/>
      <c r="D183" s="1934"/>
      <c r="E183" s="1934"/>
      <c r="F183" s="1934"/>
      <c r="G183" s="1934"/>
      <c r="H183" s="1934"/>
      <c r="I183" s="1934"/>
      <c r="J183" s="1934"/>
    </row>
    <row r="184" spans="1:10" s="142" customFormat="1" ht="15.75">
      <c r="B184" s="440"/>
      <c r="C184" s="440"/>
      <c r="D184" s="440"/>
      <c r="E184" s="440"/>
      <c r="F184" s="440"/>
      <c r="G184" s="440"/>
      <c r="H184" s="1157" t="s">
        <v>486</v>
      </c>
      <c r="I184" s="441"/>
      <c r="J184" s="1157" t="s">
        <v>487</v>
      </c>
    </row>
    <row r="185" spans="1:10" s="142" customFormat="1" ht="9.75" customHeight="1">
      <c r="B185" s="440"/>
      <c r="C185" s="440"/>
      <c r="D185" s="440"/>
      <c r="E185" s="440"/>
      <c r="F185" s="440"/>
      <c r="G185" s="440"/>
      <c r="H185" s="441"/>
      <c r="I185" s="441"/>
      <c r="J185" s="441"/>
    </row>
    <row r="186" spans="1:10" s="142" customFormat="1" ht="16.5" customHeight="1">
      <c r="B186" s="1113" t="s">
        <v>488</v>
      </c>
      <c r="C186" s="440"/>
      <c r="D186" s="440"/>
      <c r="E186" s="440"/>
      <c r="F186" s="440"/>
      <c r="G186" s="440"/>
      <c r="H186" s="143">
        <v>40376077381</v>
      </c>
      <c r="I186" s="440"/>
      <c r="J186" s="143">
        <v>40376077381</v>
      </c>
    </row>
    <row r="187" spans="1:10" s="142" customFormat="1" ht="16.5" customHeight="1">
      <c r="B187" s="1113" t="s">
        <v>489</v>
      </c>
      <c r="C187" s="440"/>
      <c r="D187" s="440"/>
      <c r="E187" s="440"/>
      <c r="F187" s="440"/>
      <c r="G187" s="440"/>
      <c r="H187" s="143">
        <v>2000000000</v>
      </c>
      <c r="I187" s="143"/>
      <c r="J187" s="143">
        <v>2000000000</v>
      </c>
    </row>
    <row r="188" spans="1:10" s="142" customFormat="1" ht="16.5" customHeight="1">
      <c r="B188" s="1113" t="s">
        <v>368</v>
      </c>
      <c r="C188" s="440"/>
      <c r="D188" s="440"/>
      <c r="E188" s="440"/>
      <c r="F188" s="440"/>
      <c r="G188" s="440"/>
      <c r="H188" s="143">
        <v>4401692800</v>
      </c>
      <c r="I188" s="143"/>
      <c r="J188" s="143">
        <v>2587295304</v>
      </c>
    </row>
    <row r="189" spans="1:10" s="142" customFormat="1" ht="16.5" customHeight="1">
      <c r="B189" s="1113" t="s">
        <v>1501</v>
      </c>
      <c r="C189" s="440"/>
      <c r="D189" s="440"/>
      <c r="E189" s="440"/>
      <c r="F189" s="440"/>
      <c r="G189" s="440"/>
      <c r="H189" s="143">
        <v>405725621839</v>
      </c>
      <c r="I189" s="143"/>
      <c r="J189" s="143">
        <v>405069228444</v>
      </c>
    </row>
    <row r="190" spans="1:10" s="142" customFormat="1" ht="5.25" customHeight="1">
      <c r="B190" s="1113"/>
      <c r="C190" s="440"/>
      <c r="D190" s="440"/>
      <c r="E190" s="440"/>
      <c r="F190" s="440"/>
      <c r="G190" s="440"/>
      <c r="H190" s="143"/>
      <c r="I190" s="143"/>
      <c r="J190" s="143"/>
    </row>
    <row r="191" spans="1:10" s="144" customFormat="1" ht="15.75">
      <c r="A191" s="144" t="s">
        <v>800</v>
      </c>
      <c r="B191" s="1114" t="s">
        <v>490</v>
      </c>
      <c r="C191" s="441"/>
      <c r="D191" s="441"/>
      <c r="E191" s="441"/>
      <c r="F191" s="441"/>
      <c r="G191" s="441"/>
      <c r="H191" s="145"/>
      <c r="I191" s="145"/>
      <c r="J191" s="145"/>
    </row>
    <row r="192" spans="1:10" s="142" customFormat="1" ht="66" customHeight="1">
      <c r="B192" s="1934" t="s">
        <v>491</v>
      </c>
      <c r="C192" s="1934"/>
      <c r="D192" s="1934"/>
      <c r="E192" s="1934"/>
      <c r="F192" s="1934"/>
      <c r="G192" s="1934"/>
      <c r="H192" s="1934"/>
      <c r="I192" s="1934"/>
      <c r="J192" s="1934"/>
    </row>
    <row r="193" spans="1:10" s="142" customFormat="1" ht="15.75">
      <c r="B193" s="1113"/>
      <c r="C193" s="440"/>
      <c r="D193" s="440"/>
      <c r="E193" s="440"/>
      <c r="F193" s="440"/>
      <c r="G193" s="440"/>
      <c r="H193" s="143"/>
      <c r="I193" s="143"/>
      <c r="J193" s="145" t="s">
        <v>1310</v>
      </c>
    </row>
    <row r="194" spans="1:10" s="142" customFormat="1" ht="8.25" customHeight="1">
      <c r="B194" s="1113"/>
      <c r="C194" s="440"/>
      <c r="D194" s="440"/>
      <c r="E194" s="440"/>
      <c r="F194" s="440"/>
      <c r="G194" s="440"/>
      <c r="H194" s="143"/>
      <c r="I194" s="143"/>
      <c r="J194" s="145"/>
    </row>
    <row r="195" spans="1:10" s="142" customFormat="1" ht="15">
      <c r="B195" s="1113" t="s">
        <v>493</v>
      </c>
      <c r="C195" s="440"/>
      <c r="D195" s="440"/>
      <c r="E195" s="440"/>
      <c r="F195" s="440"/>
      <c r="G195" s="440"/>
      <c r="H195" s="143"/>
      <c r="I195" s="143"/>
      <c r="J195" s="143">
        <v>229529420290</v>
      </c>
    </row>
    <row r="196" spans="1:10" s="142" customFormat="1" ht="15">
      <c r="B196" s="1113" t="s">
        <v>492</v>
      </c>
      <c r="C196" s="440"/>
      <c r="D196" s="440"/>
      <c r="E196" s="440"/>
      <c r="F196" s="440"/>
      <c r="G196" s="440"/>
      <c r="H196" s="143"/>
      <c r="I196" s="143"/>
      <c r="J196" s="143">
        <v>199752150946</v>
      </c>
    </row>
    <row r="197" spans="1:10" s="142" customFormat="1" ht="15">
      <c r="B197" s="1113"/>
      <c r="C197" s="440"/>
      <c r="D197" s="440"/>
      <c r="E197" s="440"/>
      <c r="F197" s="440"/>
      <c r="G197" s="440"/>
      <c r="H197" s="143"/>
      <c r="I197" s="143"/>
      <c r="J197" s="143"/>
    </row>
    <row r="198" spans="1:10" s="142" customFormat="1" ht="15.75">
      <c r="A198" s="144" t="s">
        <v>55</v>
      </c>
      <c r="B198" s="1114" t="s">
        <v>494</v>
      </c>
      <c r="C198" s="440"/>
      <c r="D198" s="440"/>
      <c r="E198" s="440"/>
      <c r="F198" s="440"/>
      <c r="G198" s="440"/>
      <c r="H198" s="143"/>
      <c r="I198" s="143"/>
      <c r="J198" s="143"/>
    </row>
    <row r="199" spans="1:10" s="142" customFormat="1" ht="57.75" customHeight="1">
      <c r="B199" s="1934" t="s">
        <v>788</v>
      </c>
      <c r="C199" s="1934"/>
      <c r="D199" s="1934"/>
      <c r="E199" s="1934"/>
      <c r="F199" s="1934"/>
      <c r="G199" s="1934"/>
      <c r="H199" s="1934"/>
      <c r="I199" s="1934"/>
      <c r="J199" s="1934"/>
    </row>
    <row r="200" spans="1:10" s="142" customFormat="1" ht="72.75" customHeight="1">
      <c r="B200" s="1934" t="s">
        <v>789</v>
      </c>
      <c r="C200" s="1934"/>
      <c r="D200" s="1934"/>
      <c r="E200" s="1934"/>
      <c r="F200" s="1934"/>
      <c r="G200" s="1934"/>
      <c r="H200" s="1934"/>
      <c r="I200" s="1934"/>
      <c r="J200" s="1934"/>
    </row>
    <row r="201" spans="1:10" s="142" customFormat="1" ht="6" customHeight="1">
      <c r="B201" s="1113"/>
      <c r="C201" s="440"/>
      <c r="D201" s="440"/>
      <c r="E201" s="440"/>
      <c r="F201" s="440"/>
      <c r="G201" s="440"/>
      <c r="H201" s="143"/>
      <c r="I201" s="143"/>
      <c r="J201" s="143"/>
    </row>
    <row r="202" spans="1:10" s="142" customFormat="1" ht="74.25" customHeight="1">
      <c r="B202" s="1934" t="s">
        <v>575</v>
      </c>
      <c r="C202" s="1934"/>
      <c r="D202" s="1934"/>
      <c r="E202" s="1934"/>
      <c r="F202" s="1934"/>
      <c r="G202" s="1934"/>
      <c r="H202" s="1934"/>
      <c r="I202" s="1934"/>
      <c r="J202" s="1934"/>
    </row>
    <row r="203" spans="1:10" s="142" customFormat="1" ht="9.75" customHeight="1">
      <c r="B203" s="1108"/>
      <c r="C203" s="1108"/>
      <c r="D203" s="1108"/>
      <c r="E203" s="1108"/>
      <c r="F203" s="1108"/>
      <c r="G203" s="1108"/>
      <c r="H203" s="1108"/>
      <c r="I203" s="1108"/>
      <c r="J203" s="1108"/>
    </row>
    <row r="204" spans="1:10" s="142" customFormat="1" ht="15.75">
      <c r="B204" s="1956" t="s">
        <v>1103</v>
      </c>
      <c r="C204" s="1957"/>
      <c r="D204" s="1957"/>
      <c r="E204" s="1959" t="s">
        <v>576</v>
      </c>
      <c r="F204" s="1960"/>
      <c r="G204" s="1120"/>
      <c r="H204" s="1121" t="s">
        <v>577</v>
      </c>
      <c r="I204" s="1122"/>
      <c r="J204" s="1121" t="s">
        <v>281</v>
      </c>
    </row>
    <row r="205" spans="1:10" s="142" customFormat="1" ht="15">
      <c r="B205" s="1115" t="s">
        <v>492</v>
      </c>
      <c r="C205" s="440"/>
      <c r="D205" s="440"/>
      <c r="E205" s="1942">
        <v>199752150946</v>
      </c>
      <c r="F205" s="1943"/>
      <c r="G205" s="440"/>
      <c r="H205" s="1116"/>
      <c r="I205" s="143"/>
      <c r="J205" s="1116">
        <v>199752150946</v>
      </c>
    </row>
    <row r="206" spans="1:10" s="142" customFormat="1" ht="15">
      <c r="B206" s="1115" t="s">
        <v>578</v>
      </c>
      <c r="C206" s="440"/>
      <c r="D206" s="440"/>
      <c r="E206" s="1942">
        <v>175711228779</v>
      </c>
      <c r="F206" s="1943"/>
      <c r="G206" s="440"/>
      <c r="H206" s="1116"/>
      <c r="I206" s="143"/>
      <c r="J206" s="1116">
        <v>175711228779</v>
      </c>
    </row>
    <row r="207" spans="1:10" s="142" customFormat="1" ht="15">
      <c r="B207" s="1115" t="s">
        <v>579</v>
      </c>
      <c r="C207" s="440"/>
      <c r="D207" s="440"/>
      <c r="E207" s="1942"/>
      <c r="F207" s="1943"/>
      <c r="G207" s="440"/>
      <c r="H207" s="1116">
        <v>53818191511</v>
      </c>
      <c r="I207" s="143"/>
      <c r="J207" s="1116">
        <v>53818191511</v>
      </c>
    </row>
    <row r="208" spans="1:10" s="142" customFormat="1" ht="15">
      <c r="B208" s="1117"/>
      <c r="C208" s="1118"/>
      <c r="D208" s="1118"/>
      <c r="E208" s="1954"/>
      <c r="F208" s="1955"/>
      <c r="G208" s="1118"/>
      <c r="H208" s="1119"/>
      <c r="I208" s="141"/>
      <c r="J208" s="1119"/>
    </row>
    <row r="209" spans="1:10" s="142" customFormat="1" ht="9.75" customHeight="1">
      <c r="B209" s="1113"/>
      <c r="C209" s="440"/>
      <c r="D209" s="440"/>
      <c r="E209" s="440"/>
      <c r="F209" s="440"/>
      <c r="G209" s="440"/>
      <c r="H209" s="143"/>
      <c r="I209" s="143"/>
      <c r="J209" s="143"/>
    </row>
    <row r="210" spans="1:10" s="1353" customFormat="1" ht="15.75">
      <c r="A210" s="1670" t="s">
        <v>580</v>
      </c>
      <c r="B210" s="1671" t="s">
        <v>581</v>
      </c>
      <c r="C210" s="1672"/>
      <c r="D210" s="1672"/>
      <c r="E210" s="1672"/>
      <c r="F210" s="1672"/>
      <c r="G210" s="1672"/>
      <c r="H210" s="1673"/>
      <c r="I210" s="1673"/>
      <c r="J210" s="1673"/>
    </row>
    <row r="211" spans="1:10" s="1353" customFormat="1" ht="19.5" customHeight="1">
      <c r="A211" s="1674"/>
      <c r="B211" s="1940" t="s">
        <v>770</v>
      </c>
      <c r="C211" s="1940"/>
      <c r="D211" s="1940"/>
      <c r="E211" s="1940"/>
      <c r="F211" s="1940"/>
      <c r="G211" s="1940"/>
      <c r="H211" s="1940"/>
      <c r="I211" s="1940"/>
      <c r="J211" s="1940"/>
    </row>
    <row r="212" spans="1:10" s="1353" customFormat="1" ht="80.25" customHeight="1">
      <c r="A212" s="1674"/>
      <c r="B212" s="1949" t="s">
        <v>185</v>
      </c>
      <c r="C212" s="1950"/>
      <c r="D212" s="1950"/>
      <c r="E212" s="1950"/>
      <c r="F212" s="1950"/>
      <c r="G212" s="1950"/>
      <c r="H212" s="1950"/>
      <c r="I212" s="1950"/>
      <c r="J212" s="1950"/>
    </row>
    <row r="213" spans="1:10" s="1353" customFormat="1" ht="7.5" hidden="1" customHeight="1">
      <c r="A213" s="1674"/>
      <c r="B213" s="1675"/>
      <c r="C213" s="1676"/>
      <c r="D213" s="1676"/>
      <c r="E213" s="1676"/>
      <c r="F213" s="1676"/>
      <c r="G213" s="1676"/>
      <c r="H213" s="1677"/>
      <c r="I213" s="1677"/>
      <c r="J213" s="1677"/>
    </row>
    <row r="214" spans="1:10" s="1353" customFormat="1" ht="60" customHeight="1">
      <c r="A214" s="1674"/>
      <c r="B214" s="1951" t="s">
        <v>186</v>
      </c>
      <c r="C214" s="1941"/>
      <c r="D214" s="1941"/>
      <c r="E214" s="1941"/>
      <c r="F214" s="1941"/>
      <c r="G214" s="1941"/>
      <c r="H214" s="1941"/>
      <c r="I214" s="1941"/>
      <c r="J214" s="1941"/>
    </row>
    <row r="215" spans="1:10" s="1353" customFormat="1" ht="0.75" customHeight="1">
      <c r="A215" s="1674"/>
      <c r="B215" s="1675"/>
      <c r="C215" s="1676"/>
      <c r="D215" s="1676"/>
      <c r="E215" s="1676"/>
      <c r="F215" s="1676"/>
      <c r="G215" s="1676"/>
      <c r="H215" s="1677"/>
      <c r="I215" s="1677"/>
      <c r="J215" s="1677"/>
    </row>
    <row r="216" spans="1:10" s="1353" customFormat="1" ht="30.75" hidden="1" customHeight="1">
      <c r="A216" s="1674"/>
      <c r="B216" s="1952" t="s">
        <v>582</v>
      </c>
      <c r="C216" s="1953"/>
      <c r="D216" s="1953"/>
      <c r="E216" s="1953"/>
      <c r="F216" s="1953"/>
      <c r="G216" s="1953"/>
      <c r="H216" s="1953"/>
      <c r="I216" s="1953"/>
      <c r="J216" s="1953"/>
    </row>
    <row r="217" spans="1:10" s="1353" customFormat="1" ht="5.25" hidden="1" customHeight="1">
      <c r="A217" s="1674"/>
      <c r="B217" s="1675"/>
      <c r="C217" s="1676"/>
      <c r="D217" s="1676"/>
      <c r="E217" s="1676"/>
      <c r="F217" s="1676"/>
      <c r="G217" s="1676"/>
      <c r="H217" s="1677"/>
      <c r="I217" s="1677"/>
      <c r="J217" s="1677"/>
    </row>
    <row r="218" spans="1:10" s="1353" customFormat="1" ht="65.25" customHeight="1">
      <c r="A218" s="1674"/>
      <c r="B218" s="1938" t="s">
        <v>771</v>
      </c>
      <c r="C218" s="1941"/>
      <c r="D218" s="1941"/>
      <c r="E218" s="1941"/>
      <c r="F218" s="1941"/>
      <c r="G218" s="1941"/>
      <c r="H218" s="1941"/>
      <c r="I218" s="1941"/>
      <c r="J218" s="1941"/>
    </row>
    <row r="219" spans="1:10" s="1353" customFormat="1" ht="2.25" customHeight="1">
      <c r="A219" s="1674"/>
      <c r="B219" s="1675"/>
      <c r="C219" s="1676"/>
      <c r="D219" s="1676"/>
      <c r="E219" s="1676"/>
      <c r="F219" s="1676"/>
      <c r="G219" s="1676"/>
      <c r="H219" s="1677"/>
      <c r="I219" s="1677"/>
      <c r="J219" s="1677"/>
    </row>
    <row r="220" spans="1:10" s="1353" customFormat="1" ht="37.5" customHeight="1">
      <c r="A220" s="1674"/>
      <c r="B220" s="1947" t="s">
        <v>150</v>
      </c>
      <c r="C220" s="1948"/>
      <c r="D220" s="1948"/>
      <c r="E220" s="1948"/>
      <c r="F220" s="1948"/>
      <c r="G220" s="1948"/>
      <c r="H220" s="1948"/>
      <c r="I220" s="1948"/>
      <c r="J220" s="1948"/>
    </row>
    <row r="221" spans="1:10" s="142" customFormat="1" ht="41.25" customHeight="1">
      <c r="A221" s="144" t="s">
        <v>520</v>
      </c>
      <c r="B221" s="1916" t="s">
        <v>1242</v>
      </c>
      <c r="C221" s="1916"/>
      <c r="D221" s="1916"/>
      <c r="E221" s="1916"/>
      <c r="F221" s="1916"/>
      <c r="G221" s="1916"/>
      <c r="H221" s="1916"/>
      <c r="I221" s="1916"/>
      <c r="J221" s="1916"/>
    </row>
    <row r="222" spans="1:10" s="142" customFormat="1" ht="30" customHeight="1">
      <c r="A222" s="144" t="s">
        <v>725</v>
      </c>
      <c r="B222" s="1938" t="s">
        <v>1240</v>
      </c>
      <c r="C222" s="1939"/>
      <c r="D222" s="1939"/>
      <c r="E222" s="1939"/>
      <c r="F222" s="1939"/>
      <c r="G222" s="1939"/>
      <c r="H222" s="1939"/>
      <c r="I222" s="1939"/>
      <c r="J222" s="1939"/>
    </row>
    <row r="223" spans="1:10" s="142" customFormat="1" ht="24.75" customHeight="1">
      <c r="A223" s="1124">
        <v>1</v>
      </c>
      <c r="B223" s="1198" t="s">
        <v>1247</v>
      </c>
      <c r="C223" s="1196"/>
      <c r="D223" s="1196"/>
      <c r="E223" s="1196"/>
      <c r="F223" s="1196"/>
      <c r="G223" s="1196"/>
      <c r="H223" s="1196"/>
      <c r="I223" s="1196"/>
      <c r="J223" s="1199">
        <v>15897438406</v>
      </c>
    </row>
    <row r="224" spans="1:10" s="142" customFormat="1" ht="18" customHeight="1">
      <c r="A224" s="1124">
        <v>2</v>
      </c>
      <c r="B224" s="1198" t="s">
        <v>1248</v>
      </c>
      <c r="C224" s="1196"/>
      <c r="D224" s="1196"/>
      <c r="E224" s="1196"/>
      <c r="F224" s="1196"/>
      <c r="G224" s="1196"/>
      <c r="H224" s="1196"/>
      <c r="I224" s="1196"/>
      <c r="J224" s="950">
        <v>10</v>
      </c>
    </row>
    <row r="225" spans="1:10" s="142" customFormat="1" ht="18" customHeight="1">
      <c r="A225" s="1124">
        <v>3</v>
      </c>
      <c r="B225" s="1198" t="s">
        <v>1251</v>
      </c>
      <c r="C225" s="1196"/>
      <c r="D225" s="1196"/>
      <c r="E225" s="1196"/>
      <c r="F225" s="1196"/>
      <c r="G225" s="1196"/>
      <c r="H225" s="1196"/>
      <c r="I225" s="1196"/>
      <c r="J225" s="950">
        <v>1589743841</v>
      </c>
    </row>
    <row r="226" spans="1:10" s="142" customFormat="1" ht="18" customHeight="1">
      <c r="A226" s="1124">
        <v>4</v>
      </c>
      <c r="B226" s="1198" t="s">
        <v>1313</v>
      </c>
      <c r="C226" s="1196"/>
      <c r="D226" s="1196"/>
      <c r="E226" s="1196"/>
      <c r="F226" s="1196"/>
      <c r="G226" s="1196"/>
      <c r="H226" s="1196"/>
      <c r="I226" s="1196"/>
      <c r="J226" s="950">
        <v>7948719200</v>
      </c>
    </row>
    <row r="227" spans="1:10" s="142" customFormat="1" ht="18" customHeight="1">
      <c r="A227" s="1124">
        <v>5</v>
      </c>
      <c r="B227" s="1198" t="s">
        <v>1314</v>
      </c>
      <c r="C227" s="1196"/>
      <c r="D227" s="1196"/>
      <c r="E227" s="1196"/>
      <c r="F227" s="1196"/>
      <c r="G227" s="1196"/>
      <c r="H227" s="1196"/>
      <c r="I227" s="1196"/>
      <c r="J227" s="950">
        <v>7948719206</v>
      </c>
    </row>
    <row r="228" spans="1:10" s="142" customFormat="1" ht="26.25" customHeight="1">
      <c r="A228" s="144" t="s">
        <v>726</v>
      </c>
      <c r="B228" s="1938" t="s">
        <v>1241</v>
      </c>
      <c r="C228" s="1939"/>
      <c r="D228" s="1939"/>
      <c r="E228" s="1939"/>
      <c r="F228" s="1939"/>
      <c r="G228" s="1939"/>
      <c r="H228" s="1939"/>
      <c r="I228" s="1939"/>
      <c r="J228" s="1939"/>
    </row>
    <row r="229" spans="1:10" s="142" customFormat="1" ht="18" customHeight="1">
      <c r="A229" s="144"/>
      <c r="B229" s="1354" t="s">
        <v>1243</v>
      </c>
      <c r="C229" s="1306"/>
      <c r="D229" s="1306"/>
      <c r="E229" s="1306"/>
      <c r="F229" s="1306"/>
      <c r="G229" s="1306"/>
      <c r="H229" s="1306"/>
      <c r="I229" s="1306"/>
      <c r="J229" s="1306"/>
    </row>
    <row r="230" spans="1:10" s="142" customFormat="1" ht="24.75" customHeight="1">
      <c r="A230" s="1124">
        <v>1</v>
      </c>
      <c r="B230" s="1198" t="s">
        <v>556</v>
      </c>
      <c r="C230" s="1196"/>
      <c r="D230" s="1196"/>
      <c r="E230" s="1196"/>
      <c r="F230" s="1196"/>
      <c r="G230" s="1196"/>
      <c r="H230" s="1196"/>
      <c r="I230" s="1196"/>
      <c r="J230" s="950">
        <v>10900186984</v>
      </c>
    </row>
    <row r="231" spans="1:10" s="142" customFormat="1" ht="18" customHeight="1">
      <c r="A231" s="1124">
        <v>2</v>
      </c>
      <c r="B231" s="1198" t="s">
        <v>1244</v>
      </c>
      <c r="C231" s="1196"/>
      <c r="D231" s="1196"/>
      <c r="E231" s="1196"/>
      <c r="F231" s="1196"/>
      <c r="G231" s="1196"/>
      <c r="H231" s="1196"/>
      <c r="I231" s="1196"/>
      <c r="J231" s="1355">
        <v>324905700</v>
      </c>
    </row>
    <row r="232" spans="1:10" s="142" customFormat="1" ht="18" customHeight="1">
      <c r="A232" s="1124">
        <v>3</v>
      </c>
      <c r="B232" s="1198" t="s">
        <v>1245</v>
      </c>
      <c r="C232" s="1196"/>
      <c r="D232" s="1196"/>
      <c r="E232" s="1196"/>
      <c r="F232" s="1196"/>
      <c r="G232" s="1196"/>
      <c r="H232" s="1196"/>
      <c r="I232" s="1196"/>
      <c r="J232" s="1356">
        <v>1561687801</v>
      </c>
    </row>
    <row r="233" spans="1:10" s="142" customFormat="1" ht="18" hidden="1" customHeight="1">
      <c r="A233" s="1124"/>
      <c r="B233" s="1197" t="s">
        <v>1246</v>
      </c>
      <c r="C233" s="1196"/>
      <c r="D233" s="1196"/>
      <c r="E233" s="1196"/>
      <c r="F233" s="1196"/>
      <c r="G233" s="1196"/>
      <c r="H233" s="1196"/>
      <c r="I233" s="1196"/>
      <c r="J233" s="1358">
        <v>327913238</v>
      </c>
    </row>
    <row r="234" spans="1:10" s="142" customFormat="1" ht="18" hidden="1" customHeight="1">
      <c r="A234" s="1124"/>
      <c r="B234" s="1197" t="s">
        <v>1317</v>
      </c>
      <c r="C234" s="1196"/>
      <c r="D234" s="1196"/>
      <c r="E234" s="1196"/>
      <c r="F234" s="1196"/>
      <c r="G234" s="1196"/>
      <c r="H234" s="1196"/>
      <c r="I234" s="1196"/>
      <c r="J234" s="1358">
        <v>1021824563</v>
      </c>
    </row>
    <row r="235" spans="1:10" s="142" customFormat="1" ht="18" hidden="1" customHeight="1">
      <c r="A235" s="1124"/>
      <c r="B235" s="1197" t="s">
        <v>1318</v>
      </c>
      <c r="C235" s="1196"/>
      <c r="D235" s="1196"/>
      <c r="E235" s="1196"/>
      <c r="F235" s="1196"/>
      <c r="G235" s="1196"/>
      <c r="H235" s="1196"/>
      <c r="I235" s="1196"/>
      <c r="J235" s="1358">
        <v>211950000</v>
      </c>
    </row>
    <row r="236" spans="1:10" s="142" customFormat="1" ht="18" customHeight="1">
      <c r="A236" s="1124">
        <v>4</v>
      </c>
      <c r="B236" s="1198" t="s">
        <v>1249</v>
      </c>
      <c r="C236" s="1196"/>
      <c r="D236" s="1196"/>
      <c r="E236" s="1196"/>
      <c r="F236" s="1196"/>
      <c r="G236" s="1196"/>
      <c r="H236" s="1196"/>
      <c r="I236" s="1196"/>
      <c r="J236" s="950">
        <v>12136969085</v>
      </c>
    </row>
    <row r="237" spans="1:10" s="142" customFormat="1" ht="18" customHeight="1">
      <c r="A237" s="1124">
        <v>5</v>
      </c>
      <c r="B237" s="1198" t="s">
        <v>1250</v>
      </c>
      <c r="C237" s="1196"/>
      <c r="D237" s="1196"/>
      <c r="E237" s="1196"/>
      <c r="F237" s="1196"/>
      <c r="G237" s="1196"/>
      <c r="H237" s="1196"/>
      <c r="I237" s="1196"/>
      <c r="J237" s="950">
        <v>2670133199</v>
      </c>
    </row>
    <row r="238" spans="1:10" s="142" customFormat="1" ht="18" customHeight="1">
      <c r="A238" s="1124">
        <v>6</v>
      </c>
      <c r="B238" s="1198" t="s">
        <v>1315</v>
      </c>
      <c r="C238" s="1196"/>
      <c r="D238" s="1196"/>
      <c r="E238" s="1196"/>
      <c r="F238" s="1196"/>
      <c r="G238" s="1196"/>
      <c r="H238" s="1196"/>
      <c r="I238" s="1196"/>
      <c r="J238" s="1357">
        <v>423148328</v>
      </c>
    </row>
    <row r="239" spans="1:10" s="142" customFormat="1" ht="18" customHeight="1">
      <c r="A239" s="1124">
        <v>7</v>
      </c>
      <c r="B239" s="1198" t="s">
        <v>1316</v>
      </c>
      <c r="C239" s="1196"/>
      <c r="D239" s="1196"/>
      <c r="E239" s="1196"/>
      <c r="F239" s="1196"/>
      <c r="G239" s="1196"/>
      <c r="H239" s="1196"/>
      <c r="I239" s="1196"/>
      <c r="J239" s="950">
        <v>3093281527</v>
      </c>
    </row>
    <row r="240" spans="1:10" s="142" customFormat="1" ht="18" customHeight="1">
      <c r="A240" s="1124"/>
      <c r="B240" s="1354" t="s">
        <v>1021</v>
      </c>
      <c r="C240" s="1196"/>
      <c r="D240" s="1196"/>
      <c r="E240" s="1196"/>
      <c r="F240" s="1196"/>
      <c r="G240" s="1196"/>
      <c r="H240" s="1196"/>
      <c r="I240" s="1196"/>
      <c r="J240" s="950"/>
    </row>
    <row r="241" spans="1:10" s="142" customFormat="1" ht="18" customHeight="1">
      <c r="A241" s="1124">
        <v>1</v>
      </c>
      <c r="B241" s="1198" t="s">
        <v>556</v>
      </c>
      <c r="C241" s="1196"/>
      <c r="D241" s="1196"/>
      <c r="E241" s="1196"/>
      <c r="F241" s="1196"/>
      <c r="G241" s="1196"/>
      <c r="H241" s="1196"/>
      <c r="I241" s="1196"/>
      <c r="J241" s="950">
        <v>616843869</v>
      </c>
    </row>
    <row r="242" spans="1:10" s="142" customFormat="1" ht="18" customHeight="1">
      <c r="A242" s="1124">
        <v>2</v>
      </c>
      <c r="B242" s="1198" t="s">
        <v>1244</v>
      </c>
      <c r="C242" s="1196"/>
      <c r="D242" s="1196"/>
      <c r="E242" s="1196"/>
      <c r="F242" s="1196"/>
      <c r="G242" s="1196"/>
      <c r="H242" s="1196"/>
      <c r="I242" s="1196"/>
      <c r="J242" s="950"/>
    </row>
    <row r="243" spans="1:10" s="142" customFormat="1" ht="18" customHeight="1">
      <c r="A243" s="1124">
        <v>3</v>
      </c>
      <c r="B243" s="1198" t="s">
        <v>1245</v>
      </c>
      <c r="C243" s="1196"/>
      <c r="D243" s="1196"/>
      <c r="E243" s="1196"/>
      <c r="F243" s="1196"/>
      <c r="G243" s="1196"/>
      <c r="H243" s="1196"/>
      <c r="I243" s="1196"/>
      <c r="J243" s="950">
        <v>218486676</v>
      </c>
    </row>
    <row r="244" spans="1:10" s="142" customFormat="1" ht="18" hidden="1" customHeight="1">
      <c r="A244" s="1124"/>
      <c r="B244" s="1946" t="s">
        <v>1319</v>
      </c>
      <c r="C244" s="1946"/>
      <c r="D244" s="1946"/>
      <c r="E244" s="1946"/>
      <c r="F244" s="1946"/>
      <c r="G244" s="1196"/>
      <c r="H244" s="1196"/>
      <c r="I244" s="1196"/>
      <c r="J244" s="950">
        <v>152269031</v>
      </c>
    </row>
    <row r="245" spans="1:10" s="142" customFormat="1" ht="18" hidden="1" customHeight="1">
      <c r="A245" s="1124"/>
      <c r="B245" s="1946" t="s">
        <v>1320</v>
      </c>
      <c r="C245" s="1946"/>
      <c r="D245" s="1946"/>
      <c r="E245" s="1946"/>
      <c r="F245" s="1946"/>
      <c r="G245" s="1196"/>
      <c r="H245" s="1196"/>
      <c r="I245" s="1196"/>
      <c r="J245" s="950">
        <v>45760000</v>
      </c>
    </row>
    <row r="246" spans="1:10" s="142" customFormat="1" ht="18" hidden="1" customHeight="1">
      <c r="A246" s="1124"/>
      <c r="B246" s="1946" t="s">
        <v>1321</v>
      </c>
      <c r="C246" s="1946"/>
      <c r="D246" s="1946"/>
      <c r="E246" s="1946"/>
      <c r="F246" s="1946"/>
      <c r="G246" s="1196"/>
      <c r="H246" s="1196"/>
      <c r="I246" s="1196"/>
      <c r="J246" s="950">
        <v>20457645</v>
      </c>
    </row>
    <row r="247" spans="1:10" s="142" customFormat="1" ht="18" customHeight="1">
      <c r="A247" s="1124">
        <v>4</v>
      </c>
      <c r="B247" s="1198" t="s">
        <v>1322</v>
      </c>
      <c r="C247" s="1196"/>
      <c r="D247" s="1196"/>
      <c r="E247" s="1196"/>
      <c r="F247" s="1196"/>
      <c r="G247" s="1196"/>
      <c r="H247" s="1196"/>
      <c r="I247" s="1196"/>
      <c r="J247" s="950">
        <v>835330545</v>
      </c>
    </row>
    <row r="248" spans="1:10" s="142" customFormat="1" ht="36.75" customHeight="1">
      <c r="A248" s="1124">
        <v>5</v>
      </c>
      <c r="B248" s="1958" t="s">
        <v>1370</v>
      </c>
      <c r="C248" s="1958"/>
      <c r="D248" s="1958"/>
      <c r="E248" s="1958"/>
      <c r="F248" s="1958"/>
      <c r="G248" s="1196"/>
      <c r="H248" s="1196"/>
      <c r="I248" s="1196"/>
      <c r="J248" s="1356">
        <v>835330545</v>
      </c>
    </row>
    <row r="249" spans="1:10" s="142" customFormat="1" ht="18" customHeight="1">
      <c r="A249" s="1124">
        <v>6</v>
      </c>
      <c r="B249" s="1198" t="s">
        <v>1323</v>
      </c>
      <c r="C249" s="1196"/>
      <c r="D249" s="1196"/>
      <c r="E249" s="1196"/>
      <c r="F249" s="1196"/>
      <c r="G249" s="1196"/>
      <c r="H249" s="1196"/>
      <c r="I249" s="1196"/>
      <c r="J249" s="950">
        <f>J247-J248</f>
        <v>0</v>
      </c>
    </row>
    <row r="250" spans="1:10" s="142" customFormat="1" ht="18" customHeight="1">
      <c r="A250" s="1124">
        <v>7</v>
      </c>
      <c r="B250" s="1198" t="s">
        <v>1324</v>
      </c>
      <c r="C250" s="1196"/>
      <c r="D250" s="1196"/>
      <c r="E250" s="1196"/>
      <c r="F250" s="1196"/>
      <c r="G250" s="1196"/>
      <c r="H250" s="1196"/>
      <c r="I250" s="1196"/>
      <c r="J250" s="950"/>
    </row>
    <row r="251" spans="1:10" s="142" customFormat="1" ht="15.75">
      <c r="A251" s="144" t="s">
        <v>522</v>
      </c>
      <c r="B251" s="441" t="s">
        <v>389</v>
      </c>
      <c r="C251" s="441"/>
      <c r="D251" s="441"/>
      <c r="E251" s="441"/>
      <c r="F251" s="441"/>
      <c r="G251" s="441"/>
      <c r="H251" s="441"/>
      <c r="I251" s="441"/>
      <c r="J251" s="441"/>
    </row>
    <row r="252" spans="1:10" s="142" customFormat="1" ht="15.75">
      <c r="A252" s="144" t="s">
        <v>176</v>
      </c>
      <c r="B252" s="1125" t="s">
        <v>50</v>
      </c>
      <c r="C252" s="441"/>
      <c r="D252" s="441"/>
      <c r="E252" s="441"/>
      <c r="F252" s="441"/>
      <c r="G252" s="441"/>
      <c r="H252" s="1126" t="s">
        <v>51</v>
      </c>
      <c r="I252" s="441"/>
      <c r="J252" s="441"/>
    </row>
    <row r="253" spans="1:10" s="142" customFormat="1" ht="15.75">
      <c r="A253" s="144"/>
      <c r="B253" s="440" t="s">
        <v>456</v>
      </c>
      <c r="C253" s="441"/>
      <c r="D253" s="441"/>
      <c r="E253" s="441"/>
      <c r="F253" s="441"/>
      <c r="G253" s="441"/>
      <c r="H253" s="440" t="s">
        <v>1021</v>
      </c>
      <c r="I253" s="441"/>
      <c r="J253" s="441"/>
    </row>
    <row r="254" spans="1:10" s="142" customFormat="1" ht="31.5" hidden="1">
      <c r="A254" s="144" t="s">
        <v>726</v>
      </c>
      <c r="B254" s="1125" t="s">
        <v>46</v>
      </c>
      <c r="C254" s="1125"/>
      <c r="D254" s="1125"/>
      <c r="E254" s="441"/>
      <c r="F254" s="1007" t="s">
        <v>47</v>
      </c>
      <c r="G254" s="441"/>
      <c r="H254" s="1007" t="s">
        <v>48</v>
      </c>
      <c r="I254" s="441"/>
      <c r="J254" s="1007" t="s">
        <v>49</v>
      </c>
    </row>
    <row r="255" spans="1:10" s="142" customFormat="1" ht="15.75" hidden="1">
      <c r="A255" s="144"/>
      <c r="B255" s="441" t="s">
        <v>652</v>
      </c>
      <c r="C255" s="441"/>
      <c r="D255" s="441"/>
      <c r="E255" s="441"/>
      <c r="F255" s="441"/>
      <c r="G255" s="441"/>
      <c r="H255" s="441"/>
      <c r="I255" s="441"/>
      <c r="J255" s="441"/>
    </row>
    <row r="256" spans="1:10" s="142" customFormat="1" ht="27" hidden="1" customHeight="1">
      <c r="A256" s="144"/>
      <c r="B256" s="1935" t="s">
        <v>456</v>
      </c>
      <c r="C256" s="1936"/>
      <c r="D256" s="1936"/>
      <c r="E256" s="441"/>
      <c r="F256" s="440" t="s">
        <v>1021</v>
      </c>
      <c r="G256" s="441"/>
      <c r="H256" s="1935" t="s">
        <v>699</v>
      </c>
      <c r="I256" s="441"/>
      <c r="J256" s="143">
        <v>33626484267</v>
      </c>
    </row>
    <row r="257" spans="1:10" s="142" customFormat="1" ht="24.75" hidden="1" customHeight="1">
      <c r="A257" s="144"/>
      <c r="B257" s="1936"/>
      <c r="C257" s="1936"/>
      <c r="D257" s="1936"/>
      <c r="E257" s="441"/>
      <c r="F257" s="1049"/>
      <c r="G257" s="441"/>
      <c r="H257" s="1935"/>
      <c r="I257" s="441"/>
      <c r="J257" s="1009"/>
    </row>
    <row r="258" spans="1:10" s="142" customFormat="1" ht="21" hidden="1" customHeight="1">
      <c r="A258" s="144"/>
      <c r="B258" s="1110" t="s">
        <v>457</v>
      </c>
      <c r="C258" s="1107"/>
      <c r="D258" s="1107"/>
      <c r="E258" s="441"/>
      <c r="F258" s="1049"/>
      <c r="G258" s="441"/>
      <c r="H258" s="1008"/>
      <c r="I258" s="441"/>
      <c r="J258" s="1009"/>
    </row>
    <row r="259" spans="1:10" s="142" customFormat="1" ht="21" hidden="1" customHeight="1">
      <c r="A259" s="144"/>
      <c r="B259" s="1935" t="s">
        <v>456</v>
      </c>
      <c r="C259" s="1936"/>
      <c r="D259" s="1936"/>
      <c r="E259" s="441"/>
      <c r="F259" s="440" t="s">
        <v>1021</v>
      </c>
      <c r="G259" s="441"/>
      <c r="H259" s="1935" t="s">
        <v>1212</v>
      </c>
      <c r="I259" s="441"/>
      <c r="J259" s="143">
        <f>BS!L21+BS!L39</f>
        <v>0</v>
      </c>
    </row>
    <row r="260" spans="1:10" s="142" customFormat="1" ht="21" hidden="1" customHeight="1">
      <c r="A260" s="144"/>
      <c r="B260" s="1936"/>
      <c r="C260" s="1936"/>
      <c r="D260" s="1936"/>
      <c r="E260" s="441"/>
      <c r="F260" s="1049"/>
      <c r="G260" s="441"/>
      <c r="H260" s="1935"/>
      <c r="I260" s="441"/>
      <c r="J260" s="1009"/>
    </row>
    <row r="261" spans="1:10" s="142" customFormat="1" ht="31.5" hidden="1">
      <c r="A261" s="1010" t="s">
        <v>727</v>
      </c>
      <c r="B261" s="1937" t="s">
        <v>53</v>
      </c>
      <c r="C261" s="1937"/>
      <c r="D261" s="1937"/>
      <c r="E261" s="441"/>
      <c r="F261" s="1007" t="s">
        <v>47</v>
      </c>
      <c r="G261" s="441"/>
      <c r="H261" s="1007" t="s">
        <v>180</v>
      </c>
      <c r="I261" s="691"/>
      <c r="J261" s="1007" t="s">
        <v>300</v>
      </c>
    </row>
    <row r="262" spans="1:10" s="142" customFormat="1" ht="15.75" hidden="1">
      <c r="A262" s="398"/>
      <c r="B262" s="1014"/>
      <c r="C262" s="1014"/>
      <c r="D262" s="1014"/>
      <c r="E262" s="1014"/>
      <c r="F262" s="1014"/>
      <c r="G262" s="1014"/>
      <c r="H262" s="1015"/>
      <c r="I262" s="1015"/>
      <c r="J262" s="1015"/>
    </row>
    <row r="263" spans="1:10" s="142" customFormat="1" ht="20.25" hidden="1" customHeight="1">
      <c r="A263" s="144" t="s">
        <v>646</v>
      </c>
      <c r="B263" s="441" t="s">
        <v>52</v>
      </c>
      <c r="C263" s="441"/>
      <c r="D263" s="441"/>
      <c r="E263" s="441"/>
      <c r="F263" s="441"/>
      <c r="G263" s="441"/>
      <c r="H263" s="437">
        <f>H264</f>
        <v>24541910937</v>
      </c>
      <c r="I263" s="437"/>
      <c r="J263" s="437">
        <f>J264</f>
        <v>53731958034</v>
      </c>
    </row>
    <row r="264" spans="1:10" s="142" customFormat="1" ht="27" hidden="1" customHeight="1">
      <c r="A264" s="144"/>
      <c r="B264" s="1935" t="s">
        <v>456</v>
      </c>
      <c r="C264" s="1936"/>
      <c r="D264" s="1936"/>
      <c r="E264" s="441"/>
      <c r="F264" s="440" t="s">
        <v>1021</v>
      </c>
      <c r="G264" s="441"/>
      <c r="H264" s="337">
        <v>24541910937</v>
      </c>
      <c r="I264" s="437"/>
      <c r="J264" s="337">
        <v>53731958034</v>
      </c>
    </row>
    <row r="265" spans="1:10" s="142" customFormat="1" ht="27" hidden="1" customHeight="1">
      <c r="A265" s="144"/>
      <c r="B265" s="1936"/>
      <c r="C265" s="1936"/>
      <c r="D265" s="1936"/>
      <c r="E265" s="441"/>
      <c r="F265" s="440"/>
      <c r="G265" s="441"/>
      <c r="H265" s="435"/>
      <c r="I265" s="437"/>
      <c r="J265" s="435"/>
    </row>
    <row r="266" spans="1:10" s="432" customFormat="1" ht="27" hidden="1" customHeight="1">
      <c r="A266" s="144" t="s">
        <v>646</v>
      </c>
      <c r="B266" s="441" t="s">
        <v>457</v>
      </c>
      <c r="C266" s="694"/>
      <c r="D266" s="694"/>
      <c r="E266" s="694"/>
      <c r="F266" s="1050"/>
      <c r="G266" s="694"/>
      <c r="H266" s="1051"/>
      <c r="I266" s="693"/>
      <c r="J266" s="1051"/>
    </row>
    <row r="267" spans="1:10" s="432" customFormat="1" ht="17.25" hidden="1" customHeight="1">
      <c r="A267" s="144"/>
      <c r="B267" s="1935" t="s">
        <v>456</v>
      </c>
      <c r="C267" s="1936"/>
      <c r="D267" s="1936"/>
      <c r="E267" s="694"/>
      <c r="F267" s="1011" t="s">
        <v>1021</v>
      </c>
      <c r="G267" s="694"/>
      <c r="H267" s="435">
        <f>SUM(H269:H270)</f>
        <v>0</v>
      </c>
      <c r="I267" s="693"/>
      <c r="J267" s="435">
        <f>SUM(J269:J270)</f>
        <v>0</v>
      </c>
    </row>
    <row r="268" spans="1:10" s="432" customFormat="1" ht="17.25" hidden="1" customHeight="1">
      <c r="A268" s="144"/>
      <c r="B268" s="1936"/>
      <c r="C268" s="1936"/>
      <c r="D268" s="1936"/>
      <c r="E268" s="694"/>
      <c r="F268" s="1050"/>
      <c r="G268" s="694"/>
      <c r="H268" s="1051"/>
      <c r="I268" s="693"/>
      <c r="J268" s="1051"/>
    </row>
    <row r="269" spans="1:10" s="432" customFormat="1" ht="17.25" hidden="1" customHeight="1">
      <c r="A269" s="397"/>
      <c r="B269" s="1109" t="s">
        <v>458</v>
      </c>
      <c r="C269" s="1109"/>
      <c r="D269" s="1109"/>
      <c r="E269" s="694"/>
      <c r="F269" s="1050"/>
      <c r="G269" s="694"/>
      <c r="H269" s="1051">
        <f>BS!L21</f>
        <v>0</v>
      </c>
      <c r="I269" s="693"/>
      <c r="J269" s="1051">
        <f>BS!N39</f>
        <v>0</v>
      </c>
    </row>
    <row r="270" spans="1:10" s="432" customFormat="1" ht="17.25" hidden="1" customHeight="1">
      <c r="A270" s="397"/>
      <c r="B270" s="1109" t="s">
        <v>459</v>
      </c>
      <c r="C270" s="694"/>
      <c r="D270" s="694"/>
      <c r="E270" s="694"/>
      <c r="F270" s="1050"/>
      <c r="G270" s="694"/>
      <c r="H270" s="1051">
        <f>BS!L39</f>
        <v>0</v>
      </c>
      <c r="I270" s="693"/>
      <c r="J270" s="1051">
        <f>BS!N21</f>
        <v>0</v>
      </c>
    </row>
    <row r="271" spans="1:10" s="142" customFormat="1" ht="14.25" hidden="1" customHeight="1">
      <c r="A271" s="144"/>
      <c r="B271" s="1017"/>
      <c r="C271" s="1017"/>
      <c r="D271" s="1017"/>
      <c r="E271" s="441"/>
      <c r="F271" s="1048"/>
      <c r="G271" s="441"/>
      <c r="H271" s="435"/>
      <c r="I271" s="435"/>
      <c r="J271" s="435"/>
    </row>
    <row r="272" spans="1:10" s="144" customFormat="1" ht="19.5" customHeight="1">
      <c r="A272" s="144" t="s">
        <v>524</v>
      </c>
      <c r="B272" s="441" t="s">
        <v>191</v>
      </c>
      <c r="H272" s="145"/>
      <c r="I272" s="145"/>
      <c r="J272" s="145"/>
    </row>
    <row r="273" spans="1:10" s="144" customFormat="1" ht="6.75" customHeight="1">
      <c r="B273" s="441"/>
      <c r="H273" s="145"/>
      <c r="I273" s="145"/>
      <c r="J273" s="145"/>
    </row>
    <row r="274" spans="1:10" s="142" customFormat="1" ht="79.5" customHeight="1">
      <c r="B274" s="1934" t="s">
        <v>1376</v>
      </c>
      <c r="C274" s="1934"/>
      <c r="D274" s="1934"/>
      <c r="E274" s="1934"/>
      <c r="F274" s="1934"/>
      <c r="G274" s="1934"/>
      <c r="H274" s="1934"/>
      <c r="I274" s="1934"/>
      <c r="J274" s="1934"/>
    </row>
    <row r="275" spans="1:10" s="144" customFormat="1" ht="20.25" customHeight="1">
      <c r="A275" s="144" t="s">
        <v>525</v>
      </c>
      <c r="B275" s="441" t="s">
        <v>390</v>
      </c>
      <c r="H275" s="145"/>
      <c r="I275" s="145"/>
      <c r="J275" s="145"/>
    </row>
    <row r="276" spans="1:10" s="144" customFormat="1" ht="15.75">
      <c r="B276" s="1934" t="s">
        <v>376</v>
      </c>
      <c r="C276" s="1934"/>
      <c r="D276" s="1934"/>
      <c r="E276" s="1934"/>
      <c r="F276" s="1934"/>
      <c r="G276" s="1934"/>
      <c r="H276" s="1934"/>
      <c r="I276" s="1934"/>
      <c r="J276" s="1934"/>
    </row>
    <row r="277" spans="1:10" s="144" customFormat="1" ht="24.75" customHeight="1">
      <c r="A277" s="144" t="s">
        <v>529</v>
      </c>
      <c r="B277" s="441" t="s">
        <v>365</v>
      </c>
      <c r="C277" s="699"/>
      <c r="D277" s="699"/>
      <c r="E277" s="699"/>
      <c r="F277" s="699"/>
      <c r="G277" s="699"/>
      <c r="H277" s="699"/>
      <c r="I277" s="699"/>
      <c r="J277" s="699"/>
    </row>
    <row r="278" spans="1:10" s="704" customFormat="1" ht="16.5">
      <c r="A278" s="1945" t="s">
        <v>568</v>
      </c>
      <c r="B278" s="1945"/>
      <c r="C278" s="1945"/>
      <c r="D278" s="1945"/>
      <c r="E278" s="1945"/>
      <c r="F278" s="1945"/>
      <c r="G278" s="702"/>
      <c r="H278" s="1344">
        <v>42004</v>
      </c>
      <c r="I278" s="703"/>
      <c r="J278" s="1345">
        <v>41639</v>
      </c>
    </row>
    <row r="279" spans="1:10" s="704" customFormat="1" ht="15.75">
      <c r="A279" s="705"/>
      <c r="B279" s="706"/>
      <c r="C279" s="706"/>
      <c r="D279" s="706"/>
      <c r="E279" s="706"/>
      <c r="F279" s="706"/>
      <c r="G279" s="706"/>
      <c r="H279" s="707"/>
      <c r="I279" s="708"/>
      <c r="J279" s="708"/>
    </row>
    <row r="280" spans="1:10" s="704" customFormat="1" ht="18" customHeight="1">
      <c r="A280" s="709">
        <v>1</v>
      </c>
      <c r="B280" s="710" t="s">
        <v>795</v>
      </c>
      <c r="C280" s="710"/>
      <c r="D280" s="710"/>
      <c r="E280" s="710"/>
      <c r="F280" s="710"/>
      <c r="G280" s="710"/>
      <c r="H280" s="711"/>
      <c r="I280" s="708"/>
      <c r="J280" s="708"/>
    </row>
    <row r="281" spans="1:10" s="704" customFormat="1" ht="18" customHeight="1">
      <c r="A281" s="712" t="s">
        <v>796</v>
      </c>
      <c r="B281" s="713" t="s">
        <v>797</v>
      </c>
      <c r="C281" s="713"/>
      <c r="D281" s="713"/>
      <c r="E281" s="713"/>
      <c r="F281" s="713"/>
      <c r="G281" s="713"/>
      <c r="H281" s="714"/>
      <c r="I281" s="715"/>
      <c r="J281" s="715"/>
    </row>
    <row r="282" spans="1:10" s="704" customFormat="1" ht="18" customHeight="1">
      <c r="A282" s="716" t="s">
        <v>606</v>
      </c>
      <c r="B282" s="717" t="s">
        <v>798</v>
      </c>
      <c r="C282" s="717"/>
      <c r="D282" s="717"/>
      <c r="E282" s="717"/>
      <c r="F282" s="717"/>
      <c r="G282" s="717"/>
      <c r="H282" s="718">
        <v>0.23619999999999999</v>
      </c>
      <c r="I282" s="718"/>
      <c r="J282" s="718">
        <v>0.23760000000000001</v>
      </c>
    </row>
    <row r="283" spans="1:10" s="704" customFormat="1" ht="18" customHeight="1">
      <c r="A283" s="716" t="s">
        <v>606</v>
      </c>
      <c r="B283" s="717" t="s">
        <v>799</v>
      </c>
      <c r="C283" s="717"/>
      <c r="D283" s="717"/>
      <c r="E283" s="717"/>
      <c r="F283" s="717"/>
      <c r="G283" s="717"/>
      <c r="H283" s="719">
        <v>0.76380000000000003</v>
      </c>
      <c r="I283" s="718"/>
      <c r="J283" s="719">
        <v>0.76239999999999997</v>
      </c>
    </row>
    <row r="284" spans="1:10" s="704" customFormat="1" ht="18" customHeight="1">
      <c r="A284" s="712" t="s">
        <v>800</v>
      </c>
      <c r="B284" s="713" t="s">
        <v>801</v>
      </c>
      <c r="C284" s="713"/>
      <c r="D284" s="713"/>
      <c r="E284" s="713"/>
      <c r="F284" s="713"/>
      <c r="G284" s="713"/>
      <c r="H284" s="720"/>
      <c r="I284" s="721"/>
      <c r="J284" s="721"/>
    </row>
    <row r="285" spans="1:10" s="704" customFormat="1" ht="18" customHeight="1">
      <c r="A285" s="716" t="s">
        <v>606</v>
      </c>
      <c r="B285" s="717" t="s">
        <v>802</v>
      </c>
      <c r="C285" s="717"/>
      <c r="D285" s="717"/>
      <c r="E285" s="717"/>
      <c r="F285" s="717"/>
      <c r="G285" s="717"/>
      <c r="H285" s="718">
        <v>0.7843</v>
      </c>
      <c r="I285" s="718"/>
      <c r="J285" s="718">
        <v>0.79310000000000003</v>
      </c>
    </row>
    <row r="286" spans="1:10" s="704" customFormat="1" ht="18" customHeight="1">
      <c r="A286" s="716" t="s">
        <v>606</v>
      </c>
      <c r="B286" s="717" t="s">
        <v>803</v>
      </c>
      <c r="C286" s="717"/>
      <c r="D286" s="717"/>
      <c r="E286" s="717"/>
      <c r="F286" s="717"/>
      <c r="G286" s="717"/>
      <c r="H286" s="719">
        <v>0.2157</v>
      </c>
      <c r="I286" s="718"/>
      <c r="J286" s="719">
        <v>0.2069</v>
      </c>
    </row>
    <row r="287" spans="1:10" s="704" customFormat="1" ht="3.75" customHeight="1">
      <c r="A287" s="722"/>
      <c r="B287" s="717"/>
      <c r="C287" s="717"/>
      <c r="D287" s="717"/>
      <c r="E287" s="717"/>
      <c r="F287" s="717"/>
      <c r="G287" s="717"/>
      <c r="H287" s="718"/>
      <c r="I287" s="718"/>
      <c r="J287" s="718"/>
    </row>
    <row r="288" spans="1:10" s="704" customFormat="1" ht="18" customHeight="1">
      <c r="A288" s="709">
        <v>2</v>
      </c>
      <c r="B288" s="710" t="s">
        <v>804</v>
      </c>
      <c r="C288" s="710"/>
      <c r="D288" s="710"/>
      <c r="E288" s="710"/>
      <c r="F288" s="710"/>
      <c r="G288" s="710"/>
      <c r="H288" s="711"/>
      <c r="I288" s="708"/>
      <c r="J288" s="708"/>
    </row>
    <row r="289" spans="1:10" s="704" customFormat="1" ht="18" customHeight="1">
      <c r="A289" s="722" t="s">
        <v>172</v>
      </c>
      <c r="B289" s="717" t="s">
        <v>1154</v>
      </c>
      <c r="C289" s="717"/>
      <c r="D289" s="717"/>
      <c r="E289" s="717"/>
      <c r="F289" s="717"/>
      <c r="G289" s="717"/>
      <c r="H289" s="723">
        <v>1.28</v>
      </c>
      <c r="I289" s="723"/>
      <c r="J289" s="723">
        <v>1.26</v>
      </c>
    </row>
    <row r="290" spans="1:10" s="704" customFormat="1" ht="18" customHeight="1">
      <c r="A290" s="722" t="s">
        <v>173</v>
      </c>
      <c r="B290" s="717" t="s">
        <v>805</v>
      </c>
      <c r="C290" s="717"/>
      <c r="D290" s="717"/>
      <c r="E290" s="717"/>
      <c r="F290" s="717"/>
      <c r="G290" s="717"/>
      <c r="H290" s="723">
        <v>1.0900000000000001</v>
      </c>
      <c r="I290" s="723"/>
      <c r="J290" s="723">
        <v>1.05</v>
      </c>
    </row>
    <row r="291" spans="1:10" s="704" customFormat="1" ht="18" customHeight="1">
      <c r="A291" s="722" t="s">
        <v>174</v>
      </c>
      <c r="B291" s="717" t="s">
        <v>3</v>
      </c>
      <c r="C291" s="717"/>
      <c r="D291" s="717"/>
      <c r="E291" s="717"/>
      <c r="F291" s="717"/>
      <c r="G291" s="717"/>
      <c r="H291" s="723">
        <v>0.08</v>
      </c>
      <c r="I291" s="723"/>
      <c r="J291" s="723">
        <v>0.06</v>
      </c>
    </row>
    <row r="292" spans="1:10" s="704" customFormat="1" ht="7.5" customHeight="1">
      <c r="A292" s="722"/>
      <c r="B292" s="717"/>
      <c r="C292" s="717"/>
      <c r="D292" s="717"/>
      <c r="E292" s="717"/>
      <c r="F292" s="717"/>
      <c r="G292" s="717"/>
      <c r="H292" s="724"/>
      <c r="I292" s="723"/>
      <c r="J292" s="723"/>
    </row>
    <row r="293" spans="1:10" s="704" customFormat="1" ht="18" customHeight="1">
      <c r="A293" s="709">
        <v>3</v>
      </c>
      <c r="B293" s="710" t="s">
        <v>806</v>
      </c>
      <c r="C293" s="710"/>
      <c r="D293" s="710"/>
      <c r="E293" s="710"/>
      <c r="F293" s="710"/>
      <c r="G293" s="710"/>
      <c r="H293" s="711"/>
      <c r="I293" s="708"/>
      <c r="J293" s="708"/>
    </row>
    <row r="294" spans="1:10" s="704" customFormat="1" ht="18" customHeight="1">
      <c r="A294" s="712" t="s">
        <v>176</v>
      </c>
      <c r="B294" s="713" t="s">
        <v>807</v>
      </c>
      <c r="C294" s="713"/>
      <c r="D294" s="713"/>
      <c r="E294" s="713"/>
      <c r="F294" s="713"/>
      <c r="G294" s="713"/>
      <c r="H294" s="725"/>
      <c r="I294" s="708"/>
      <c r="J294" s="708"/>
    </row>
    <row r="295" spans="1:10" s="704" customFormat="1" ht="18" customHeight="1">
      <c r="A295" s="716" t="s">
        <v>606</v>
      </c>
      <c r="B295" s="717" t="s">
        <v>353</v>
      </c>
      <c r="C295" s="717"/>
      <c r="D295" s="717"/>
      <c r="E295" s="717"/>
      <c r="F295" s="717"/>
      <c r="G295" s="717"/>
      <c r="H295" s="718">
        <v>1.2200000000000001E-2</v>
      </c>
      <c r="I295" s="718"/>
      <c r="J295" s="718">
        <v>1.17E-2</v>
      </c>
    </row>
    <row r="296" spans="1:10" s="704" customFormat="1" ht="18" customHeight="1">
      <c r="A296" s="716" t="s">
        <v>606</v>
      </c>
      <c r="B296" s="717" t="s">
        <v>361</v>
      </c>
      <c r="C296" s="717"/>
      <c r="D296" s="717"/>
      <c r="E296" s="717"/>
      <c r="F296" s="717"/>
      <c r="G296" s="717"/>
      <c r="H296" s="718">
        <v>1.2200000000000001E-2</v>
      </c>
      <c r="I296" s="718"/>
      <c r="J296" s="718">
        <v>8.3999999999999995E-3</v>
      </c>
    </row>
    <row r="297" spans="1:10" s="704" customFormat="1" ht="18" customHeight="1">
      <c r="A297" s="712" t="s">
        <v>177</v>
      </c>
      <c r="B297" s="713" t="s">
        <v>362</v>
      </c>
      <c r="C297" s="713"/>
      <c r="D297" s="713"/>
      <c r="E297" s="713"/>
      <c r="F297" s="713"/>
      <c r="G297" s="713"/>
      <c r="H297" s="714"/>
      <c r="I297" s="715"/>
      <c r="J297" s="715"/>
    </row>
    <row r="298" spans="1:10" s="704" customFormat="1" ht="18" customHeight="1">
      <c r="A298" s="716" t="s">
        <v>606</v>
      </c>
      <c r="B298" s="717" t="s">
        <v>363</v>
      </c>
      <c r="C298" s="717"/>
      <c r="D298" s="717"/>
      <c r="E298" s="717"/>
      <c r="F298" s="717"/>
      <c r="G298" s="717"/>
      <c r="H298" s="718">
        <v>1.3599999999999999E-2</v>
      </c>
      <c r="I298" s="718"/>
      <c r="J298" s="718">
        <v>1.2E-2</v>
      </c>
    </row>
    <row r="299" spans="1:10" s="704" customFormat="1" ht="18" customHeight="1">
      <c r="A299" s="716" t="s">
        <v>606</v>
      </c>
      <c r="B299" s="717" t="s">
        <v>364</v>
      </c>
      <c r="C299" s="717"/>
      <c r="D299" s="717"/>
      <c r="E299" s="717"/>
      <c r="F299" s="717"/>
      <c r="G299" s="717"/>
      <c r="H299" s="718">
        <v>9.4000000000000004E-3</v>
      </c>
      <c r="I299" s="718"/>
      <c r="J299" s="718">
        <v>8.6E-3</v>
      </c>
    </row>
    <row r="300" spans="1:10" s="704" customFormat="1" ht="15.75">
      <c r="B300" s="708"/>
      <c r="C300" s="708"/>
      <c r="D300" s="708"/>
      <c r="E300" s="708"/>
      <c r="F300" s="708"/>
      <c r="G300" s="708"/>
      <c r="H300" s="715"/>
      <c r="I300" s="715"/>
      <c r="J300" s="715"/>
    </row>
    <row r="301" spans="1:10" s="142" customFormat="1" ht="20.25" customHeight="1">
      <c r="B301" s="1184"/>
      <c r="C301" s="1184"/>
      <c r="D301" s="1184"/>
      <c r="H301" s="909" t="str">
        <f>'Ten '!A19</f>
        <v>Hµ Néi, ngµy 28 th¸ng 02 n¨m 2015</v>
      </c>
      <c r="I301" s="143"/>
      <c r="J301" s="697"/>
    </row>
    <row r="302" spans="1:10" s="144" customFormat="1" ht="20.25" customHeight="1">
      <c r="B302" s="1184" t="s">
        <v>742</v>
      </c>
      <c r="C302" s="1184"/>
      <c r="D302" s="1184"/>
      <c r="F302" s="144" t="s">
        <v>563</v>
      </c>
      <c r="H302" s="1944" t="str">
        <f>'Ten '!B14</f>
        <v>Tæng Gi¸m ®èc</v>
      </c>
      <c r="I302" s="1944"/>
      <c r="J302" s="1944"/>
    </row>
    <row r="303" spans="1:10" s="144" customFormat="1" ht="18" customHeight="1">
      <c r="B303" s="439"/>
      <c r="H303" s="393"/>
      <c r="I303" s="393"/>
      <c r="J303" s="393"/>
    </row>
    <row r="304" spans="1:10" s="144" customFormat="1" ht="18" customHeight="1">
      <c r="B304" s="439"/>
      <c r="H304" s="393"/>
      <c r="I304" s="393"/>
      <c r="J304" s="393"/>
    </row>
    <row r="305" spans="1:10" s="144" customFormat="1" ht="18" customHeight="1">
      <c r="B305" s="439"/>
      <c r="H305" s="393"/>
      <c r="I305" s="393"/>
      <c r="J305" s="393"/>
    </row>
    <row r="306" spans="1:10" s="144" customFormat="1" ht="18" customHeight="1">
      <c r="B306" s="439"/>
      <c r="H306" s="393"/>
      <c r="I306" s="393"/>
      <c r="J306" s="393"/>
    </row>
    <row r="307" spans="1:10" s="144" customFormat="1" ht="20.25" customHeight="1">
      <c r="B307" s="1309" t="s">
        <v>1295</v>
      </c>
      <c r="C307" s="1185"/>
      <c r="D307" s="1185"/>
      <c r="F307" s="144" t="s">
        <v>1015</v>
      </c>
      <c r="H307" s="1944" t="str">
        <f>BS!$H$134</f>
        <v>Hoµng V¨n To¶n</v>
      </c>
      <c r="I307" s="1944"/>
      <c r="J307" s="1944"/>
    </row>
    <row r="308" spans="1:10" s="142" customFormat="1" ht="18" customHeight="1">
      <c r="A308" s="700"/>
      <c r="B308" s="440"/>
      <c r="H308" s="143"/>
      <c r="I308" s="143"/>
      <c r="J308" s="143"/>
    </row>
  </sheetData>
  <mergeCells count="78">
    <mergeCell ref="B183:J183"/>
    <mergeCell ref="B172:F172"/>
    <mergeCell ref="B170:H170"/>
    <mergeCell ref="B165:H165"/>
    <mergeCell ref="B167:F167"/>
    <mergeCell ref="B173:F173"/>
    <mergeCell ref="B174:F174"/>
    <mergeCell ref="B246:F246"/>
    <mergeCell ref="B248:F248"/>
    <mergeCell ref="B256:D257"/>
    <mergeCell ref="E204:F204"/>
    <mergeCell ref="B200:J200"/>
    <mergeCell ref="E206:F206"/>
    <mergeCell ref="H307:J307"/>
    <mergeCell ref="H302:J302"/>
    <mergeCell ref="B276:J276"/>
    <mergeCell ref="A278:F278"/>
    <mergeCell ref="B157:F157"/>
    <mergeCell ref="B244:F244"/>
    <mergeCell ref="B267:D268"/>
    <mergeCell ref="B159:F159"/>
    <mergeCell ref="B274:J274"/>
    <mergeCell ref="B202:J202"/>
    <mergeCell ref="B220:J220"/>
    <mergeCell ref="B212:J212"/>
    <mergeCell ref="B214:J214"/>
    <mergeCell ref="B216:J216"/>
    <mergeCell ref="E207:F207"/>
    <mergeCell ref="E208:F208"/>
    <mergeCell ref="B181:J181"/>
    <mergeCell ref="B264:D265"/>
    <mergeCell ref="B261:D261"/>
    <mergeCell ref="B221:J221"/>
    <mergeCell ref="B222:J222"/>
    <mergeCell ref="B228:J228"/>
    <mergeCell ref="B259:D260"/>
    <mergeCell ref="B211:J211"/>
    <mergeCell ref="B218:J218"/>
    <mergeCell ref="E205:F205"/>
    <mergeCell ref="H259:H260"/>
    <mergeCell ref="H256:H257"/>
    <mergeCell ref="B192:J192"/>
    <mergeCell ref="B199:J199"/>
    <mergeCell ref="B204:D204"/>
    <mergeCell ref="B245:F245"/>
    <mergeCell ref="B119:F119"/>
    <mergeCell ref="H79:J79"/>
    <mergeCell ref="B156:F156"/>
    <mergeCell ref="B122:J122"/>
    <mergeCell ref="B132:F132"/>
    <mergeCell ref="B135:F135"/>
    <mergeCell ref="B131:F131"/>
    <mergeCell ref="B120:F120"/>
    <mergeCell ref="B138:F138"/>
    <mergeCell ref="B139:F139"/>
    <mergeCell ref="B140:F140"/>
    <mergeCell ref="B48:J48"/>
    <mergeCell ref="B49:J49"/>
    <mergeCell ref="B60:J60"/>
    <mergeCell ref="H61:J61"/>
    <mergeCell ref="B118:F118"/>
    <mergeCell ref="B163:F163"/>
    <mergeCell ref="B137:F137"/>
    <mergeCell ref="B123:F123"/>
    <mergeCell ref="B124:F124"/>
    <mergeCell ref="B125:F125"/>
    <mergeCell ref="B128:F128"/>
    <mergeCell ref="B127:F127"/>
    <mergeCell ref="B129:F129"/>
    <mergeCell ref="B130:F130"/>
    <mergeCell ref="B126:F126"/>
    <mergeCell ref="B136:F136"/>
    <mergeCell ref="B160:F160"/>
    <mergeCell ref="B153:J153"/>
    <mergeCell ref="B155:H155"/>
    <mergeCell ref="B158:H158"/>
    <mergeCell ref="B161:F161"/>
    <mergeCell ref="B162:F162"/>
  </mergeCells>
  <phoneticPr fontId="36" type="noConversion"/>
  <pageMargins left="0.75" right="0.2" top="0.46" bottom="0.79" header="0.3" footer="0.32"/>
  <pageSetup paperSize="9" scale="99" firstPageNumber="28" orientation="portrait" useFirstPageNumber="1" r:id="rId1"/>
  <headerFooter alignWithMargins="0">
    <oddFooter>&amp;C&amp;".VnTime,Italic"(C¸c thuyÕt minh nµy lµ bé phËn hîp thµnh cña B¸o c¸o tµi chÝnh)&amp;".VnTime,Regular"
&amp;P</oddFooter>
  </headerFooter>
  <rowBreaks count="5" manualBreakCount="5">
    <brk id="74" max="9" man="1"/>
    <brk id="118" max="9" man="1"/>
    <brk id="192" max="9" man="1"/>
    <brk id="220" max="9" man="1"/>
    <brk id="276" max="9" man="1"/>
  </rowBreaks>
</worksheet>
</file>

<file path=xl/worksheets/sheet46.xml><?xml version="1.0" encoding="utf-8"?>
<worksheet xmlns="http://schemas.openxmlformats.org/spreadsheetml/2006/main" xmlns:r="http://schemas.openxmlformats.org/officeDocument/2006/relationships">
  <sheetPr transitionEvaluation="1" transitionEntry="1">
    <tabColor indexed="33"/>
  </sheetPr>
  <dimension ref="A1:S222"/>
  <sheetViews>
    <sheetView view="pageBreakPreview" workbookViewId="0">
      <pane xSplit="2" ySplit="9" topLeftCell="P10" activePane="bottomRight" state="frozen"/>
      <selection activeCell="H59" sqref="H59"/>
      <selection pane="topRight" activeCell="H59" sqref="H59"/>
      <selection pane="bottomLeft" activeCell="H59" sqref="H59"/>
      <selection pane="bottomRight" activeCell="Q155" sqref="Q155"/>
    </sheetView>
  </sheetViews>
  <sheetFormatPr defaultRowHeight="14.25"/>
  <cols>
    <col min="1" max="1" width="36.5" style="1503" customWidth="1"/>
    <col min="2" max="2" width="1.875" style="1504" customWidth="1"/>
    <col min="3" max="3" width="5" style="1490" customWidth="1"/>
    <col min="4" max="4" width="1" style="1504" customWidth="1"/>
    <col min="5" max="5" width="6.75" style="1490" customWidth="1"/>
    <col min="6" max="6" width="0.875" style="1490" customWidth="1"/>
    <col min="7" max="7" width="9.625" style="1490" hidden="1" customWidth="1"/>
    <col min="8" max="8" width="17.375" style="1491" hidden="1" customWidth="1"/>
    <col min="9" max="9" width="0.875" style="1491" hidden="1" customWidth="1"/>
    <col min="10" max="10" width="17.125" style="1491" hidden="1" customWidth="1"/>
    <col min="11" max="11" width="0.875" style="1504" hidden="1" customWidth="1"/>
    <col min="12" max="12" width="17.25" style="1491" customWidth="1"/>
    <col min="13" max="13" width="1" style="1491" customWidth="1"/>
    <col min="14" max="14" width="17.25" style="1491" customWidth="1"/>
    <col min="15" max="15" width="5.5" style="1494" hidden="1" customWidth="1"/>
    <col min="16" max="16" width="18.25" style="1502" bestFit="1" customWidth="1"/>
    <col min="17" max="17" width="18.25" style="1497" bestFit="1" customWidth="1"/>
    <col min="18" max="19" width="17.375" style="1497" bestFit="1" customWidth="1"/>
    <col min="20" max="16384" width="9" style="1493"/>
  </cols>
  <sheetData>
    <row r="1" spans="1:19" s="1486" customFormat="1" ht="19.5" customHeight="1">
      <c r="A1" s="1659" t="str">
        <f>'Ten '!A10</f>
        <v>C«ng ty Cæ phÇn §Çu t­ &amp; Th­¬ng m¹i DÇu KhÝ S«ng §µ</v>
      </c>
      <c r="B1" s="1482"/>
      <c r="C1" s="1483"/>
      <c r="D1" s="1482"/>
      <c r="E1" s="1483"/>
      <c r="F1" s="1483"/>
      <c r="G1" s="1483"/>
      <c r="H1" s="1484"/>
      <c r="I1" s="1484"/>
      <c r="J1" s="1484"/>
      <c r="K1" s="1482"/>
      <c r="L1" s="1485"/>
      <c r="M1" s="1661"/>
      <c r="O1" s="1487"/>
      <c r="P1" s="1487"/>
      <c r="Q1" s="1484"/>
      <c r="R1" s="1484"/>
      <c r="S1" s="1488" t="s">
        <v>775</v>
      </c>
    </row>
    <row r="2" spans="1:19">
      <c r="A2" s="1660" t="str">
        <f>'Ten '!A11</f>
        <v>§Þa chØ: TÇng 4, CT3, tßa nhµ Fodacon, ®­êng TrÇn Phó</v>
      </c>
      <c r="B2" s="1489"/>
      <c r="D2" s="1489"/>
      <c r="K2" s="1489"/>
      <c r="L2" s="1492"/>
      <c r="N2" s="1493"/>
      <c r="P2" s="1495"/>
      <c r="Q2" s="1496"/>
      <c r="S2" s="1697" t="str">
        <f>BS!N3</f>
        <v>Cho n¨m tµi chÝnh kÕt thóc ngµy 31/12/2014</v>
      </c>
    </row>
    <row r="3" spans="1:19">
      <c r="A3" s="1660" t="s">
        <v>731</v>
      </c>
      <c r="B3" s="1498"/>
      <c r="C3" s="1499"/>
      <c r="D3" s="1498"/>
      <c r="E3" s="1499"/>
      <c r="F3" s="1499"/>
      <c r="G3" s="1499"/>
      <c r="H3" s="1500"/>
      <c r="I3" s="1500"/>
      <c r="J3" s="1500"/>
      <c r="K3" s="1498"/>
      <c r="L3" s="1501"/>
      <c r="M3" s="1500"/>
      <c r="S3" s="1633"/>
    </row>
    <row r="4" spans="1:19" ht="2.25" customHeight="1">
      <c r="H4" s="1505"/>
      <c r="I4" s="1505"/>
      <c r="J4" s="1505"/>
      <c r="L4" s="1505"/>
      <c r="N4" s="1505"/>
    </row>
    <row r="5" spans="1:19" ht="21" customHeight="1">
      <c r="A5" s="1967" t="s">
        <v>1374</v>
      </c>
      <c r="B5" s="1967"/>
      <c r="C5" s="1967"/>
      <c r="D5" s="1967"/>
      <c r="E5" s="1967"/>
      <c r="F5" s="1967"/>
      <c r="G5" s="1967"/>
      <c r="H5" s="1967"/>
      <c r="I5" s="1967"/>
      <c r="J5" s="1967"/>
      <c r="K5" s="1967"/>
      <c r="L5" s="1967"/>
      <c r="M5" s="1967"/>
      <c r="N5" s="1967"/>
      <c r="O5" s="1967"/>
      <c r="P5" s="1967"/>
      <c r="Q5" s="1967"/>
      <c r="R5" s="1967"/>
      <c r="S5" s="1967"/>
    </row>
    <row r="6" spans="1:19" ht="18" customHeight="1">
      <c r="A6" s="1968" t="str">
        <f>'Ten '!A1</f>
        <v>T¹i ngµy 31 th¸ng 12 n¨m 2014</v>
      </c>
      <c r="B6" s="1968"/>
      <c r="C6" s="1968"/>
      <c r="D6" s="1968"/>
      <c r="E6" s="1968"/>
      <c r="F6" s="1968"/>
      <c r="G6" s="1968"/>
      <c r="H6" s="1968"/>
      <c r="I6" s="1968"/>
      <c r="J6" s="1968"/>
      <c r="K6" s="1968"/>
      <c r="L6" s="1968"/>
      <c r="M6" s="1968"/>
      <c r="N6" s="1968"/>
      <c r="O6" s="1968"/>
      <c r="P6" s="1968"/>
      <c r="Q6" s="1968"/>
      <c r="R6" s="1968"/>
      <c r="S6" s="1968"/>
    </row>
    <row r="7" spans="1:19" ht="18" customHeight="1">
      <c r="L7" s="1506"/>
      <c r="S7" s="1601" t="s">
        <v>653</v>
      </c>
    </row>
    <row r="8" spans="1:19" s="1517" customFormat="1" ht="28.5" customHeight="1">
      <c r="A8" s="1507" t="s">
        <v>315</v>
      </c>
      <c r="B8" s="1508"/>
      <c r="C8" s="1509" t="s">
        <v>316</v>
      </c>
      <c r="D8" s="1508"/>
      <c r="E8" s="1509" t="s">
        <v>317</v>
      </c>
      <c r="F8" s="1510"/>
      <c r="G8" s="1509" t="s">
        <v>676</v>
      </c>
      <c r="H8" s="1511" t="s">
        <v>1041</v>
      </c>
      <c r="I8" s="1512"/>
      <c r="J8" s="1513" t="s">
        <v>955</v>
      </c>
      <c r="K8" s="1508"/>
      <c r="L8" s="1514" t="s">
        <v>613</v>
      </c>
      <c r="M8" s="1662"/>
      <c r="N8" s="1514" t="s">
        <v>313</v>
      </c>
      <c r="O8" s="1515"/>
      <c r="P8" s="1511" t="s">
        <v>1252</v>
      </c>
      <c r="Q8" s="1516" t="s">
        <v>1243</v>
      </c>
      <c r="R8" s="1516" t="s">
        <v>1021</v>
      </c>
      <c r="S8" s="1516" t="s">
        <v>1253</v>
      </c>
    </row>
    <row r="9" spans="1:19" s="1527" customFormat="1" ht="18" hidden="1" customHeight="1">
      <c r="A9" s="1518">
        <v>1</v>
      </c>
      <c r="B9" s="1519"/>
      <c r="C9" s="1520">
        <v>2</v>
      </c>
      <c r="D9" s="1519"/>
      <c r="E9" s="1518">
        <v>3</v>
      </c>
      <c r="F9" s="1521"/>
      <c r="G9" s="1518"/>
      <c r="H9" s="1518" t="s">
        <v>1098</v>
      </c>
      <c r="I9" s="1522"/>
      <c r="J9" s="1523" t="s">
        <v>1104</v>
      </c>
      <c r="K9" s="1521"/>
      <c r="L9" s="1523" t="s">
        <v>1104</v>
      </c>
      <c r="M9" s="1522"/>
      <c r="N9" s="1523">
        <v>5</v>
      </c>
      <c r="O9" s="1524" t="s">
        <v>131</v>
      </c>
      <c r="P9" s="1525"/>
      <c r="Q9" s="1526"/>
      <c r="R9" s="1526"/>
      <c r="S9" s="1526"/>
    </row>
    <row r="10" spans="1:19" s="1532" customFormat="1" ht="18.75" customHeight="1">
      <c r="A10" s="1528" t="s">
        <v>318</v>
      </c>
      <c r="B10" s="1529"/>
      <c r="C10" s="1530">
        <v>100</v>
      </c>
      <c r="D10" s="1529"/>
      <c r="E10" s="1530"/>
      <c r="F10" s="1530"/>
      <c r="G10" s="1530"/>
      <c r="H10" s="1531">
        <f>H12+H15+H18+H26+H29</f>
        <v>440949090806</v>
      </c>
      <c r="I10" s="1531"/>
      <c r="J10" s="1531">
        <f ca="1">J12+J15+J18+J26+J29</f>
        <v>0</v>
      </c>
      <c r="K10" s="1529"/>
      <c r="L10" s="1536">
        <v>555586162766</v>
      </c>
      <c r="M10" s="1536"/>
      <c r="N10" s="1536">
        <v>655604547205</v>
      </c>
      <c r="O10" s="1524" t="s">
        <v>131</v>
      </c>
      <c r="P10" s="1536">
        <v>555586162766</v>
      </c>
      <c r="Q10" s="1536">
        <v>515352853153</v>
      </c>
      <c r="R10" s="1536">
        <v>60698171539</v>
      </c>
      <c r="S10" s="1536">
        <v>-20464861926</v>
      </c>
    </row>
    <row r="11" spans="1:19" s="1532" customFormat="1" ht="2.25" customHeight="1">
      <c r="A11" s="1528"/>
      <c r="B11" s="1529"/>
      <c r="C11" s="1530"/>
      <c r="D11" s="1529"/>
      <c r="E11" s="1530"/>
      <c r="F11" s="1530"/>
      <c r="G11" s="1530"/>
      <c r="H11" s="1531"/>
      <c r="I11" s="1531"/>
      <c r="J11" s="1531"/>
      <c r="K11" s="1529"/>
      <c r="L11" s="1536"/>
      <c r="M11" s="1536"/>
      <c r="N11" s="1536"/>
      <c r="O11" s="1524" t="s">
        <v>131</v>
      </c>
      <c r="P11" s="1536"/>
      <c r="Q11" s="1536"/>
      <c r="R11" s="1536"/>
      <c r="S11" s="1536"/>
    </row>
    <row r="12" spans="1:19" s="1537" customFormat="1" ht="18" customHeight="1">
      <c r="A12" s="1533" t="s">
        <v>319</v>
      </c>
      <c r="B12" s="1535"/>
      <c r="C12" s="1534">
        <v>110</v>
      </c>
      <c r="D12" s="1535"/>
      <c r="E12" s="1534"/>
      <c r="F12" s="1534"/>
      <c r="G12" s="1534"/>
      <c r="H12" s="1536">
        <f>SUM(H13:H14)</f>
        <v>40665817492</v>
      </c>
      <c r="I12" s="1536"/>
      <c r="J12" s="1536">
        <f ca="1">SUM(J13:J14)</f>
        <v>0</v>
      </c>
      <c r="K12" s="1535"/>
      <c r="L12" s="1536">
        <v>42376077381</v>
      </c>
      <c r="M12" s="1536"/>
      <c r="N12" s="1536">
        <v>71581063585</v>
      </c>
      <c r="O12" s="1524" t="s">
        <v>131</v>
      </c>
      <c r="P12" s="1536">
        <v>42376077381</v>
      </c>
      <c r="Q12" s="1536">
        <v>42192063144</v>
      </c>
      <c r="R12" s="1536">
        <v>184014237</v>
      </c>
      <c r="S12" s="1536">
        <v>0</v>
      </c>
    </row>
    <row r="13" spans="1:19" s="1546" customFormat="1" ht="18" customHeight="1">
      <c r="A13" s="1538" t="s">
        <v>320</v>
      </c>
      <c r="B13" s="1564"/>
      <c r="C13" s="1539">
        <v>111</v>
      </c>
      <c r="D13" s="1540"/>
      <c r="E13" s="1541" t="s">
        <v>944</v>
      </c>
      <c r="F13" s="1534"/>
      <c r="G13" s="1539" t="s">
        <v>1099</v>
      </c>
      <c r="H13" s="1542">
        <v>21065817492</v>
      </c>
      <c r="I13" s="1543"/>
      <c r="J13" s="1543">
        <f ca="1">SUMIF('TH DC'!$B$7:$F$102,'Phu luc BS'!G13,'TH DC'!$F$7:$F$102)</f>
        <v>0</v>
      </c>
      <c r="K13" s="1540"/>
      <c r="L13" s="1543">
        <v>40376077381</v>
      </c>
      <c r="M13" s="1543"/>
      <c r="N13" s="1543">
        <v>71581063585</v>
      </c>
      <c r="O13" s="1524" t="s">
        <v>131</v>
      </c>
      <c r="P13" s="1502">
        <v>40376077381</v>
      </c>
      <c r="Q13" s="1544">
        <v>40192063144</v>
      </c>
      <c r="R13" s="1545">
        <v>184014237</v>
      </c>
      <c r="S13" s="1502">
        <v>0</v>
      </c>
    </row>
    <row r="14" spans="1:19" s="1546" customFormat="1" ht="15">
      <c r="A14" s="1540" t="s">
        <v>321</v>
      </c>
      <c r="B14" s="1540"/>
      <c r="C14" s="1539">
        <v>112</v>
      </c>
      <c r="D14" s="1540"/>
      <c r="E14" s="1534"/>
      <c r="F14" s="1534"/>
      <c r="G14" s="1539" t="s">
        <v>1089</v>
      </c>
      <c r="H14" s="1542">
        <v>19600000000</v>
      </c>
      <c r="I14" s="1543"/>
      <c r="J14" s="1543">
        <f ca="1">SUMIF('TH DC'!$B$7:$F$102,'Phu luc BS'!G14,'TH DC'!$F$7:$F$102)</f>
        <v>0</v>
      </c>
      <c r="K14" s="1540"/>
      <c r="L14" s="1543">
        <v>2000000000</v>
      </c>
      <c r="M14" s="1543"/>
      <c r="N14" s="1543">
        <v>0</v>
      </c>
      <c r="O14" s="1524" t="s">
        <v>131</v>
      </c>
      <c r="P14" s="1502">
        <v>2000000000</v>
      </c>
      <c r="Q14" s="1547">
        <v>2000000000</v>
      </c>
      <c r="R14" s="1502"/>
      <c r="S14" s="1502">
        <v>0</v>
      </c>
    </row>
    <row r="15" spans="1:19" s="1537" customFormat="1" ht="15">
      <c r="A15" s="1533" t="s">
        <v>322</v>
      </c>
      <c r="B15" s="1535"/>
      <c r="C15" s="1534">
        <v>120</v>
      </c>
      <c r="D15" s="1535"/>
      <c r="E15" s="1541" t="s">
        <v>945</v>
      </c>
      <c r="F15" s="1534"/>
      <c r="G15" s="1534"/>
      <c r="H15" s="1536">
        <f>SUM(H16:H17)</f>
        <v>3616824600</v>
      </c>
      <c r="I15" s="1536"/>
      <c r="J15" s="1536">
        <f ca="1">SUM(J16:J17)</f>
        <v>0</v>
      </c>
      <c r="K15" s="1535"/>
      <c r="L15" s="1536">
        <v>2587295304</v>
      </c>
      <c r="M15" s="1536"/>
      <c r="N15" s="1536">
        <v>4615539776</v>
      </c>
      <c r="O15" s="1524" t="s">
        <v>131</v>
      </c>
      <c r="P15" s="1502">
        <v>2587295304</v>
      </c>
      <c r="Q15" s="1525">
        <v>2587295304</v>
      </c>
      <c r="R15" s="1525">
        <v>0</v>
      </c>
      <c r="S15" s="1525">
        <v>0</v>
      </c>
    </row>
    <row r="16" spans="1:19" s="1546" customFormat="1" ht="15">
      <c r="A16" s="1540" t="s">
        <v>323</v>
      </c>
      <c r="B16" s="1540"/>
      <c r="C16" s="1539">
        <v>121</v>
      </c>
      <c r="D16" s="1540"/>
      <c r="E16" s="1534"/>
      <c r="F16" s="1534"/>
      <c r="G16" s="1539" t="s">
        <v>688</v>
      </c>
      <c r="H16" s="1542">
        <v>8264360625</v>
      </c>
      <c r="I16" s="1543"/>
      <c r="J16" s="1543">
        <f ca="1">SUMIF('TH DC'!$B$7:$F$102,'Phu luc BS'!G16,'TH DC'!$F$7:$F$102)</f>
        <v>0</v>
      </c>
      <c r="K16" s="1540"/>
      <c r="L16" s="1543">
        <v>4401692800</v>
      </c>
      <c r="M16" s="1543"/>
      <c r="N16" s="1543">
        <v>7617950025</v>
      </c>
      <c r="O16" s="1524" t="s">
        <v>131</v>
      </c>
      <c r="P16" s="1502">
        <v>4401692800</v>
      </c>
      <c r="Q16" s="1548">
        <v>4401692800</v>
      </c>
      <c r="R16" s="1502">
        <v>0</v>
      </c>
      <c r="S16" s="1502">
        <v>0</v>
      </c>
    </row>
    <row r="17" spans="1:19" s="1546" customFormat="1" ht="15">
      <c r="A17" s="1549" t="s">
        <v>216</v>
      </c>
      <c r="B17" s="1540"/>
      <c r="C17" s="1539">
        <v>129</v>
      </c>
      <c r="D17" s="1540"/>
      <c r="E17" s="1534"/>
      <c r="F17" s="1534"/>
      <c r="G17" s="1539" t="s">
        <v>1042</v>
      </c>
      <c r="H17" s="1542">
        <v>-4647536025</v>
      </c>
      <c r="I17" s="1543"/>
      <c r="J17" s="1543">
        <f ca="1">SUMIF('TH DC'!$B$7:$F$102,'Phu luc BS'!G17,'TH DC'!$F$7:$F$102)</f>
        <v>0</v>
      </c>
      <c r="K17" s="1540"/>
      <c r="L17" s="1543">
        <v>-1814397496</v>
      </c>
      <c r="M17" s="1543"/>
      <c r="N17" s="1543">
        <v>-3002410249</v>
      </c>
      <c r="O17" s="1524" t="s">
        <v>131</v>
      </c>
      <c r="P17" s="1502">
        <v>-1814397496</v>
      </c>
      <c r="Q17" s="1550">
        <v>-1814397496</v>
      </c>
      <c r="R17" s="1502">
        <v>0</v>
      </c>
      <c r="S17" s="1502">
        <v>0</v>
      </c>
    </row>
    <row r="18" spans="1:19" s="1537" customFormat="1" ht="15">
      <c r="A18" s="1533" t="s">
        <v>324</v>
      </c>
      <c r="B18" s="1535"/>
      <c r="C18" s="1534">
        <v>130</v>
      </c>
      <c r="D18" s="1535"/>
      <c r="E18" s="1541" t="s">
        <v>946</v>
      </c>
      <c r="F18" s="1534"/>
      <c r="G18" s="1534"/>
      <c r="H18" s="1536">
        <f>SUM(H19:H24)</f>
        <v>313707006259</v>
      </c>
      <c r="I18" s="1536"/>
      <c r="J18" s="1536">
        <f ca="1">SUM(J19:J24)</f>
        <v>0</v>
      </c>
      <c r="K18" s="1535"/>
      <c r="L18" s="1536">
        <v>405069228444</v>
      </c>
      <c r="M18" s="1536"/>
      <c r="N18" s="1536">
        <v>455722759045</v>
      </c>
      <c r="O18" s="1524" t="s">
        <v>131</v>
      </c>
      <c r="P18" s="1536">
        <v>405069228444</v>
      </c>
      <c r="Q18" s="1536">
        <v>368905591614</v>
      </c>
      <c r="R18" s="1536">
        <v>56628498756</v>
      </c>
      <c r="S18" s="1536">
        <v>-20464861926</v>
      </c>
    </row>
    <row r="19" spans="1:19" s="1546" customFormat="1" ht="18" customHeight="1">
      <c r="A19" s="1540" t="s">
        <v>325</v>
      </c>
      <c r="B19" s="1540"/>
      <c r="C19" s="1539">
        <v>131</v>
      </c>
      <c r="D19" s="1540"/>
      <c r="E19" s="1534"/>
      <c r="F19" s="1534"/>
      <c r="G19" s="1539" t="s">
        <v>681</v>
      </c>
      <c r="H19" s="1542">
        <v>207510883708</v>
      </c>
      <c r="I19" s="1543"/>
      <c r="J19" s="1543">
        <f ca="1">SUMIF('TH DC'!$B$7:$F$102,'Phu luc BS'!G19,'TH DC'!$F$7:$F$102)</f>
        <v>0</v>
      </c>
      <c r="K19" s="1540"/>
      <c r="L19" s="1543">
        <v>353592879064</v>
      </c>
      <c r="M19" s="1543"/>
      <c r="N19" s="1543">
        <v>401096882536</v>
      </c>
      <c r="O19" s="1524" t="s">
        <v>131</v>
      </c>
      <c r="P19" s="1502">
        <v>353592879064</v>
      </c>
      <c r="Q19" s="1551">
        <v>313638573737</v>
      </c>
      <c r="R19" s="1545">
        <v>42904305327</v>
      </c>
      <c r="S19" s="1663">
        <v>-2950000000</v>
      </c>
    </row>
    <row r="20" spans="1:19" s="1546" customFormat="1" ht="15">
      <c r="A20" s="1552" t="s">
        <v>116</v>
      </c>
      <c r="B20" s="1540"/>
      <c r="C20" s="1539">
        <v>132</v>
      </c>
      <c r="D20" s="1540"/>
      <c r="E20" s="1534"/>
      <c r="F20" s="1534"/>
      <c r="G20" s="1539" t="s">
        <v>703</v>
      </c>
      <c r="H20" s="1542">
        <v>49964298268</v>
      </c>
      <c r="I20" s="1543"/>
      <c r="J20" s="1543">
        <f ca="1">SUMIF('TH DC'!$B$7:$F$102,'Phu luc BS'!G20,'TH DC'!$F$7:$F$102)</f>
        <v>0</v>
      </c>
      <c r="K20" s="1540"/>
      <c r="L20" s="1543">
        <v>48839540675</v>
      </c>
      <c r="M20" s="1543"/>
      <c r="N20" s="1543">
        <v>50895444101</v>
      </c>
      <c r="O20" s="1524" t="s">
        <v>131</v>
      </c>
      <c r="P20" s="1502">
        <v>48839540675</v>
      </c>
      <c r="Q20" s="1553">
        <v>35511324275</v>
      </c>
      <c r="R20" s="1545">
        <v>13328216400</v>
      </c>
      <c r="S20" s="1502"/>
    </row>
    <row r="21" spans="1:19" s="1546" customFormat="1" ht="15">
      <c r="A21" s="1549" t="s">
        <v>217</v>
      </c>
      <c r="B21" s="1540"/>
      <c r="C21" s="1539">
        <v>133</v>
      </c>
      <c r="D21" s="1540"/>
      <c r="E21" s="1534"/>
      <c r="F21" s="1534"/>
      <c r="G21" s="1539" t="s">
        <v>684</v>
      </c>
      <c r="H21" s="1542">
        <v>49827794950</v>
      </c>
      <c r="I21" s="1543"/>
      <c r="J21" s="1543">
        <f ca="1">SUMIF('TH DC'!$B$7:$F$102,'Phu luc BS'!G21,'TH DC'!$F$7:$F$102)</f>
        <v>0</v>
      </c>
      <c r="K21" s="1540"/>
      <c r="L21" s="1543">
        <v>0</v>
      </c>
      <c r="M21" s="1543"/>
      <c r="N21" s="1543">
        <v>0</v>
      </c>
      <c r="O21" s="1524" t="s">
        <v>38</v>
      </c>
      <c r="P21" s="1502">
        <v>0</v>
      </c>
      <c r="Q21" s="1554">
        <v>17514861926</v>
      </c>
      <c r="R21" s="1502"/>
      <c r="S21" s="1502">
        <v>-17514861926</v>
      </c>
    </row>
    <row r="22" spans="1:19" s="1546" customFormat="1" ht="15" hidden="1">
      <c r="A22" s="1549" t="s">
        <v>112</v>
      </c>
      <c r="B22" s="1540"/>
      <c r="C22" s="1539">
        <v>134</v>
      </c>
      <c r="D22" s="1540"/>
      <c r="E22" s="1534"/>
      <c r="F22" s="1534"/>
      <c r="G22" s="1539" t="s">
        <v>682</v>
      </c>
      <c r="H22" s="1542"/>
      <c r="I22" s="1543"/>
      <c r="J22" s="1543">
        <f ca="1">SUMIF('TH DC'!$B$7:$F$102,'Phu luc BS'!G22,'TH DC'!$F$7:$F$102)</f>
        <v>0</v>
      </c>
      <c r="K22" s="1540"/>
      <c r="L22" s="1543">
        <v>0</v>
      </c>
      <c r="M22" s="1543"/>
      <c r="N22" s="1543">
        <v>0</v>
      </c>
      <c r="O22" s="1524" t="s">
        <v>38</v>
      </c>
      <c r="P22" s="1502">
        <v>0</v>
      </c>
      <c r="Q22" s="1502"/>
      <c r="R22" s="1502"/>
      <c r="S22" s="1502"/>
    </row>
    <row r="23" spans="1:19" s="1546" customFormat="1" ht="18" customHeight="1">
      <c r="A23" s="1552" t="s">
        <v>1254</v>
      </c>
      <c r="B23" s="1540"/>
      <c r="C23" s="1539">
        <v>138</v>
      </c>
      <c r="D23" s="1540"/>
      <c r="E23" s="1541"/>
      <c r="F23" s="1534"/>
      <c r="G23" s="1539" t="s">
        <v>683</v>
      </c>
      <c r="H23" s="1542">
        <v>6929175488</v>
      </c>
      <c r="I23" s="1543"/>
      <c r="J23" s="1543">
        <f ca="1">SUMIF('TH DC'!$B$7:$F$102,'Phu luc BS'!G23,'TH DC'!$F$7:$F$102)</f>
        <v>0</v>
      </c>
      <c r="K23" s="1540"/>
      <c r="L23" s="1543">
        <v>3293202100</v>
      </c>
      <c r="M23" s="1543"/>
      <c r="N23" s="1543">
        <v>4386825803</v>
      </c>
      <c r="O23" s="1524" t="s">
        <v>131</v>
      </c>
      <c r="P23" s="1502">
        <v>3293202100</v>
      </c>
      <c r="Q23" s="1555">
        <v>2897225071</v>
      </c>
      <c r="R23" s="1545">
        <v>395977029</v>
      </c>
      <c r="S23" s="1502"/>
    </row>
    <row r="24" spans="1:19" s="1546" customFormat="1" ht="15">
      <c r="A24" s="1549" t="s">
        <v>1255</v>
      </c>
      <c r="B24" s="1540"/>
      <c r="C24" s="1539">
        <v>139</v>
      </c>
      <c r="D24" s="1540"/>
      <c r="E24" s="1534"/>
      <c r="F24" s="1534"/>
      <c r="G24" s="1539" t="s">
        <v>1043</v>
      </c>
      <c r="H24" s="1542">
        <v>-525146155</v>
      </c>
      <c r="I24" s="1543"/>
      <c r="J24" s="1543">
        <f ca="1">SUMIF('TH DC'!$B$7:$F$102,'Phu luc BS'!G24,'TH DC'!$F$7:$F$102)</f>
        <v>0</v>
      </c>
      <c r="K24" s="1540"/>
      <c r="L24" s="1543">
        <v>-656393395</v>
      </c>
      <c r="M24" s="1543"/>
      <c r="N24" s="1543">
        <v>-656393395</v>
      </c>
      <c r="O24" s="1524" t="s">
        <v>131</v>
      </c>
      <c r="P24" s="1502">
        <v>-656393395</v>
      </c>
      <c r="Q24" s="1556">
        <v>-656393395</v>
      </c>
      <c r="R24" s="1502"/>
      <c r="S24" s="1502"/>
    </row>
    <row r="25" spans="1:19" s="1546" customFormat="1" ht="3" customHeight="1">
      <c r="A25" s="1549"/>
      <c r="B25" s="1540"/>
      <c r="C25" s="1539"/>
      <c r="D25" s="1540"/>
      <c r="E25" s="1534"/>
      <c r="F25" s="1534"/>
      <c r="G25" s="1539"/>
      <c r="H25" s="1543"/>
      <c r="I25" s="1543"/>
      <c r="J25" s="1543"/>
      <c r="K25" s="1540"/>
      <c r="L25" s="1543"/>
      <c r="M25" s="1543"/>
      <c r="N25" s="1543"/>
      <c r="O25" s="1524" t="s">
        <v>131</v>
      </c>
      <c r="P25" s="1502">
        <v>0</v>
      </c>
      <c r="Q25" s="1502">
        <v>0</v>
      </c>
      <c r="R25" s="1502">
        <v>0</v>
      </c>
      <c r="S25" s="1502"/>
    </row>
    <row r="26" spans="1:19" s="1537" customFormat="1" ht="18" customHeight="1">
      <c r="A26" s="1533" t="s">
        <v>326</v>
      </c>
      <c r="B26" s="1535"/>
      <c r="C26" s="1534">
        <v>140</v>
      </c>
      <c r="D26" s="1535"/>
      <c r="E26" s="1534"/>
      <c r="F26" s="1534"/>
      <c r="G26" s="1534"/>
      <c r="H26" s="1536">
        <f>SUM(H27:H28)</f>
        <v>64640598675</v>
      </c>
      <c r="I26" s="1536"/>
      <c r="J26" s="1536">
        <f ca="1">SUM(J27:J28)</f>
        <v>0</v>
      </c>
      <c r="K26" s="1535"/>
      <c r="L26" s="1536">
        <v>81982922001</v>
      </c>
      <c r="M26" s="1536"/>
      <c r="N26" s="1536">
        <v>111486741374</v>
      </c>
      <c r="O26" s="1524" t="s">
        <v>131</v>
      </c>
      <c r="P26" s="1536">
        <v>81982922001</v>
      </c>
      <c r="Q26" s="1536">
        <v>79625067659</v>
      </c>
      <c r="R26" s="1536">
        <v>2357854342</v>
      </c>
      <c r="S26" s="1536">
        <v>0</v>
      </c>
    </row>
    <row r="27" spans="1:19" s="1546" customFormat="1" ht="18" customHeight="1">
      <c r="A27" s="1540" t="s">
        <v>327</v>
      </c>
      <c r="B27" s="1540"/>
      <c r="C27" s="1539">
        <v>141</v>
      </c>
      <c r="D27" s="1540"/>
      <c r="E27" s="1541" t="s">
        <v>947</v>
      </c>
      <c r="F27" s="1534"/>
      <c r="G27" s="1539" t="s">
        <v>1053</v>
      </c>
      <c r="H27" s="1542">
        <v>64896373206</v>
      </c>
      <c r="I27" s="1543"/>
      <c r="J27" s="1543">
        <f ca="1">SUMIF('TH DC'!$B$7:$F$102,'Phu luc BS'!G27,'TH DC'!$F$7:$F$102)</f>
        <v>0</v>
      </c>
      <c r="K27" s="1540"/>
      <c r="L27" s="1543">
        <v>82238696532</v>
      </c>
      <c r="M27" s="1543">
        <v>86489712269</v>
      </c>
      <c r="N27" s="1543">
        <v>111742515905</v>
      </c>
      <c r="O27" s="1524" t="s">
        <v>131</v>
      </c>
      <c r="P27" s="1502">
        <v>82238696532</v>
      </c>
      <c r="Q27" s="1557">
        <v>79880842190</v>
      </c>
      <c r="R27" s="1545">
        <v>2357854342</v>
      </c>
      <c r="S27" s="1502">
        <v>0</v>
      </c>
    </row>
    <row r="28" spans="1:19" s="1546" customFormat="1" ht="18" customHeight="1">
      <c r="A28" s="1540" t="s">
        <v>328</v>
      </c>
      <c r="B28" s="1540"/>
      <c r="C28" s="1539">
        <v>149</v>
      </c>
      <c r="D28" s="1540"/>
      <c r="E28" s="1534"/>
      <c r="F28" s="1534"/>
      <c r="G28" s="1539" t="s">
        <v>1044</v>
      </c>
      <c r="H28" s="1542">
        <f>P28</f>
        <v>-255774531</v>
      </c>
      <c r="I28" s="1543"/>
      <c r="J28" s="1543">
        <f ca="1">SUMIF('TH DC'!$B$7:$F$102,'Phu luc BS'!G28,'TH DC'!$F$7:$F$102)</f>
        <v>0</v>
      </c>
      <c r="K28" s="1540"/>
      <c r="L28" s="1543">
        <v>-255774531</v>
      </c>
      <c r="M28" s="1543">
        <v>0</v>
      </c>
      <c r="N28" s="1542">
        <v>-255774531</v>
      </c>
      <c r="O28" s="1524" t="s">
        <v>131</v>
      </c>
      <c r="P28" s="1502">
        <v>-255774531</v>
      </c>
      <c r="Q28" s="1558">
        <v>-255774531</v>
      </c>
      <c r="R28" s="1502"/>
      <c r="S28" s="1502">
        <v>0</v>
      </c>
    </row>
    <row r="29" spans="1:19" s="1537" customFormat="1" ht="15">
      <c r="A29" s="1533" t="s">
        <v>329</v>
      </c>
      <c r="B29" s="1535"/>
      <c r="C29" s="1534">
        <v>150</v>
      </c>
      <c r="D29" s="1535"/>
      <c r="E29" s="1534"/>
      <c r="F29" s="1534"/>
      <c r="G29" s="1534"/>
      <c r="H29" s="1536">
        <f>SUM(H30:H33)</f>
        <v>18318843780</v>
      </c>
      <c r="I29" s="1536"/>
      <c r="J29" s="1536">
        <f ca="1">SUM(J30:J33)</f>
        <v>0</v>
      </c>
      <c r="K29" s="1535"/>
      <c r="L29" s="1536">
        <v>23570639636</v>
      </c>
      <c r="M29" s="1536"/>
      <c r="N29" s="1559">
        <v>12198443425</v>
      </c>
      <c r="O29" s="1524" t="s">
        <v>131</v>
      </c>
      <c r="P29" s="1559">
        <v>23570639636</v>
      </c>
      <c r="Q29" s="1559">
        <v>22042835432</v>
      </c>
      <c r="R29" s="1559">
        <v>1527804204</v>
      </c>
      <c r="S29" s="1559">
        <v>0</v>
      </c>
    </row>
    <row r="30" spans="1:19" s="1546" customFormat="1" ht="15">
      <c r="A30" s="1538" t="s">
        <v>330</v>
      </c>
      <c r="B30" s="1540"/>
      <c r="C30" s="1539">
        <v>151</v>
      </c>
      <c r="D30" s="1540"/>
      <c r="E30" s="1534"/>
      <c r="F30" s="1534"/>
      <c r="G30" s="1539" t="s">
        <v>685</v>
      </c>
      <c r="H30" s="1542">
        <v>5780409759</v>
      </c>
      <c r="I30" s="1543"/>
      <c r="J30" s="1543">
        <f ca="1">SUMIF('TH DC'!$B$7:$F$102,'Phu luc BS'!G30,'TH DC'!$F$7:$F$102)</f>
        <v>0</v>
      </c>
      <c r="K30" s="1540"/>
      <c r="L30" s="1543">
        <v>8922614995</v>
      </c>
      <c r="M30" s="1543"/>
      <c r="N30" s="1543">
        <v>2838603310</v>
      </c>
      <c r="O30" s="1524" t="s">
        <v>131</v>
      </c>
      <c r="P30" s="1502">
        <v>8922614995</v>
      </c>
      <c r="Q30" s="1560">
        <v>8922614995</v>
      </c>
      <c r="R30" s="1502"/>
      <c r="S30" s="1502">
        <v>0</v>
      </c>
    </row>
    <row r="31" spans="1:19" s="1546" customFormat="1" ht="15">
      <c r="A31" s="1552" t="s">
        <v>218</v>
      </c>
      <c r="B31" s="1540"/>
      <c r="C31" s="1539">
        <v>152</v>
      </c>
      <c r="D31" s="1540"/>
      <c r="E31" s="1541"/>
      <c r="F31" s="1534"/>
      <c r="G31" s="1539" t="s">
        <v>1107</v>
      </c>
      <c r="H31" s="1542">
        <v>600721959</v>
      </c>
      <c r="I31" s="1543"/>
      <c r="J31" s="1543">
        <f ca="1">SUMIF('TH DC'!$B$7:$F$102,'Phu luc BS'!G31,'TH DC'!$F$7:$F$102)</f>
        <v>0</v>
      </c>
      <c r="K31" s="1540"/>
      <c r="L31" s="1543">
        <v>244234688</v>
      </c>
      <c r="M31" s="1543"/>
      <c r="N31" s="1543">
        <v>527995183</v>
      </c>
      <c r="O31" s="1524" t="s">
        <v>131</v>
      </c>
      <c r="P31" s="1502">
        <v>244234688</v>
      </c>
      <c r="Q31" s="1561">
        <v>22327730</v>
      </c>
      <c r="R31" s="1545">
        <v>221906958</v>
      </c>
      <c r="S31" s="1502"/>
    </row>
    <row r="32" spans="1:19" s="1546" customFormat="1" ht="18" hidden="1" customHeight="1">
      <c r="A32" s="1549" t="s">
        <v>34</v>
      </c>
      <c r="B32" s="1540"/>
      <c r="C32" s="1539">
        <v>154</v>
      </c>
      <c r="D32" s="1540"/>
      <c r="E32" s="1541"/>
      <c r="F32" s="1534"/>
      <c r="G32" s="1539" t="s">
        <v>1108</v>
      </c>
      <c r="H32" s="1542">
        <v>0</v>
      </c>
      <c r="I32" s="1543"/>
      <c r="J32" s="1543">
        <f ca="1">SUMIF('TH DC'!$B$7:$F$102,'Phu luc BS'!G32,'TH DC'!$F$7:$F$102)</f>
        <v>0</v>
      </c>
      <c r="K32" s="1540"/>
      <c r="L32" s="1543">
        <v>0</v>
      </c>
      <c r="M32" s="1543"/>
      <c r="N32" s="1543">
        <v>0</v>
      </c>
      <c r="O32" s="1524" t="s">
        <v>38</v>
      </c>
      <c r="P32" s="1502">
        <v>0</v>
      </c>
      <c r="Q32" s="1502"/>
      <c r="R32" s="1502"/>
      <c r="S32" s="1502">
        <v>0</v>
      </c>
    </row>
    <row r="33" spans="1:19" s="1546" customFormat="1" ht="18" customHeight="1">
      <c r="A33" s="1549" t="s">
        <v>1219</v>
      </c>
      <c r="B33" s="1540"/>
      <c r="C33" s="1539">
        <v>158</v>
      </c>
      <c r="D33" s="1540"/>
      <c r="E33" s="1534"/>
      <c r="F33" s="1539"/>
      <c r="G33" s="1539" t="s">
        <v>1060</v>
      </c>
      <c r="H33" s="1542">
        <v>11937712062</v>
      </c>
      <c r="I33" s="1543"/>
      <c r="J33" s="1543">
        <f ca="1">SUMIF('TH DC'!$B$7:$F$102,'Phu luc BS'!G33,'TH DC'!$F$7:$F$102)</f>
        <v>0</v>
      </c>
      <c r="K33" s="1540"/>
      <c r="L33" s="1543">
        <v>14403789953</v>
      </c>
      <c r="M33" s="1543"/>
      <c r="N33" s="1543">
        <v>8831844932</v>
      </c>
      <c r="O33" s="1524" t="s">
        <v>131</v>
      </c>
      <c r="P33" s="1502">
        <v>14403789953</v>
      </c>
      <c r="Q33" s="1562">
        <v>13097892707</v>
      </c>
      <c r="R33" s="1545">
        <v>1305897246</v>
      </c>
      <c r="S33" s="1502">
        <v>0</v>
      </c>
    </row>
    <row r="34" spans="1:19" s="1546" customFormat="1" ht="1.5" customHeight="1">
      <c r="A34" s="1540"/>
      <c r="B34" s="1540"/>
      <c r="C34" s="1539"/>
      <c r="D34" s="1540"/>
      <c r="E34" s="1534"/>
      <c r="F34" s="1539"/>
      <c r="G34" s="1539"/>
      <c r="H34" s="1543"/>
      <c r="I34" s="1543"/>
      <c r="J34" s="1543"/>
      <c r="K34" s="1540"/>
      <c r="L34" s="1543"/>
      <c r="M34" s="1543"/>
      <c r="N34" s="1543"/>
      <c r="O34" s="1524" t="s">
        <v>131</v>
      </c>
      <c r="P34" s="1502">
        <v>244234688</v>
      </c>
      <c r="Q34" s="1561">
        <v>22327730</v>
      </c>
      <c r="R34" s="1545">
        <v>221906958</v>
      </c>
      <c r="S34" s="1502"/>
    </row>
    <row r="35" spans="1:19" s="1532" customFormat="1" ht="18.75" customHeight="1">
      <c r="A35" s="1528" t="s">
        <v>312</v>
      </c>
      <c r="B35" s="1529"/>
      <c r="C35" s="1530">
        <v>200</v>
      </c>
      <c r="D35" s="1529"/>
      <c r="E35" s="1534"/>
      <c r="F35" s="1530"/>
      <c r="G35" s="1530"/>
      <c r="H35" s="1536">
        <f>H36+H42+H54+H58+H64</f>
        <v>191915314975</v>
      </c>
      <c r="I35" s="1536"/>
      <c r="J35" s="1531">
        <f ca="1">J36+J42+J54+J58+J64</f>
        <v>0</v>
      </c>
      <c r="K35" s="1529"/>
      <c r="L35" s="1536">
        <v>171817550312</v>
      </c>
      <c r="M35" s="1536"/>
      <c r="N35" s="1536">
        <v>172456728970</v>
      </c>
      <c r="O35" s="1524" t="s">
        <v>131</v>
      </c>
      <c r="P35" s="1536">
        <v>171817550312</v>
      </c>
      <c r="Q35" s="1536">
        <v>172517751139</v>
      </c>
      <c r="R35" s="1536">
        <v>8761179533</v>
      </c>
      <c r="S35" s="1536">
        <v>-9461380360</v>
      </c>
    </row>
    <row r="36" spans="1:19" s="1537" customFormat="1" ht="15">
      <c r="A36" s="1533" t="s">
        <v>496</v>
      </c>
      <c r="B36" s="1535"/>
      <c r="C36" s="1534">
        <v>210</v>
      </c>
      <c r="D36" s="1535"/>
      <c r="E36" s="1534"/>
      <c r="F36" s="1534"/>
      <c r="G36" s="1534"/>
      <c r="H36" s="1536">
        <f>SUM(H37:H41)</f>
        <v>69845038051</v>
      </c>
      <c r="I36" s="1536"/>
      <c r="J36" s="1536">
        <f ca="1">SUM(J37:J41)</f>
        <v>0</v>
      </c>
      <c r="K36" s="1535"/>
      <c r="L36" s="1536">
        <v>0</v>
      </c>
      <c r="M36" s="1536"/>
      <c r="N36" s="1536">
        <v>200000000</v>
      </c>
      <c r="O36" s="1524" t="s">
        <v>131</v>
      </c>
      <c r="P36" s="1502">
        <v>0</v>
      </c>
      <c r="Q36" s="1525">
        <v>0</v>
      </c>
      <c r="R36" s="1525">
        <v>0</v>
      </c>
      <c r="S36" s="1525">
        <v>0</v>
      </c>
    </row>
    <row r="37" spans="1:19" s="1546" customFormat="1" ht="15" hidden="1">
      <c r="A37" s="1540" t="s">
        <v>331</v>
      </c>
      <c r="B37" s="1540"/>
      <c r="C37" s="1539">
        <v>211</v>
      </c>
      <c r="D37" s="1540"/>
      <c r="E37" s="1534"/>
      <c r="F37" s="1539"/>
      <c r="G37" s="1539" t="s">
        <v>678</v>
      </c>
      <c r="H37" s="1542">
        <f>P37</f>
        <v>0</v>
      </c>
      <c r="I37" s="1543"/>
      <c r="J37" s="1543">
        <f ca="1">SUMIF('TH DC'!$B$7:$F$102,'Phu luc BS'!G37,'TH DC'!$F$7:$F$102)</f>
        <v>0</v>
      </c>
      <c r="K37" s="1540"/>
      <c r="L37" s="1543">
        <v>0</v>
      </c>
      <c r="M37" s="1543"/>
      <c r="N37" s="1543">
        <v>0</v>
      </c>
      <c r="O37" s="1524" t="s">
        <v>38</v>
      </c>
      <c r="P37" s="1502">
        <v>0</v>
      </c>
      <c r="Q37" s="1502">
        <v>0</v>
      </c>
      <c r="R37" s="1502">
        <v>0</v>
      </c>
      <c r="S37" s="1502">
        <v>0</v>
      </c>
    </row>
    <row r="38" spans="1:19" s="1546" customFormat="1" ht="15" hidden="1">
      <c r="A38" s="1549" t="s">
        <v>37</v>
      </c>
      <c r="B38" s="1540"/>
      <c r="C38" s="1539">
        <v>212</v>
      </c>
      <c r="D38" s="1540"/>
      <c r="E38" s="1541"/>
      <c r="F38" s="1539"/>
      <c r="G38" s="1539" t="s">
        <v>35</v>
      </c>
      <c r="H38" s="1542">
        <f>P38</f>
        <v>0</v>
      </c>
      <c r="I38" s="1543"/>
      <c r="J38" s="1543">
        <f ca="1">SUMIF('TH DC'!$B$7:$F$102,'Phu luc BS'!G38,'TH DC'!$F$7:$F$102)</f>
        <v>0</v>
      </c>
      <c r="K38" s="1540"/>
      <c r="L38" s="1543">
        <v>0</v>
      </c>
      <c r="M38" s="1543"/>
      <c r="N38" s="1543">
        <v>0</v>
      </c>
      <c r="O38" s="1524" t="s">
        <v>38</v>
      </c>
      <c r="P38" s="1502">
        <v>0</v>
      </c>
      <c r="Q38" s="1502">
        <v>0</v>
      </c>
      <c r="R38" s="1502">
        <v>0</v>
      </c>
      <c r="S38" s="1502">
        <v>0</v>
      </c>
    </row>
    <row r="39" spans="1:19" s="1546" customFormat="1" ht="15" hidden="1">
      <c r="A39" s="1549" t="s">
        <v>461</v>
      </c>
      <c r="B39" s="1540"/>
      <c r="C39" s="1539">
        <v>213</v>
      </c>
      <c r="D39" s="1540"/>
      <c r="E39" s="1541"/>
      <c r="F39" s="1539"/>
      <c r="G39" s="1539" t="s">
        <v>679</v>
      </c>
      <c r="H39" s="1542">
        <v>69845038051</v>
      </c>
      <c r="I39" s="1543"/>
      <c r="J39" s="1543">
        <f ca="1">SUMIF('TH DC'!$B$7:$F$102,'Phu luc BS'!G39,'TH DC'!$F$7:$F$102)</f>
        <v>0</v>
      </c>
      <c r="K39" s="1540"/>
      <c r="L39" s="1543">
        <v>0</v>
      </c>
      <c r="M39" s="1543"/>
      <c r="N39" s="1543">
        <v>0</v>
      </c>
      <c r="O39" s="1524" t="s">
        <v>38</v>
      </c>
      <c r="P39" s="1502">
        <v>0</v>
      </c>
      <c r="Q39" s="1502">
        <v>0</v>
      </c>
      <c r="R39" s="1502">
        <v>0</v>
      </c>
      <c r="S39" s="1502">
        <v>0</v>
      </c>
    </row>
    <row r="40" spans="1:19" s="1546" customFormat="1" ht="15">
      <c r="A40" s="1549" t="s">
        <v>1220</v>
      </c>
      <c r="B40" s="1540"/>
      <c r="C40" s="1539">
        <v>218</v>
      </c>
      <c r="D40" s="1540"/>
      <c r="E40" s="1541"/>
      <c r="F40" s="1539"/>
      <c r="G40" s="1539" t="s">
        <v>680</v>
      </c>
      <c r="H40" s="1542">
        <f>P40</f>
        <v>0</v>
      </c>
      <c r="I40" s="1543"/>
      <c r="J40" s="1543">
        <f ca="1">SUMIF('TH DC'!$B$7:$F$102,'Phu luc BS'!G40,'TH DC'!$F$7:$F$102)</f>
        <v>0</v>
      </c>
      <c r="K40" s="1540"/>
      <c r="L40" s="1543">
        <v>0</v>
      </c>
      <c r="M40" s="1543"/>
      <c r="N40" s="1543">
        <v>200000000</v>
      </c>
      <c r="O40" s="1524" t="s">
        <v>131</v>
      </c>
      <c r="P40" s="1502">
        <v>0</v>
      </c>
      <c r="Q40" s="1502"/>
      <c r="R40" s="1502"/>
      <c r="S40" s="1502">
        <v>0</v>
      </c>
    </row>
    <row r="41" spans="1:19" s="1546" customFormat="1" ht="15" hidden="1">
      <c r="A41" s="1549" t="s">
        <v>826</v>
      </c>
      <c r="B41" s="1540"/>
      <c r="C41" s="1539">
        <v>219</v>
      </c>
      <c r="D41" s="1540"/>
      <c r="E41" s="1534"/>
      <c r="F41" s="1539"/>
      <c r="G41" s="1539" t="s">
        <v>1061</v>
      </c>
      <c r="H41" s="1542">
        <f>P41</f>
        <v>0</v>
      </c>
      <c r="I41" s="1543"/>
      <c r="J41" s="1543">
        <f ca="1">SUMIF('TH DC'!$B$7:$F$102,'Phu luc BS'!G41,'TH DC'!$F$7:$F$102)</f>
        <v>0</v>
      </c>
      <c r="K41" s="1540"/>
      <c r="L41" s="1543">
        <v>0</v>
      </c>
      <c r="M41" s="1543"/>
      <c r="N41" s="1543">
        <v>0</v>
      </c>
      <c r="O41" s="1524" t="s">
        <v>38</v>
      </c>
      <c r="P41" s="1502">
        <v>0</v>
      </c>
      <c r="Q41" s="1502">
        <v>0</v>
      </c>
      <c r="R41" s="1502">
        <v>0</v>
      </c>
      <c r="S41" s="1502">
        <v>0</v>
      </c>
    </row>
    <row r="42" spans="1:19" s="1537" customFormat="1" ht="15">
      <c r="A42" s="1533" t="s">
        <v>332</v>
      </c>
      <c r="B42" s="1535"/>
      <c r="C42" s="1534">
        <v>220</v>
      </c>
      <c r="D42" s="1535"/>
      <c r="E42" s="1534"/>
      <c r="F42" s="1534"/>
      <c r="G42" s="1534"/>
      <c r="H42" s="1536">
        <f>H43+H46+H49+H52</f>
        <v>41873647153</v>
      </c>
      <c r="I42" s="1536"/>
      <c r="J42" s="1536">
        <f ca="1">J43+J46+J49+J52</f>
        <v>0</v>
      </c>
      <c r="K42" s="1535"/>
      <c r="L42" s="1536">
        <v>106080445192</v>
      </c>
      <c r="M42" s="1536"/>
      <c r="N42" s="1536">
        <v>100195433010</v>
      </c>
      <c r="O42" s="1524" t="s">
        <v>131</v>
      </c>
      <c r="P42" s="1536">
        <v>106080445192</v>
      </c>
      <c r="Q42" s="1536">
        <v>97319265659</v>
      </c>
      <c r="R42" s="1536">
        <v>8761179533</v>
      </c>
      <c r="S42" s="1536">
        <v>0</v>
      </c>
    </row>
    <row r="43" spans="1:19" s="1546" customFormat="1" ht="18" customHeight="1">
      <c r="A43" s="1538" t="s">
        <v>333</v>
      </c>
      <c r="B43" s="1540"/>
      <c r="C43" s="1539">
        <v>221</v>
      </c>
      <c r="D43" s="1540"/>
      <c r="E43" s="1541" t="s">
        <v>67</v>
      </c>
      <c r="F43" s="1534"/>
      <c r="G43" s="1539"/>
      <c r="H43" s="1543">
        <f>SUM(H44:H45)</f>
        <v>23573332123</v>
      </c>
      <c r="I43" s="1543"/>
      <c r="J43" s="1543">
        <f ca="1">SUM(J44:J45)</f>
        <v>0</v>
      </c>
      <c r="K43" s="1540"/>
      <c r="L43" s="1543">
        <v>36845222336</v>
      </c>
      <c r="M43" s="1543"/>
      <c r="N43" s="1543">
        <v>72164971733</v>
      </c>
      <c r="O43" s="1524" t="s">
        <v>131</v>
      </c>
      <c r="P43" s="1543">
        <v>36845222336</v>
      </c>
      <c r="Q43" s="1543">
        <v>36845222336</v>
      </c>
      <c r="R43" s="1543"/>
      <c r="S43" s="1543"/>
    </row>
    <row r="44" spans="1:19" s="1572" customFormat="1" ht="18" customHeight="1">
      <c r="A44" s="1563" t="s">
        <v>933</v>
      </c>
      <c r="B44" s="1564"/>
      <c r="C44" s="1565">
        <v>222</v>
      </c>
      <c r="D44" s="1564"/>
      <c r="E44" s="1566"/>
      <c r="F44" s="1566"/>
      <c r="G44" s="1565" t="s">
        <v>1063</v>
      </c>
      <c r="H44" s="1567">
        <v>31438276850</v>
      </c>
      <c r="I44" s="1568"/>
      <c r="J44" s="1568">
        <f ca="1">SUMIF('TH DC'!$B$7:$F$102,'Phu luc BS'!G44,'TH DC'!$F$7:$F$102)</f>
        <v>0</v>
      </c>
      <c r="K44" s="1564"/>
      <c r="L44" s="1568">
        <v>73379161138</v>
      </c>
      <c r="M44" s="1543"/>
      <c r="N44" s="1568">
        <v>113767884650</v>
      </c>
      <c r="O44" s="1569" t="s">
        <v>131</v>
      </c>
      <c r="P44" s="1570">
        <v>73379161138</v>
      </c>
      <c r="Q44" s="1571">
        <v>73379161138</v>
      </c>
      <c r="R44" s="1570"/>
      <c r="S44" s="1570"/>
    </row>
    <row r="45" spans="1:19" s="1572" customFormat="1" ht="15">
      <c r="A45" s="1563" t="s">
        <v>934</v>
      </c>
      <c r="B45" s="1564"/>
      <c r="C45" s="1565">
        <v>223</v>
      </c>
      <c r="D45" s="1564"/>
      <c r="E45" s="1566"/>
      <c r="F45" s="1566"/>
      <c r="G45" s="1565" t="s">
        <v>1068</v>
      </c>
      <c r="H45" s="1567">
        <v>-7864944727</v>
      </c>
      <c r="I45" s="1568"/>
      <c r="J45" s="1568">
        <f ca="1">SUMIF('TH DC'!$B$7:$F$102,'Phu luc BS'!G45,'TH DC'!$F$7:$F$102)</f>
        <v>0</v>
      </c>
      <c r="K45" s="1564"/>
      <c r="L45" s="1568">
        <v>-36533938802</v>
      </c>
      <c r="M45" s="1543"/>
      <c r="N45" s="1568">
        <v>-41602912917</v>
      </c>
      <c r="O45" s="1569" t="s">
        <v>131</v>
      </c>
      <c r="P45" s="1570">
        <v>-36533938802</v>
      </c>
      <c r="Q45" s="1573">
        <v>-36533938802</v>
      </c>
      <c r="R45" s="1570"/>
      <c r="S45" s="1570"/>
    </row>
    <row r="46" spans="1:19" s="1546" customFormat="1" ht="15" hidden="1">
      <c r="A46" s="1538" t="s">
        <v>334</v>
      </c>
      <c r="B46" s="1540"/>
      <c r="C46" s="1539">
        <v>224</v>
      </c>
      <c r="D46" s="1540"/>
      <c r="E46" s="1541"/>
      <c r="F46" s="1534"/>
      <c r="G46" s="1539"/>
      <c r="H46" s="1543">
        <f>SUM(H47:H48)</f>
        <v>0</v>
      </c>
      <c r="I46" s="1543"/>
      <c r="J46" s="1543">
        <f>SUM(J47:J48)</f>
        <v>0</v>
      </c>
      <c r="K46" s="1540"/>
      <c r="L46" s="1543">
        <v>0</v>
      </c>
      <c r="M46" s="1543"/>
      <c r="N46" s="1543">
        <v>0</v>
      </c>
      <c r="O46" s="1524" t="s">
        <v>38</v>
      </c>
      <c r="P46" s="1502">
        <v>0</v>
      </c>
      <c r="Q46" s="1502"/>
      <c r="R46" s="1502"/>
      <c r="S46" s="1502"/>
    </row>
    <row r="47" spans="1:19" s="1572" customFormat="1" ht="15" hidden="1">
      <c r="A47" s="1563" t="s">
        <v>933</v>
      </c>
      <c r="B47" s="1564"/>
      <c r="C47" s="1565">
        <v>225</v>
      </c>
      <c r="D47" s="1564"/>
      <c r="E47" s="1566"/>
      <c r="F47" s="1566"/>
      <c r="G47" s="1565" t="s">
        <v>1064</v>
      </c>
      <c r="H47" s="1542">
        <f>P47</f>
        <v>0</v>
      </c>
      <c r="I47" s="1543"/>
      <c r="J47" s="1543"/>
      <c r="K47" s="1564"/>
      <c r="L47" s="1543"/>
      <c r="M47" s="1568"/>
      <c r="N47" s="1543"/>
      <c r="O47" s="1524" t="s">
        <v>38</v>
      </c>
      <c r="P47" s="1502">
        <v>0</v>
      </c>
      <c r="Q47" s="1570"/>
      <c r="R47" s="1570"/>
      <c r="S47" s="1570"/>
    </row>
    <row r="48" spans="1:19" s="1572" customFormat="1" ht="15" hidden="1">
      <c r="A48" s="1563" t="s">
        <v>934</v>
      </c>
      <c r="B48" s="1564"/>
      <c r="C48" s="1565">
        <v>226</v>
      </c>
      <c r="D48" s="1564"/>
      <c r="E48" s="1566"/>
      <c r="F48" s="1566"/>
      <c r="G48" s="1565" t="s">
        <v>1069</v>
      </c>
      <c r="H48" s="1542">
        <f>P48</f>
        <v>0</v>
      </c>
      <c r="I48" s="1543"/>
      <c r="J48" s="1543"/>
      <c r="K48" s="1564"/>
      <c r="L48" s="1543"/>
      <c r="M48" s="1568"/>
      <c r="N48" s="1543"/>
      <c r="O48" s="1524" t="s">
        <v>38</v>
      </c>
      <c r="P48" s="1502">
        <v>0</v>
      </c>
      <c r="Q48" s="1570"/>
      <c r="R48" s="1570"/>
      <c r="S48" s="1570"/>
    </row>
    <row r="49" spans="1:19" s="1546" customFormat="1" ht="15">
      <c r="A49" s="1549" t="s">
        <v>462</v>
      </c>
      <c r="B49" s="1540"/>
      <c r="C49" s="1539">
        <v>227</v>
      </c>
      <c r="D49" s="1540"/>
      <c r="E49" s="1541" t="s">
        <v>948</v>
      </c>
      <c r="F49" s="1534"/>
      <c r="G49" s="1539"/>
      <c r="H49" s="1543">
        <f>SUM(H50:H51)</f>
        <v>33055564</v>
      </c>
      <c r="I49" s="1543"/>
      <c r="J49" s="1543">
        <f ca="1">SUM(J50:J51)</f>
        <v>0</v>
      </c>
      <c r="K49" s="1540"/>
      <c r="L49" s="1543">
        <v>3888904</v>
      </c>
      <c r="M49" s="1543"/>
      <c r="N49" s="1543">
        <v>15555568</v>
      </c>
      <c r="O49" s="1524" t="s">
        <v>131</v>
      </c>
      <c r="P49" s="1543">
        <v>3888904</v>
      </c>
      <c r="Q49" s="1543">
        <v>3888904</v>
      </c>
      <c r="R49" s="1543"/>
      <c r="S49" s="1543"/>
    </row>
    <row r="50" spans="1:19" s="1572" customFormat="1" ht="15">
      <c r="A50" s="1564" t="s">
        <v>933</v>
      </c>
      <c r="B50" s="1564"/>
      <c r="C50" s="1565">
        <v>228</v>
      </c>
      <c r="D50" s="1564"/>
      <c r="E50" s="1566"/>
      <c r="F50" s="1566"/>
      <c r="G50" s="1565" t="s">
        <v>1065</v>
      </c>
      <c r="H50" s="1567">
        <v>70000000</v>
      </c>
      <c r="I50" s="1568"/>
      <c r="J50" s="1568">
        <f ca="1">SUMIF('TH DC'!$B$7:$F$102,'Phu luc BS'!G50,'TH DC'!$F$7:$F$102)</f>
        <v>0</v>
      </c>
      <c r="K50" s="1564"/>
      <c r="L50" s="1568">
        <v>70000000</v>
      </c>
      <c r="M50" s="1543"/>
      <c r="N50" s="1568">
        <v>70000000</v>
      </c>
      <c r="O50" s="1569" t="s">
        <v>131</v>
      </c>
      <c r="P50" s="1570">
        <v>70000000</v>
      </c>
      <c r="Q50" s="1574">
        <v>70000000</v>
      </c>
      <c r="R50" s="1570"/>
      <c r="S50" s="1570"/>
    </row>
    <row r="51" spans="1:19" s="1572" customFormat="1" ht="15">
      <c r="A51" s="1564" t="s">
        <v>934</v>
      </c>
      <c r="B51" s="1564"/>
      <c r="C51" s="1565">
        <v>229</v>
      </c>
      <c r="D51" s="1564"/>
      <c r="E51" s="1566"/>
      <c r="F51" s="1566"/>
      <c r="G51" s="1565" t="s">
        <v>1094</v>
      </c>
      <c r="H51" s="1567">
        <v>-36944436</v>
      </c>
      <c r="I51" s="1568"/>
      <c r="J51" s="1568">
        <f ca="1">SUMIF('TH DC'!$B$7:$F$102,'Phu luc BS'!G51,'TH DC'!$F$7:$F$102)</f>
        <v>0</v>
      </c>
      <c r="K51" s="1564"/>
      <c r="L51" s="1568">
        <v>-66111096</v>
      </c>
      <c r="M51" s="1543"/>
      <c r="N51" s="1568">
        <v>-54444432</v>
      </c>
      <c r="O51" s="1569" t="s">
        <v>131</v>
      </c>
      <c r="P51" s="1570">
        <v>-66111096</v>
      </c>
      <c r="Q51" s="1575">
        <v>-66111096</v>
      </c>
      <c r="R51" s="1570"/>
      <c r="S51" s="1570"/>
    </row>
    <row r="52" spans="1:19" s="1546" customFormat="1" ht="15">
      <c r="A52" s="1552" t="s">
        <v>463</v>
      </c>
      <c r="B52" s="1540"/>
      <c r="C52" s="1539">
        <v>230</v>
      </c>
      <c r="D52" s="1540"/>
      <c r="E52" s="1541" t="s">
        <v>949</v>
      </c>
      <c r="F52" s="1534"/>
      <c r="G52" s="1539" t="s">
        <v>1066</v>
      </c>
      <c r="H52" s="1542">
        <v>18267259466</v>
      </c>
      <c r="I52" s="1543"/>
      <c r="J52" s="1543">
        <f ca="1">SUMIF('TH DC'!$B$7:$F$102,'Phu luc BS'!G52,'TH DC'!$F$7:$F$102)</f>
        <v>0</v>
      </c>
      <c r="K52" s="1540"/>
      <c r="L52" s="1543">
        <v>69231333952</v>
      </c>
      <c r="M52" s="1543">
        <v>19077860504</v>
      </c>
      <c r="N52" s="1543">
        <v>28014905709</v>
      </c>
      <c r="O52" s="1524" t="s">
        <v>131</v>
      </c>
      <c r="P52" s="1570">
        <v>69231333952</v>
      </c>
      <c r="Q52" s="1576">
        <v>60470154419</v>
      </c>
      <c r="R52" s="1545">
        <v>8761179533</v>
      </c>
      <c r="S52" s="1545"/>
    </row>
    <row r="53" spans="1:19" s="1546" customFormat="1" ht="5.25" customHeight="1">
      <c r="A53" s="1538"/>
      <c r="B53" s="1540"/>
      <c r="C53" s="1539"/>
      <c r="D53" s="1540"/>
      <c r="E53" s="1534"/>
      <c r="F53" s="1534"/>
      <c r="G53" s="1539"/>
      <c r="H53" s="1542"/>
      <c r="I53" s="1543"/>
      <c r="J53" s="1543"/>
      <c r="K53" s="1540"/>
      <c r="L53" s="1543"/>
      <c r="M53" s="1543"/>
      <c r="N53" s="1542"/>
      <c r="O53" s="1524" t="s">
        <v>131</v>
      </c>
      <c r="P53" s="1502">
        <v>0</v>
      </c>
      <c r="Q53" s="1502"/>
      <c r="R53" s="1502">
        <v>0</v>
      </c>
      <c r="S53" s="1502">
        <v>0</v>
      </c>
    </row>
    <row r="54" spans="1:19" s="1537" customFormat="1" ht="15">
      <c r="A54" s="1535" t="s">
        <v>335</v>
      </c>
      <c r="B54" s="1535"/>
      <c r="C54" s="1534">
        <v>240</v>
      </c>
      <c r="D54" s="1535"/>
      <c r="E54" s="1541"/>
      <c r="F54" s="1534"/>
      <c r="G54" s="1534"/>
      <c r="H54" s="1542">
        <f>SUM(H55:H56)</f>
        <v>0</v>
      </c>
      <c r="I54" s="1536"/>
      <c r="J54" s="1536">
        <f ca="1">SUM(J55:J56)</f>
        <v>0</v>
      </c>
      <c r="K54" s="1535"/>
      <c r="L54" s="1536">
        <v>0</v>
      </c>
      <c r="M54" s="1536"/>
      <c r="N54" s="1536">
        <v>0</v>
      </c>
      <c r="O54" s="1524" t="s">
        <v>38</v>
      </c>
      <c r="P54" s="1502">
        <v>0</v>
      </c>
      <c r="Q54" s="1525">
        <v>0</v>
      </c>
      <c r="R54" s="1525">
        <v>0</v>
      </c>
      <c r="S54" s="1525">
        <v>0</v>
      </c>
    </row>
    <row r="55" spans="1:19" s="1572" customFormat="1" ht="18" hidden="1" customHeight="1">
      <c r="A55" s="1564" t="s">
        <v>933</v>
      </c>
      <c r="B55" s="1564"/>
      <c r="C55" s="1565">
        <v>241</v>
      </c>
      <c r="D55" s="1564"/>
      <c r="E55" s="1566"/>
      <c r="F55" s="1565"/>
      <c r="G55" s="1565" t="s">
        <v>1067</v>
      </c>
      <c r="H55" s="1542">
        <f>P55</f>
        <v>0</v>
      </c>
      <c r="I55" s="1543"/>
      <c r="J55" s="1568">
        <f ca="1">SUMIF('TH DC'!$B$7:$F$102,'Phu luc BS'!G55,'TH DC'!$F$7:$F$102)</f>
        <v>0</v>
      </c>
      <c r="K55" s="1564"/>
      <c r="L55" s="1543">
        <v>0</v>
      </c>
      <c r="M55" s="1568"/>
      <c r="N55" s="1543">
        <v>0</v>
      </c>
      <c r="O55" s="1524" t="s">
        <v>38</v>
      </c>
      <c r="P55" s="1502">
        <v>0</v>
      </c>
      <c r="Q55" s="1570">
        <v>0</v>
      </c>
      <c r="R55" s="1570">
        <v>0</v>
      </c>
      <c r="S55" s="1570">
        <v>0</v>
      </c>
    </row>
    <row r="56" spans="1:19" s="1572" customFormat="1" ht="18" hidden="1" customHeight="1">
      <c r="A56" s="1564" t="s">
        <v>934</v>
      </c>
      <c r="B56" s="1564"/>
      <c r="C56" s="1565">
        <v>242</v>
      </c>
      <c r="D56" s="1564"/>
      <c r="E56" s="1566"/>
      <c r="F56" s="1565"/>
      <c r="G56" s="1565" t="s">
        <v>1095</v>
      </c>
      <c r="H56" s="1542">
        <f>P56</f>
        <v>0</v>
      </c>
      <c r="I56" s="1543"/>
      <c r="J56" s="1568">
        <f ca="1">SUMIF('TH DC'!$B$7:$F$102,'Phu luc BS'!G56,'TH DC'!$F$7:$F$102)</f>
        <v>0</v>
      </c>
      <c r="K56" s="1564"/>
      <c r="L56" s="1543">
        <v>0</v>
      </c>
      <c r="M56" s="1568"/>
      <c r="N56" s="1543">
        <v>0</v>
      </c>
      <c r="O56" s="1524" t="s">
        <v>38</v>
      </c>
      <c r="P56" s="1502">
        <v>0</v>
      </c>
      <c r="Q56" s="1570">
        <v>0</v>
      </c>
      <c r="R56" s="1570">
        <v>0</v>
      </c>
      <c r="S56" s="1570">
        <v>0</v>
      </c>
    </row>
    <row r="57" spans="1:19" s="1572" customFormat="1" ht="9" hidden="1" customHeight="1">
      <c r="A57" s="1564"/>
      <c r="B57" s="1564"/>
      <c r="C57" s="1565"/>
      <c r="D57" s="1564"/>
      <c r="E57" s="1566"/>
      <c r="F57" s="1565"/>
      <c r="G57" s="1565"/>
      <c r="H57" s="1542"/>
      <c r="I57" s="1543"/>
      <c r="J57" s="1568"/>
      <c r="K57" s="1564"/>
      <c r="L57" s="1543"/>
      <c r="M57" s="1568"/>
      <c r="N57" s="1543"/>
      <c r="O57" s="1524"/>
      <c r="P57" s="1502">
        <v>0</v>
      </c>
      <c r="Q57" s="1570">
        <v>0</v>
      </c>
      <c r="R57" s="1570">
        <v>0</v>
      </c>
      <c r="S57" s="1570">
        <v>0</v>
      </c>
    </row>
    <row r="58" spans="1:19" s="1537" customFormat="1" ht="15">
      <c r="A58" s="1577" t="s">
        <v>273</v>
      </c>
      <c r="B58" s="1535"/>
      <c r="C58" s="1534">
        <v>250</v>
      </c>
      <c r="D58" s="1535"/>
      <c r="E58" s="1541"/>
      <c r="F58" s="1534"/>
      <c r="G58" s="1534"/>
      <c r="H58" s="1578">
        <f>SUM(H59:H62)</f>
        <v>72560661267</v>
      </c>
      <c r="I58" s="1536"/>
      <c r="J58" s="1536">
        <f ca="1">SUM(J59:J62)</f>
        <v>0</v>
      </c>
      <c r="K58" s="1535"/>
      <c r="L58" s="1536">
        <v>34464486082</v>
      </c>
      <c r="M58" s="1536"/>
      <c r="N58" s="1536">
        <v>39198933082</v>
      </c>
      <c r="O58" s="1524" t="s">
        <v>131</v>
      </c>
      <c r="P58" s="1502">
        <v>34464486082</v>
      </c>
      <c r="Q58" s="1525">
        <v>51874585648</v>
      </c>
      <c r="R58" s="1525">
        <v>0</v>
      </c>
      <c r="S58" s="1525">
        <v>-17410099566</v>
      </c>
    </row>
    <row r="59" spans="1:19" s="1546" customFormat="1" ht="15">
      <c r="A59" s="1540" t="s">
        <v>336</v>
      </c>
      <c r="B59" s="1540"/>
      <c r="C59" s="1539">
        <v>251</v>
      </c>
      <c r="D59" s="1540"/>
      <c r="E59" s="1534"/>
      <c r="F59" s="1539"/>
      <c r="G59" s="1539" t="s">
        <v>1071</v>
      </c>
      <c r="H59" s="1542">
        <v>33626484267</v>
      </c>
      <c r="I59" s="1543"/>
      <c r="J59" s="1543">
        <f ca="1">SUMIF('TH DC'!$B$7:$F$102,'Phu luc BS'!G59,'TH DC'!$F$7:$F$102)</f>
        <v>0</v>
      </c>
      <c r="K59" s="1540"/>
      <c r="L59" s="1543">
        <v>0</v>
      </c>
      <c r="M59" s="1543"/>
      <c r="N59" s="1543">
        <v>0</v>
      </c>
      <c r="O59" s="1524" t="s">
        <v>38</v>
      </c>
      <c r="P59" s="1502">
        <v>0</v>
      </c>
      <c r="Q59" s="1579">
        <v>33626484267</v>
      </c>
      <c r="R59" s="1502">
        <v>0</v>
      </c>
      <c r="S59" s="1502">
        <v>-33626484267</v>
      </c>
    </row>
    <row r="60" spans="1:19" s="1546" customFormat="1" ht="15">
      <c r="A60" s="1549" t="s">
        <v>1257</v>
      </c>
      <c r="B60" s="1540"/>
      <c r="C60" s="1539">
        <v>252</v>
      </c>
      <c r="D60" s="1540"/>
      <c r="E60" s="1534"/>
      <c r="F60" s="1539"/>
      <c r="G60" s="1539" t="s">
        <v>1062</v>
      </c>
      <c r="H60" s="1542"/>
      <c r="I60" s="1543"/>
      <c r="J60" s="1543">
        <f ca="1">SUMIF('TH DC'!$B$7:$F$102,'Phu luc BS'!G60,'TH DC'!$F$7:$F$102)</f>
        <v>0</v>
      </c>
      <c r="K60" s="1540"/>
      <c r="L60" s="1543">
        <v>1000000000</v>
      </c>
      <c r="M60" s="1543"/>
      <c r="N60" s="1543">
        <v>1000000000</v>
      </c>
      <c r="O60" s="1524" t="s">
        <v>131</v>
      </c>
      <c r="P60" s="1502">
        <v>1000000000</v>
      </c>
      <c r="Q60" s="1580">
        <v>1000000000</v>
      </c>
      <c r="R60" s="1502">
        <v>0</v>
      </c>
      <c r="S60" s="1502">
        <v>0</v>
      </c>
    </row>
    <row r="61" spans="1:19" s="1546" customFormat="1" ht="15">
      <c r="A61" s="1549" t="s">
        <v>1256</v>
      </c>
      <c r="B61" s="1540"/>
      <c r="C61" s="1539">
        <v>258</v>
      </c>
      <c r="D61" s="1540"/>
      <c r="E61" s="1541" t="s">
        <v>950</v>
      </c>
      <c r="F61" s="1539"/>
      <c r="G61" s="1539" t="s">
        <v>1070</v>
      </c>
      <c r="H61" s="1542">
        <v>38934177000</v>
      </c>
      <c r="I61" s="1543"/>
      <c r="J61" s="1543">
        <f ca="1">SUMIF('TH DC'!$B$7:$F$102,'Phu luc BS'!G61,'TH DC'!$F$7:$F$102)</f>
        <v>0</v>
      </c>
      <c r="K61" s="1540"/>
      <c r="L61" s="1543">
        <v>33464486082</v>
      </c>
      <c r="M61" s="1543"/>
      <c r="N61" s="1543">
        <v>38198933082</v>
      </c>
      <c r="O61" s="1524" t="s">
        <v>131</v>
      </c>
      <c r="P61" s="1502">
        <v>33464486082</v>
      </c>
      <c r="Q61" s="1581">
        <v>33464486082</v>
      </c>
      <c r="R61" s="1502">
        <v>0</v>
      </c>
      <c r="S61" s="1502">
        <v>0</v>
      </c>
    </row>
    <row r="62" spans="1:19" s="1546" customFormat="1" ht="18" customHeight="1">
      <c r="A62" s="1549" t="s">
        <v>1159</v>
      </c>
      <c r="B62" s="1549"/>
      <c r="C62" s="1539">
        <v>259</v>
      </c>
      <c r="D62" s="1549"/>
      <c r="E62" s="1534"/>
      <c r="F62" s="1539"/>
      <c r="G62" s="1539" t="s">
        <v>1072</v>
      </c>
      <c r="H62" s="1542"/>
      <c r="I62" s="1543"/>
      <c r="J62" s="1543">
        <f ca="1">SUMIF('TH DC'!$B$7:$F$102,'Phu luc BS'!G62,'TH DC'!$F$7:$F$102)</f>
        <v>0</v>
      </c>
      <c r="K62" s="1549"/>
      <c r="L62" s="1543">
        <v>0</v>
      </c>
      <c r="M62" s="1543"/>
      <c r="N62" s="1543">
        <v>0</v>
      </c>
      <c r="O62" s="1524" t="s">
        <v>38</v>
      </c>
      <c r="P62" s="1502">
        <v>0</v>
      </c>
      <c r="Q62" s="1582">
        <v>-16216384701</v>
      </c>
      <c r="R62" s="1502">
        <v>0</v>
      </c>
      <c r="S62" s="1583">
        <v>16216384701</v>
      </c>
    </row>
    <row r="63" spans="1:19" s="1546" customFormat="1" ht="2.25" customHeight="1">
      <c r="A63" s="1549"/>
      <c r="B63" s="1549"/>
      <c r="C63" s="1539"/>
      <c r="D63" s="1549"/>
      <c r="E63" s="1534"/>
      <c r="F63" s="1539"/>
      <c r="G63" s="1539"/>
      <c r="H63" s="1543"/>
      <c r="I63" s="1543"/>
      <c r="J63" s="1543"/>
      <c r="K63" s="1549"/>
      <c r="L63" s="1543"/>
      <c r="M63" s="1584"/>
      <c r="N63" s="1543"/>
      <c r="O63" s="1524" t="s">
        <v>131</v>
      </c>
      <c r="P63" s="1502">
        <v>0</v>
      </c>
      <c r="Q63" s="1502"/>
      <c r="R63" s="1502">
        <v>0</v>
      </c>
      <c r="S63" s="1502">
        <v>0</v>
      </c>
    </row>
    <row r="64" spans="1:19" s="1537" customFormat="1" ht="18" customHeight="1">
      <c r="A64" s="1577" t="s">
        <v>274</v>
      </c>
      <c r="B64" s="1535"/>
      <c r="C64" s="1534">
        <v>260</v>
      </c>
      <c r="D64" s="1535"/>
      <c r="E64" s="1534"/>
      <c r="F64" s="1534"/>
      <c r="G64" s="1534"/>
      <c r="H64" s="1536">
        <f>SUM(H65:H67)</f>
        <v>7635968504</v>
      </c>
      <c r="I64" s="1536"/>
      <c r="J64" s="1536">
        <f ca="1">SUM(J65:J67)</f>
        <v>0</v>
      </c>
      <c r="K64" s="1535"/>
      <c r="L64" s="1536">
        <v>23323899832</v>
      </c>
      <c r="M64" s="1536"/>
      <c r="N64" s="1536">
        <v>23323899832</v>
      </c>
      <c r="O64" s="1524" t="s">
        <v>131</v>
      </c>
      <c r="P64" s="1536">
        <v>23323899832</v>
      </c>
      <c r="Q64" s="1536">
        <v>23323899832</v>
      </c>
      <c r="R64" s="1536">
        <v>0</v>
      </c>
      <c r="S64" s="1536">
        <v>0</v>
      </c>
    </row>
    <row r="65" spans="1:19" s="1546" customFormat="1" ht="15">
      <c r="A65" s="1538" t="s">
        <v>337</v>
      </c>
      <c r="B65" s="1540"/>
      <c r="C65" s="1539">
        <v>261</v>
      </c>
      <c r="D65" s="1540"/>
      <c r="E65" s="1585" t="s">
        <v>951</v>
      </c>
      <c r="F65" s="1539"/>
      <c r="G65" s="1539" t="s">
        <v>1073</v>
      </c>
      <c r="H65" s="1542">
        <v>7624614504</v>
      </c>
      <c r="I65" s="1543"/>
      <c r="J65" s="1543">
        <f ca="1">SUMIF('TH DC'!$B$7:$F$102,'Phu luc BS'!G65,'TH DC'!$F$7:$F$102)</f>
        <v>0</v>
      </c>
      <c r="K65" s="1540"/>
      <c r="L65" s="1543">
        <v>23323899832</v>
      </c>
      <c r="M65" s="1543"/>
      <c r="N65" s="1543">
        <v>23323899832</v>
      </c>
      <c r="O65" s="1524" t="s">
        <v>131</v>
      </c>
      <c r="P65" s="1502">
        <v>23323899832</v>
      </c>
      <c r="Q65" s="1586">
        <v>23323899832</v>
      </c>
      <c r="R65" s="1502"/>
      <c r="S65" s="1502"/>
    </row>
    <row r="66" spans="1:19" s="1546" customFormat="1" ht="15" hidden="1">
      <c r="A66" s="1540" t="s">
        <v>338</v>
      </c>
      <c r="B66" s="1540"/>
      <c r="C66" s="1539">
        <v>262</v>
      </c>
      <c r="D66" s="1540"/>
      <c r="E66" s="1541"/>
      <c r="F66" s="1539"/>
      <c r="G66" s="1539" t="s">
        <v>1074</v>
      </c>
      <c r="H66" s="1542"/>
      <c r="I66" s="1543"/>
      <c r="J66" s="1543">
        <f ca="1">SUMIF('TH DC'!$B$7:$F$102,'Phu luc BS'!G66,'TH DC'!$F$7:$F$102)</f>
        <v>0</v>
      </c>
      <c r="K66" s="1540"/>
      <c r="L66" s="1543">
        <v>0</v>
      </c>
      <c r="M66" s="1543"/>
      <c r="N66" s="1542">
        <v>0</v>
      </c>
      <c r="O66" s="1524" t="s">
        <v>38</v>
      </c>
      <c r="P66" s="1502">
        <v>0</v>
      </c>
      <c r="Q66" s="1502"/>
      <c r="R66" s="1502"/>
      <c r="S66" s="1502"/>
    </row>
    <row r="67" spans="1:19" s="1546" customFormat="1" ht="15" hidden="1">
      <c r="A67" s="1549" t="s">
        <v>850</v>
      </c>
      <c r="B67" s="1540"/>
      <c r="C67" s="1539">
        <v>268</v>
      </c>
      <c r="D67" s="1540"/>
      <c r="E67" s="1534"/>
      <c r="F67" s="1539"/>
      <c r="G67" s="1539" t="s">
        <v>1075</v>
      </c>
      <c r="H67" s="1542">
        <v>11354000</v>
      </c>
      <c r="I67" s="1543"/>
      <c r="J67" s="1543">
        <f ca="1">SUMIF('TH DC'!$B$7:$F$102,'Phu luc BS'!G67,'TH DC'!$F$7:$F$102)</f>
        <v>0</v>
      </c>
      <c r="K67" s="1540"/>
      <c r="L67" s="1543">
        <v>0</v>
      </c>
      <c r="M67" s="1543"/>
      <c r="N67" s="1542">
        <v>0</v>
      </c>
      <c r="O67" s="1524" t="s">
        <v>38</v>
      </c>
      <c r="P67" s="1502">
        <v>0</v>
      </c>
      <c r="Q67" s="1502"/>
      <c r="R67" s="1502"/>
      <c r="S67" s="1502"/>
    </row>
    <row r="68" spans="1:19" s="1546" customFormat="1" ht="15">
      <c r="A68" s="1535" t="s">
        <v>851</v>
      </c>
      <c r="B68" s="1540"/>
      <c r="C68" s="1534">
        <v>269</v>
      </c>
      <c r="D68" s="1540"/>
      <c r="E68" s="1534"/>
      <c r="F68" s="1539"/>
      <c r="G68" s="1539"/>
      <c r="H68" s="1542"/>
      <c r="I68" s="1543"/>
      <c r="J68" s="1543"/>
      <c r="K68" s="1540"/>
      <c r="L68" s="1536">
        <v>7948719206</v>
      </c>
      <c r="M68" s="1543"/>
      <c r="N68" s="1578">
        <v>9538463046</v>
      </c>
      <c r="O68" s="1524" t="s">
        <v>131</v>
      </c>
      <c r="P68" s="1502">
        <v>7948719206</v>
      </c>
      <c r="Q68" s="1502"/>
      <c r="R68" s="1502"/>
      <c r="S68" s="1502">
        <v>7948719206</v>
      </c>
    </row>
    <row r="69" spans="1:19" s="1594" customFormat="1" ht="24.95" customHeight="1">
      <c r="A69" s="1587" t="s">
        <v>495</v>
      </c>
      <c r="B69" s="1588"/>
      <c r="C69" s="1589">
        <v>270</v>
      </c>
      <c r="D69" s="1588"/>
      <c r="E69" s="1589"/>
      <c r="F69" s="1590"/>
      <c r="G69" s="1591"/>
      <c r="H69" s="1592">
        <f>H10+H35</f>
        <v>632864405781</v>
      </c>
      <c r="I69" s="1593"/>
      <c r="J69" s="1592">
        <f ca="1">J10+J35</f>
        <v>0</v>
      </c>
      <c r="K69" s="1588"/>
      <c r="L69" s="1664">
        <v>727403713078</v>
      </c>
      <c r="M69" s="1665"/>
      <c r="N69" s="1664">
        <v>828061276175</v>
      </c>
      <c r="O69" s="1524" t="s">
        <v>131</v>
      </c>
      <c r="P69" s="1666">
        <v>727403713078</v>
      </c>
      <c r="Q69" s="1664">
        <v>687870604292</v>
      </c>
      <c r="R69" s="1664">
        <v>69459351072</v>
      </c>
      <c r="S69" s="1664">
        <v>-29926242286</v>
      </c>
    </row>
    <row r="70" spans="1:19" s="1595" customFormat="1" ht="15" customHeight="1">
      <c r="A70" s="1969" t="s">
        <v>497</v>
      </c>
      <c r="B70" s="1969"/>
      <c r="C70" s="1969"/>
      <c r="D70" s="1969"/>
      <c r="E70" s="1969"/>
      <c r="F70" s="1969"/>
      <c r="G70" s="1969"/>
      <c r="H70" s="1969"/>
      <c r="I70" s="1969"/>
      <c r="J70" s="1969"/>
      <c r="K70" s="1969"/>
      <c r="L70" s="1969"/>
      <c r="M70" s="1969"/>
      <c r="N70" s="1969"/>
      <c r="O70" s="1969"/>
      <c r="P70" s="1969"/>
      <c r="Q70" s="1969"/>
      <c r="R70" s="1969"/>
      <c r="S70" s="1969"/>
    </row>
    <row r="71" spans="1:19" s="1595" customFormat="1" ht="18" customHeight="1">
      <c r="A71" s="1596"/>
      <c r="B71" s="1597"/>
      <c r="C71" s="1598"/>
      <c r="D71" s="1597"/>
      <c r="E71" s="1599"/>
      <c r="F71" s="1599"/>
      <c r="G71" s="1598"/>
      <c r="H71" s="1600"/>
      <c r="I71" s="1600"/>
      <c r="J71" s="1600"/>
      <c r="K71" s="1597"/>
      <c r="L71" s="1506"/>
      <c r="M71" s="1652"/>
      <c r="N71" s="1527"/>
      <c r="O71" s="1524" t="s">
        <v>131</v>
      </c>
      <c r="P71" s="1502">
        <f>SUM(Q71:S71)</f>
        <v>0</v>
      </c>
      <c r="Q71" s="1526"/>
      <c r="R71" s="1526"/>
      <c r="S71" s="1601" t="s">
        <v>653</v>
      </c>
    </row>
    <row r="72" spans="1:19" s="1603" customFormat="1" ht="33.75" customHeight="1">
      <c r="A72" s="1602" t="s">
        <v>498</v>
      </c>
      <c r="B72" s="1508"/>
      <c r="C72" s="1509" t="s">
        <v>316</v>
      </c>
      <c r="D72" s="1508"/>
      <c r="E72" s="1509" t="s">
        <v>317</v>
      </c>
      <c r="F72" s="1510"/>
      <c r="G72" s="1509" t="s">
        <v>676</v>
      </c>
      <c r="H72" s="1511" t="s">
        <v>1041</v>
      </c>
      <c r="I72" s="1512"/>
      <c r="J72" s="1513" t="s">
        <v>955</v>
      </c>
      <c r="K72" s="1508"/>
      <c r="L72" s="1514" t="s">
        <v>375</v>
      </c>
      <c r="M72" s="1662"/>
      <c r="N72" s="1514" t="s">
        <v>313</v>
      </c>
      <c r="O72" s="1524" t="s">
        <v>131</v>
      </c>
      <c r="P72" s="1516" t="str">
        <f>P8</f>
        <v>Sè hîp nhÊt</v>
      </c>
      <c r="Q72" s="1516" t="str">
        <f>Q8</f>
        <v>C«ng ty mÑ</v>
      </c>
      <c r="R72" s="1516" t="str">
        <f>R8</f>
        <v>C«ng ty con</v>
      </c>
      <c r="S72" s="1516" t="str">
        <f>S8</f>
        <v>§iÒu chØnh</v>
      </c>
    </row>
    <row r="73" spans="1:19" s="1527" customFormat="1" ht="12" hidden="1" customHeight="1">
      <c r="A73" s="1518">
        <v>1</v>
      </c>
      <c r="B73" s="1519"/>
      <c r="C73" s="1520">
        <v>2</v>
      </c>
      <c r="D73" s="1519"/>
      <c r="E73" s="1518">
        <v>3</v>
      </c>
      <c r="F73" s="1521"/>
      <c r="G73" s="1518"/>
      <c r="H73" s="1518" t="s">
        <v>1098</v>
      </c>
      <c r="I73" s="1522"/>
      <c r="J73" s="1523" t="s">
        <v>1104</v>
      </c>
      <c r="K73" s="1521"/>
      <c r="L73" s="1523" t="s">
        <v>1104</v>
      </c>
      <c r="M73" s="1522"/>
      <c r="N73" s="1523">
        <v>5</v>
      </c>
      <c r="O73" s="1524" t="str">
        <f>IF(OR(L73&lt;&gt;0,N73&lt;&gt;0),"print","")</f>
        <v>print</v>
      </c>
      <c r="P73" s="1502">
        <f>SUM(Q73:S73)</f>
        <v>0</v>
      </c>
      <c r="Q73" s="1526"/>
      <c r="R73" s="1526"/>
      <c r="S73" s="1526"/>
    </row>
    <row r="74" spans="1:19" s="1595" customFormat="1" ht="18.75" customHeight="1">
      <c r="A74" s="1604" t="s">
        <v>500</v>
      </c>
      <c r="B74" s="1605"/>
      <c r="C74" s="1606">
        <v>300</v>
      </c>
      <c r="D74" s="1605"/>
      <c r="E74" s="1606"/>
      <c r="F74" s="1606"/>
      <c r="G74" s="1606"/>
      <c r="H74" s="1607">
        <f>H75+H88</f>
        <v>461944158847</v>
      </c>
      <c r="I74" s="1607"/>
      <c r="J74" s="1608">
        <f ca="1">J75+J88</f>
        <v>0</v>
      </c>
      <c r="K74" s="1605"/>
      <c r="L74" s="1611">
        <v>570493603318</v>
      </c>
      <c r="M74" s="1611"/>
      <c r="N74" s="1667">
        <v>671247276506</v>
      </c>
      <c r="O74" s="1524" t="s">
        <v>131</v>
      </c>
      <c r="P74" s="1668">
        <v>562862213504</v>
      </c>
      <c r="Q74" s="1667">
        <v>534949872195</v>
      </c>
      <c r="R74" s="1667">
        <v>56008593049</v>
      </c>
      <c r="S74" s="1667">
        <v>-20464861926</v>
      </c>
    </row>
    <row r="75" spans="1:19" s="1527" customFormat="1" ht="17.25" customHeight="1">
      <c r="A75" s="1609" t="s">
        <v>501</v>
      </c>
      <c r="B75" s="1610"/>
      <c r="C75" s="1519">
        <v>310</v>
      </c>
      <c r="D75" s="1610"/>
      <c r="E75" s="1606"/>
      <c r="F75" s="1519"/>
      <c r="G75" s="1519"/>
      <c r="H75" s="1611">
        <f>SUM(H76:H86)</f>
        <v>411096560558</v>
      </c>
      <c r="I75" s="1611"/>
      <c r="J75" s="1611">
        <f ca="1">SUM(J76:J85)</f>
        <v>0</v>
      </c>
      <c r="K75" s="1610"/>
      <c r="L75" s="1611">
        <v>509040521993</v>
      </c>
      <c r="M75" s="1611"/>
      <c r="N75" s="1611">
        <v>622130732215</v>
      </c>
      <c r="O75" s="1524" t="s">
        <v>131</v>
      </c>
      <c r="P75" s="1536">
        <v>509040521993</v>
      </c>
      <c r="Q75" s="1611">
        <v>491172790870</v>
      </c>
      <c r="R75" s="1611">
        <v>29161712745</v>
      </c>
      <c r="S75" s="1611">
        <v>-11293981622</v>
      </c>
    </row>
    <row r="76" spans="1:19" ht="15.75" customHeight="1">
      <c r="A76" s="1612" t="s">
        <v>502</v>
      </c>
      <c r="B76" s="1612"/>
      <c r="C76" s="1499">
        <v>311</v>
      </c>
      <c r="D76" s="1612"/>
      <c r="E76" s="1599" t="s">
        <v>132</v>
      </c>
      <c r="F76" s="1519"/>
      <c r="G76" s="1499" t="s">
        <v>708</v>
      </c>
      <c r="H76" s="1542">
        <v>168982817017</v>
      </c>
      <c r="I76" s="1500"/>
      <c r="J76" s="1500">
        <f ca="1">SUMIF('TH DC'!$B$7:$F$102,'Phu luc BS'!G76,'TH DC'!$F$7:$F$102)</f>
        <v>0</v>
      </c>
      <c r="K76" s="1612"/>
      <c r="L76" s="1500">
        <v>175711228779</v>
      </c>
      <c r="M76" s="1500"/>
      <c r="N76" s="1500">
        <v>215226230254</v>
      </c>
      <c r="O76" s="1524" t="s">
        <v>131</v>
      </c>
      <c r="P76" s="1502">
        <v>175711228779</v>
      </c>
      <c r="Q76" s="1613">
        <v>175711228779</v>
      </c>
      <c r="S76" s="1497">
        <v>0</v>
      </c>
    </row>
    <row r="77" spans="1:19" ht="15.75" customHeight="1">
      <c r="A77" s="1614" t="s">
        <v>117</v>
      </c>
      <c r="B77" s="1612"/>
      <c r="C77" s="1499">
        <v>312</v>
      </c>
      <c r="D77" s="1612"/>
      <c r="E77" s="1599" t="s">
        <v>115</v>
      </c>
      <c r="F77" s="1519"/>
      <c r="G77" s="1499" t="s">
        <v>709</v>
      </c>
      <c r="H77" s="1542">
        <v>114833251962</v>
      </c>
      <c r="I77" s="1500"/>
      <c r="J77" s="1500">
        <f ca="1">SUMIF('TH DC'!$B$7:$F$102,'Phu luc BS'!G77,'TH DC'!$F$7:$F$102)</f>
        <v>0</v>
      </c>
      <c r="K77" s="1612"/>
      <c r="L77" s="1500">
        <v>199752150946</v>
      </c>
      <c r="M77" s="1500"/>
      <c r="N77" s="1500">
        <v>247128929755</v>
      </c>
      <c r="O77" s="1524" t="s">
        <v>131</v>
      </c>
      <c r="P77" s="1502">
        <v>199752150946</v>
      </c>
      <c r="Q77" s="1615">
        <v>182116903556</v>
      </c>
      <c r="R77" s="1616">
        <v>20585247390</v>
      </c>
      <c r="S77" s="1663">
        <v>-2950000000</v>
      </c>
    </row>
    <row r="78" spans="1:19" ht="15.75" customHeight="1">
      <c r="A78" s="1612" t="s">
        <v>510</v>
      </c>
      <c r="B78" s="1612"/>
      <c r="C78" s="1499">
        <v>313</v>
      </c>
      <c r="D78" s="1612"/>
      <c r="E78" s="1599" t="s">
        <v>120</v>
      </c>
      <c r="F78" s="1519"/>
      <c r="G78" s="1499" t="s">
        <v>702</v>
      </c>
      <c r="H78" s="1542">
        <v>71774955793</v>
      </c>
      <c r="I78" s="1500"/>
      <c r="J78" s="1500">
        <f ca="1">SUMIF('TH DC'!$B$7:$F$102,'Phu luc BS'!G78,'TH DC'!$F$7:$F$102)</f>
        <v>0</v>
      </c>
      <c r="K78" s="1612"/>
      <c r="L78" s="1500">
        <v>50550466367</v>
      </c>
      <c r="M78" s="1500"/>
      <c r="N78" s="1500">
        <v>79210564700</v>
      </c>
      <c r="O78" s="1524" t="s">
        <v>131</v>
      </c>
      <c r="P78" s="1502">
        <v>50550466367</v>
      </c>
      <c r="Q78" s="1617">
        <v>50550466367</v>
      </c>
      <c r="S78" s="1497">
        <v>0</v>
      </c>
    </row>
    <row r="79" spans="1:19" ht="15.75" customHeight="1">
      <c r="A79" s="1618" t="s">
        <v>219</v>
      </c>
      <c r="B79" s="1612"/>
      <c r="C79" s="1499">
        <v>314</v>
      </c>
      <c r="D79" s="1612"/>
      <c r="E79" s="1599" t="s">
        <v>121</v>
      </c>
      <c r="F79" s="1519"/>
      <c r="G79" s="1499" t="s">
        <v>710</v>
      </c>
      <c r="H79" s="1542">
        <v>6631320725</v>
      </c>
      <c r="I79" s="1500"/>
      <c r="J79" s="1500">
        <f ca="1">SUMIF('TH DC'!$B$7:$F$102,'Phu luc BS'!G79,'TH DC'!$F$7:$F$102)</f>
        <v>0</v>
      </c>
      <c r="K79" s="1612"/>
      <c r="L79" s="1500">
        <v>11608198605</v>
      </c>
      <c r="M79" s="1500"/>
      <c r="N79" s="1500">
        <v>7106525620</v>
      </c>
      <c r="O79" s="1524" t="s">
        <v>131</v>
      </c>
      <c r="P79" s="1502">
        <v>11608198605</v>
      </c>
      <c r="Q79" s="1619">
        <v>11605148605</v>
      </c>
      <c r="R79" s="1616">
        <v>3050000</v>
      </c>
      <c r="S79" s="1497">
        <v>0</v>
      </c>
    </row>
    <row r="80" spans="1:19" ht="15.75" customHeight="1">
      <c r="A80" s="1618" t="s">
        <v>220</v>
      </c>
      <c r="B80" s="1612"/>
      <c r="C80" s="1499">
        <v>315</v>
      </c>
      <c r="D80" s="1612"/>
      <c r="E80" s="1599"/>
      <c r="F80" s="1519"/>
      <c r="G80" s="1499" t="s">
        <v>711</v>
      </c>
      <c r="H80" s="1542">
        <v>747653037</v>
      </c>
      <c r="I80" s="1500"/>
      <c r="J80" s="1500">
        <f ca="1">SUMIF('TH DC'!$B$7:$F$102,'Phu luc BS'!G80,'TH DC'!$F$7:$F$102)</f>
        <v>0</v>
      </c>
      <c r="K80" s="1612"/>
      <c r="L80" s="1500">
        <v>1110479027</v>
      </c>
      <c r="M80" s="1500"/>
      <c r="N80" s="1500">
        <v>3591436910</v>
      </c>
      <c r="O80" s="1524" t="s">
        <v>131</v>
      </c>
      <c r="P80" s="1502">
        <v>1110479027</v>
      </c>
      <c r="Q80" s="1620">
        <v>950479027</v>
      </c>
      <c r="R80" s="1616">
        <v>160000000</v>
      </c>
      <c r="S80" s="1497">
        <v>0</v>
      </c>
    </row>
    <row r="81" spans="1:19" s="1546" customFormat="1" ht="15.75" customHeight="1">
      <c r="A81" s="1549" t="s">
        <v>221</v>
      </c>
      <c r="B81" s="1540"/>
      <c r="C81" s="1539">
        <v>316</v>
      </c>
      <c r="D81" s="1540"/>
      <c r="E81" s="1621" t="s">
        <v>1136</v>
      </c>
      <c r="F81" s="1534"/>
      <c r="G81" s="1539" t="s">
        <v>712</v>
      </c>
      <c r="H81" s="1542">
        <v>36346419363</v>
      </c>
      <c r="I81" s="1543"/>
      <c r="J81" s="1543">
        <f ca="1">SUMIF('TH DC'!$B$7:$F$102,'Phu luc BS'!G81,'TH DC'!$F$7:$F$102)</f>
        <v>0</v>
      </c>
      <c r="K81" s="1540"/>
      <c r="L81" s="1500">
        <v>57738921634</v>
      </c>
      <c r="M81" s="1500"/>
      <c r="N81" s="1500">
        <v>53044282891</v>
      </c>
      <c r="O81" s="1524" t="s">
        <v>131</v>
      </c>
      <c r="P81" s="1502">
        <v>57738921634</v>
      </c>
      <c r="Q81" s="1622">
        <v>57738921634</v>
      </c>
      <c r="R81" s="1502"/>
      <c r="S81" s="1502">
        <v>0</v>
      </c>
    </row>
    <row r="82" spans="1:19" ht="17.25" customHeight="1">
      <c r="A82" s="1618" t="s">
        <v>222</v>
      </c>
      <c r="B82" s="1612"/>
      <c r="C82" s="1499">
        <v>317</v>
      </c>
      <c r="D82" s="1612"/>
      <c r="E82" s="1606"/>
      <c r="F82" s="1519"/>
      <c r="G82" s="1499" t="s">
        <v>707</v>
      </c>
      <c r="H82" s="1542"/>
      <c r="I82" s="1500"/>
      <c r="J82" s="1500">
        <f ca="1">SUMIF('TH DC'!$B$7:$F$102,'Phu luc BS'!G82,'TH DC'!$F$7:$F$102)</f>
        <v>0</v>
      </c>
      <c r="K82" s="1612"/>
      <c r="L82" s="1500">
        <v>0</v>
      </c>
      <c r="M82" s="1500"/>
      <c r="N82" s="1500">
        <v>0</v>
      </c>
      <c r="O82" s="1524" t="s">
        <v>38</v>
      </c>
      <c r="P82" s="1502">
        <v>0</v>
      </c>
      <c r="R82" s="1616">
        <v>8343981622</v>
      </c>
      <c r="S82" s="1497">
        <v>-8343981622</v>
      </c>
    </row>
    <row r="83" spans="1:19" ht="18" hidden="1" customHeight="1">
      <c r="A83" s="1618" t="s">
        <v>215</v>
      </c>
      <c r="B83" s="1612"/>
      <c r="C83" s="1499">
        <v>318</v>
      </c>
      <c r="D83" s="1612"/>
      <c r="E83" s="1606"/>
      <c r="F83" s="1519"/>
      <c r="G83" s="1499" t="s">
        <v>713</v>
      </c>
      <c r="H83" s="1542"/>
      <c r="I83" s="1500"/>
      <c r="J83" s="1500">
        <f ca="1">SUMIF('TH DC'!$B$7:$F$102,'Phu luc BS'!G83,'TH DC'!$F$7:$F$102)</f>
        <v>0</v>
      </c>
      <c r="K83" s="1612"/>
      <c r="L83" s="1500">
        <v>0</v>
      </c>
      <c r="M83" s="1500"/>
      <c r="N83" s="1500">
        <v>0</v>
      </c>
      <c r="O83" s="1524" t="s">
        <v>38</v>
      </c>
      <c r="P83" s="1502">
        <v>0</v>
      </c>
      <c r="S83" s="1497">
        <v>0</v>
      </c>
    </row>
    <row r="84" spans="1:19" ht="18" customHeight="1">
      <c r="A84" s="1614" t="s">
        <v>1258</v>
      </c>
      <c r="B84" s="1612"/>
      <c r="C84" s="1499">
        <v>319</v>
      </c>
      <c r="D84" s="1612"/>
      <c r="E84" s="1599" t="s">
        <v>1167</v>
      </c>
      <c r="F84" s="1519"/>
      <c r="G84" s="1499" t="s">
        <v>714</v>
      </c>
      <c r="H84" s="1542">
        <v>10935114047</v>
      </c>
      <c r="I84" s="1500"/>
      <c r="J84" s="1500">
        <f ca="1">SUMIF('TH DC'!$B$7:$F$102,'Phu luc BS'!G84,'TH DC'!$F$7:$F$102)</f>
        <v>0</v>
      </c>
      <c r="K84" s="1612"/>
      <c r="L84" s="1500">
        <v>11760693662</v>
      </c>
      <c r="M84" s="1500"/>
      <c r="N84" s="1500">
        <v>16440658171</v>
      </c>
      <c r="O84" s="1524" t="s">
        <v>131</v>
      </c>
      <c r="P84" s="1502">
        <v>11760693662</v>
      </c>
      <c r="Q84" s="1623">
        <v>11691259929</v>
      </c>
      <c r="R84" s="1616">
        <v>69433733</v>
      </c>
      <c r="S84" s="1497">
        <v>0</v>
      </c>
    </row>
    <row r="85" spans="1:19" ht="18" hidden="1" customHeight="1">
      <c r="A85" s="1618" t="s">
        <v>1221</v>
      </c>
      <c r="B85" s="1612"/>
      <c r="C85" s="1499">
        <v>320</v>
      </c>
      <c r="D85" s="1612"/>
      <c r="E85" s="1606"/>
      <c r="F85" s="1519"/>
      <c r="G85" s="1499" t="s">
        <v>1109</v>
      </c>
      <c r="H85" s="1542"/>
      <c r="I85" s="1500"/>
      <c r="J85" s="1500">
        <f ca="1">SUMIF('TH DC'!$B$7:$F$102,'Phu luc BS'!G85,'TH DC'!$F$7:$F$102)</f>
        <v>0</v>
      </c>
      <c r="K85" s="1612"/>
      <c r="L85" s="1500">
        <v>0</v>
      </c>
      <c r="M85" s="1500"/>
      <c r="N85" s="1500">
        <v>0</v>
      </c>
      <c r="O85" s="1524" t="s">
        <v>38</v>
      </c>
      <c r="P85" s="1502">
        <v>0</v>
      </c>
    </row>
    <row r="86" spans="1:19" ht="16.5" customHeight="1">
      <c r="A86" s="1618" t="s">
        <v>1259</v>
      </c>
      <c r="B86" s="1612"/>
      <c r="C86" s="1499"/>
      <c r="D86" s="1612"/>
      <c r="E86" s="1606"/>
      <c r="F86" s="1519"/>
      <c r="G86" s="1499"/>
      <c r="H86" s="1542">
        <v>845028614</v>
      </c>
      <c r="I86" s="1500"/>
      <c r="J86" s="1500"/>
      <c r="K86" s="1612"/>
      <c r="L86" s="1500">
        <v>808382973</v>
      </c>
      <c r="M86" s="1500"/>
      <c r="N86" s="1500">
        <v>382103914</v>
      </c>
      <c r="O86" s="1524"/>
      <c r="P86" s="1502">
        <v>808382973</v>
      </c>
      <c r="Q86" s="1624">
        <v>808382973</v>
      </c>
    </row>
    <row r="87" spans="1:19" ht="2.25" customHeight="1">
      <c r="A87" s="1618"/>
      <c r="B87" s="1612"/>
      <c r="C87" s="1499"/>
      <c r="D87" s="1612"/>
      <c r="E87" s="1606"/>
      <c r="F87" s="1519"/>
      <c r="G87" s="1499"/>
      <c r="H87" s="1500"/>
      <c r="I87" s="1500"/>
      <c r="J87" s="1500"/>
      <c r="K87" s="1612"/>
      <c r="L87" s="1500"/>
      <c r="M87" s="1500"/>
      <c r="N87" s="1500"/>
      <c r="O87" s="1524" t="s">
        <v>131</v>
      </c>
      <c r="P87" s="1502">
        <v>0</v>
      </c>
      <c r="S87" s="1497">
        <v>0</v>
      </c>
    </row>
    <row r="88" spans="1:19" s="1527" customFormat="1" ht="18" customHeight="1">
      <c r="A88" s="1609" t="s">
        <v>503</v>
      </c>
      <c r="B88" s="1610"/>
      <c r="C88" s="1519"/>
      <c r="D88" s="1610"/>
      <c r="E88" s="1606"/>
      <c r="F88" s="1519"/>
      <c r="G88" s="1519"/>
      <c r="H88" s="1611">
        <f>SUM(H89:H97)</f>
        <v>50847598289</v>
      </c>
      <c r="I88" s="1611"/>
      <c r="J88" s="1611">
        <f ca="1">SUM(J89:J97)</f>
        <v>0</v>
      </c>
      <c r="K88" s="1610"/>
      <c r="L88" s="1611">
        <v>61453081325</v>
      </c>
      <c r="M88" s="1611"/>
      <c r="N88" s="1611">
        <v>49116544291</v>
      </c>
      <c r="O88" s="1524" t="s">
        <v>131</v>
      </c>
      <c r="P88" s="1536">
        <v>53821691511</v>
      </c>
      <c r="Q88" s="1611">
        <v>43777081325</v>
      </c>
      <c r="R88" s="1611">
        <v>26846880304</v>
      </c>
      <c r="S88" s="1611">
        <v>-9170880304</v>
      </c>
    </row>
    <row r="89" spans="1:19" ht="17.25" hidden="1" customHeight="1">
      <c r="A89" s="1612" t="s">
        <v>504</v>
      </c>
      <c r="B89" s="1612"/>
      <c r="C89" s="1499">
        <v>331</v>
      </c>
      <c r="D89" s="1612"/>
      <c r="E89" s="1606"/>
      <c r="F89" s="1499"/>
      <c r="G89" s="1499" t="s">
        <v>716</v>
      </c>
      <c r="H89" s="1542"/>
      <c r="I89" s="1500"/>
      <c r="J89" s="1500">
        <f ca="1">SUMIF('TH DC'!$B$7:$F$102,'Phu luc BS'!G89,'TH DC'!$F$7:$F$102)</f>
        <v>0</v>
      </c>
      <c r="K89" s="1612"/>
      <c r="L89" s="1500">
        <v>0</v>
      </c>
      <c r="M89" s="1500"/>
      <c r="N89" s="1500">
        <v>0</v>
      </c>
      <c r="O89" s="1524" t="s">
        <v>38</v>
      </c>
      <c r="P89" s="1502">
        <v>0</v>
      </c>
      <c r="Q89" s="1497">
        <v>0</v>
      </c>
    </row>
    <row r="90" spans="1:19" ht="17.25" customHeight="1">
      <c r="A90" s="1618" t="s">
        <v>1260</v>
      </c>
      <c r="B90" s="1612"/>
      <c r="C90" s="1499">
        <v>332</v>
      </c>
      <c r="D90" s="1612"/>
      <c r="E90" s="1599"/>
      <c r="F90" s="1499"/>
      <c r="G90" s="1499" t="s">
        <v>706</v>
      </c>
      <c r="H90" s="1542"/>
      <c r="I90" s="1500"/>
      <c r="J90" s="1500">
        <f ca="1">SUMIF('TH DC'!$B$7:$F$102,'Phu luc BS'!G90,'TH DC'!$F$7:$F$102)</f>
        <v>0</v>
      </c>
      <c r="K90" s="1612"/>
      <c r="L90" s="1500">
        <v>0</v>
      </c>
      <c r="M90" s="1500"/>
      <c r="N90" s="1500">
        <v>0</v>
      </c>
      <c r="O90" s="1524" t="s">
        <v>38</v>
      </c>
      <c r="P90" s="1502">
        <v>0</v>
      </c>
      <c r="Q90" s="1497">
        <v>0</v>
      </c>
    </row>
    <row r="91" spans="1:19" ht="17.25" customHeight="1">
      <c r="A91" s="1618" t="s">
        <v>1261</v>
      </c>
      <c r="B91" s="1612"/>
      <c r="C91" s="1499">
        <v>333</v>
      </c>
      <c r="D91" s="1612"/>
      <c r="E91" s="1606"/>
      <c r="F91" s="1499"/>
      <c r="G91" s="1499" t="s">
        <v>715</v>
      </c>
      <c r="H91" s="1542"/>
      <c r="I91" s="1500"/>
      <c r="J91" s="1500">
        <f ca="1">SUMIF('TH DC'!$B$7:$F$102,'Phu luc BS'!G91,'TH DC'!$F$7:$F$102)</f>
        <v>0</v>
      </c>
      <c r="K91" s="1612"/>
      <c r="L91" s="1500">
        <v>0</v>
      </c>
      <c r="M91" s="1500"/>
      <c r="N91" s="1500">
        <v>40100000</v>
      </c>
      <c r="O91" s="1524" t="s">
        <v>131</v>
      </c>
      <c r="P91" s="1502">
        <v>0</v>
      </c>
      <c r="Q91" s="1497">
        <v>0</v>
      </c>
      <c r="R91" s="1616">
        <v>9170880304</v>
      </c>
      <c r="S91" s="1497">
        <v>-9170880304</v>
      </c>
    </row>
    <row r="92" spans="1:19" ht="16.5">
      <c r="A92" s="1614" t="s">
        <v>1262</v>
      </c>
      <c r="B92" s="1612"/>
      <c r="C92" s="1499">
        <v>334</v>
      </c>
      <c r="D92" s="1612"/>
      <c r="E92" s="1599" t="s">
        <v>1168</v>
      </c>
      <c r="F92" s="1499"/>
      <c r="G92" s="1499" t="s">
        <v>705</v>
      </c>
      <c r="H92" s="1542">
        <v>50801364483</v>
      </c>
      <c r="I92" s="1500"/>
      <c r="J92" s="1500">
        <f ca="1">SUMIF('TH DC'!$B$7:$F$102,'Phu luc BS'!G92,'TH DC'!$F$7:$F$102)</f>
        <v>0</v>
      </c>
      <c r="K92" s="1612"/>
      <c r="L92" s="1500">
        <v>3500000</v>
      </c>
      <c r="M92" s="1500"/>
      <c r="N92" s="1500">
        <v>49076444291</v>
      </c>
      <c r="O92" s="1524" t="s">
        <v>131</v>
      </c>
      <c r="P92" s="1502">
        <v>3500000</v>
      </c>
      <c r="R92" s="1616">
        <v>3500000</v>
      </c>
    </row>
    <row r="93" spans="1:19" ht="16.5">
      <c r="A93" s="1618" t="s">
        <v>178</v>
      </c>
      <c r="B93" s="1612"/>
      <c r="C93" s="1499">
        <v>335</v>
      </c>
      <c r="D93" s="1612"/>
      <c r="E93" s="1599"/>
      <c r="F93" s="1499"/>
      <c r="G93" s="1499" t="s">
        <v>717</v>
      </c>
      <c r="H93" s="1542"/>
      <c r="I93" s="1500"/>
      <c r="J93" s="1500">
        <f ca="1">SUMIF('TH DC'!$B$7:$F$102,'Phu luc BS'!G93,'TH DC'!$F$7:$F$102)</f>
        <v>0</v>
      </c>
      <c r="K93" s="1612"/>
      <c r="L93" s="1500">
        <v>53818191511</v>
      </c>
      <c r="M93" s="1500"/>
      <c r="N93" s="1500">
        <v>0</v>
      </c>
      <c r="O93" s="1524" t="s">
        <v>131</v>
      </c>
      <c r="P93" s="1502">
        <v>53818191511</v>
      </c>
      <c r="Q93" s="1625">
        <v>36145691511</v>
      </c>
      <c r="R93" s="1616">
        <v>17672500000</v>
      </c>
    </row>
    <row r="94" spans="1:19" ht="16.5" hidden="1">
      <c r="A94" s="1618" t="s">
        <v>179</v>
      </c>
      <c r="B94" s="1612"/>
      <c r="C94" s="1499">
        <v>336</v>
      </c>
      <c r="D94" s="1612"/>
      <c r="E94" s="1606"/>
      <c r="F94" s="1499"/>
      <c r="G94" s="1499" t="s">
        <v>134</v>
      </c>
      <c r="H94" s="1542">
        <v>46233806</v>
      </c>
      <c r="I94" s="1500"/>
      <c r="J94" s="1500">
        <f ca="1">SUMIF('TH DC'!$B$7:$F$102,'Phu luc BS'!G94,'TH DC'!$F$7:$F$102)</f>
        <v>0</v>
      </c>
      <c r="K94" s="1612"/>
      <c r="L94" s="1500">
        <v>0</v>
      </c>
      <c r="M94" s="1500"/>
      <c r="N94" s="1500">
        <v>0</v>
      </c>
      <c r="O94" s="1524" t="s">
        <v>38</v>
      </c>
      <c r="P94" s="1502">
        <v>0</v>
      </c>
    </row>
    <row r="95" spans="1:19" ht="16.5" hidden="1">
      <c r="A95" s="1618" t="s">
        <v>1112</v>
      </c>
      <c r="B95" s="1612"/>
      <c r="C95" s="1499">
        <v>337</v>
      </c>
      <c r="D95" s="1612"/>
      <c r="E95" s="1606"/>
      <c r="F95" s="1499"/>
      <c r="G95" s="1499" t="s">
        <v>1113</v>
      </c>
      <c r="H95" s="1542"/>
      <c r="I95" s="1500"/>
      <c r="J95" s="1500">
        <f ca="1">SUMIF('TH DC'!$B$7:$F$102,'Phu luc BS'!G95,'TH DC'!$F$7:$F$102)</f>
        <v>0</v>
      </c>
      <c r="K95" s="1612"/>
      <c r="L95" s="1500">
        <v>0</v>
      </c>
      <c r="M95" s="1500"/>
      <c r="N95" s="1500">
        <v>0</v>
      </c>
      <c r="O95" s="1524" t="s">
        <v>38</v>
      </c>
      <c r="P95" s="1502">
        <v>0</v>
      </c>
      <c r="Q95" s="1497">
        <v>0</v>
      </c>
    </row>
    <row r="96" spans="1:19" ht="16.5">
      <c r="A96" s="1618" t="s">
        <v>395</v>
      </c>
      <c r="B96" s="1612"/>
      <c r="C96" s="1499">
        <v>338</v>
      </c>
      <c r="D96" s="1612"/>
      <c r="E96" s="1606"/>
      <c r="F96" s="1499"/>
      <c r="G96" s="1499"/>
      <c r="H96" s="1542"/>
      <c r="I96" s="1500"/>
      <c r="J96" s="1500"/>
      <c r="K96" s="1612"/>
      <c r="L96" s="1500">
        <v>7631389814</v>
      </c>
      <c r="M96" s="1500"/>
      <c r="N96" s="1500">
        <v>0</v>
      </c>
      <c r="O96" s="1524"/>
      <c r="P96" s="1502">
        <v>7631389814</v>
      </c>
      <c r="Q96" s="1497">
        <v>7631389814</v>
      </c>
    </row>
    <row r="97" spans="1:19" ht="16.5" hidden="1">
      <c r="A97" s="1618" t="s">
        <v>396</v>
      </c>
      <c r="B97" s="1612"/>
      <c r="C97" s="1499">
        <v>339</v>
      </c>
      <c r="D97" s="1612"/>
      <c r="E97" s="1606"/>
      <c r="F97" s="1499"/>
      <c r="G97" s="1499"/>
      <c r="H97" s="1542">
        <f>P97</f>
        <v>0</v>
      </c>
      <c r="I97" s="1500"/>
      <c r="J97" s="1500"/>
      <c r="K97" s="1612"/>
      <c r="L97" s="1500">
        <v>0</v>
      </c>
      <c r="M97" s="1500"/>
      <c r="N97" s="1500">
        <v>0</v>
      </c>
      <c r="O97" s="1524"/>
      <c r="P97" s="1502">
        <v>0</v>
      </c>
      <c r="Q97" s="1626"/>
    </row>
    <row r="98" spans="1:19" ht="4.5" customHeight="1">
      <c r="A98" s="1612"/>
      <c r="B98" s="1612"/>
      <c r="C98" s="1499"/>
      <c r="D98" s="1612"/>
      <c r="E98" s="1606"/>
      <c r="F98" s="1499"/>
      <c r="G98" s="1499"/>
      <c r="H98" s="1500"/>
      <c r="I98" s="1500"/>
      <c r="J98" s="1500"/>
      <c r="K98" s="1612"/>
      <c r="L98" s="1500"/>
      <c r="M98" s="1500"/>
      <c r="N98" s="1500"/>
      <c r="O98" s="1524" t="s">
        <v>131</v>
      </c>
      <c r="P98" s="1502">
        <v>0</v>
      </c>
    </row>
    <row r="99" spans="1:19" s="1595" customFormat="1" ht="18.75" customHeight="1">
      <c r="A99" s="1604" t="s">
        <v>499</v>
      </c>
      <c r="B99" s="1605"/>
      <c r="C99" s="1606">
        <v>400</v>
      </c>
      <c r="D99" s="1605"/>
      <c r="E99" s="1606"/>
      <c r="F99" s="1606"/>
      <c r="G99" s="1606"/>
      <c r="H99" s="1607">
        <f>H100+H114</f>
        <v>171176021465</v>
      </c>
      <c r="I99" s="1607"/>
      <c r="J99" s="1608">
        <f ca="1">J100+J114</f>
        <v>0</v>
      </c>
      <c r="K99" s="1605"/>
      <c r="L99" s="1611">
        <v>156910109760</v>
      </c>
      <c r="M99" s="1611"/>
      <c r="N99" s="1667">
        <v>156813999669</v>
      </c>
      <c r="O99" s="1524" t="s">
        <v>131</v>
      </c>
      <c r="P99" s="1668">
        <v>156910109760</v>
      </c>
      <c r="Q99" s="1667">
        <v>152920732097</v>
      </c>
      <c r="R99" s="1667">
        <v>13450758023</v>
      </c>
      <c r="S99" s="1667">
        <v>-9461380360</v>
      </c>
    </row>
    <row r="100" spans="1:19" s="1527" customFormat="1" ht="17.25" customHeight="1">
      <c r="A100" s="1609" t="s">
        <v>509</v>
      </c>
      <c r="B100" s="1610"/>
      <c r="C100" s="1519">
        <v>410</v>
      </c>
      <c r="D100" s="1610"/>
      <c r="E100" s="1599" t="s">
        <v>1169</v>
      </c>
      <c r="F100" s="1519"/>
      <c r="G100" s="1519"/>
      <c r="H100" s="1611">
        <f>SUM(H101:H111)</f>
        <v>171176021465</v>
      </c>
      <c r="I100" s="1611"/>
      <c r="J100" s="1611">
        <f ca="1">SUM(J101:J111)</f>
        <v>0</v>
      </c>
      <c r="K100" s="1610"/>
      <c r="L100" s="1611">
        <v>156910109760</v>
      </c>
      <c r="M100" s="1611"/>
      <c r="N100" s="1611">
        <v>156813999669</v>
      </c>
      <c r="O100" s="1524" t="s">
        <v>131</v>
      </c>
      <c r="P100" s="1536">
        <v>156910109760</v>
      </c>
      <c r="Q100" s="1611">
        <v>152920732097</v>
      </c>
      <c r="R100" s="1611">
        <v>13450758023</v>
      </c>
      <c r="S100" s="1611">
        <v>-9461380360</v>
      </c>
    </row>
    <row r="101" spans="1:19" ht="16.5" customHeight="1">
      <c r="A101" s="1627" t="s">
        <v>505</v>
      </c>
      <c r="B101" s="1612"/>
      <c r="C101" s="1499">
        <v>411</v>
      </c>
      <c r="D101" s="1612"/>
      <c r="E101" s="1606"/>
      <c r="F101" s="1499"/>
      <c r="G101" s="1499" t="s">
        <v>1076</v>
      </c>
      <c r="H101" s="1542">
        <v>111144720000</v>
      </c>
      <c r="I101" s="1500"/>
      <c r="J101" s="1500">
        <f ca="1">SUMIF('TH DC'!$B$7:$F$102,'Phu luc BS'!G101,'TH DC'!$F$7:$F$102)</f>
        <v>0</v>
      </c>
      <c r="K101" s="1612"/>
      <c r="L101" s="1500">
        <v>111144720000</v>
      </c>
      <c r="M101" s="1500"/>
      <c r="N101" s="1500">
        <v>111144720000</v>
      </c>
      <c r="O101" s="1524" t="s">
        <v>131</v>
      </c>
      <c r="P101" s="1502">
        <v>111144720000</v>
      </c>
      <c r="Q101" s="1628">
        <v>111144720000</v>
      </c>
      <c r="R101" s="1616">
        <v>17729045861</v>
      </c>
      <c r="S101" s="1616">
        <v>-17729045861</v>
      </c>
    </row>
    <row r="102" spans="1:19" s="1546" customFormat="1" ht="16.5">
      <c r="A102" s="1540" t="s">
        <v>506</v>
      </c>
      <c r="B102" s="1540"/>
      <c r="C102" s="1539">
        <v>412</v>
      </c>
      <c r="D102" s="1540"/>
      <c r="E102" s="1530"/>
      <c r="F102" s="1539"/>
      <c r="G102" s="1539" t="s">
        <v>1077</v>
      </c>
      <c r="H102" s="1542">
        <v>25412622500</v>
      </c>
      <c r="I102" s="1543"/>
      <c r="J102" s="1543">
        <f ca="1">SUMIF('TH DC'!$B$7:$F$102,'Phu luc BS'!G102,'TH DC'!$F$7:$F$102)</f>
        <v>0</v>
      </c>
      <c r="K102" s="1540"/>
      <c r="L102" s="1500">
        <v>25412622500</v>
      </c>
      <c r="M102" s="1500"/>
      <c r="N102" s="1500">
        <v>25412622500</v>
      </c>
      <c r="O102" s="1524" t="s">
        <v>131</v>
      </c>
      <c r="P102" s="1502">
        <v>25412622500</v>
      </c>
      <c r="Q102" s="1629">
        <v>25412622500</v>
      </c>
      <c r="R102" s="1502"/>
      <c r="S102" s="1502"/>
    </row>
    <row r="103" spans="1:19" s="1546" customFormat="1" ht="16.5">
      <c r="A103" s="1549" t="s">
        <v>1116</v>
      </c>
      <c r="B103" s="1540"/>
      <c r="C103" s="1539">
        <v>413</v>
      </c>
      <c r="D103" s="1540"/>
      <c r="E103" s="1530"/>
      <c r="F103" s="1539"/>
      <c r="G103" s="1539" t="s">
        <v>1117</v>
      </c>
      <c r="H103" s="1542">
        <v>213538854</v>
      </c>
      <c r="I103" s="1543"/>
      <c r="J103" s="1543">
        <f ca="1">SUMIF('TH DC'!$B$7:$F$102,'Phu luc BS'!G103,'TH DC'!$F$7:$F$102)</f>
        <v>0</v>
      </c>
      <c r="K103" s="1540"/>
      <c r="L103" s="1500">
        <v>213538854</v>
      </c>
      <c r="M103" s="1500"/>
      <c r="N103" s="1500">
        <v>213538854</v>
      </c>
      <c r="O103" s="1524" t="s">
        <v>131</v>
      </c>
      <c r="P103" s="1502">
        <v>213538854</v>
      </c>
      <c r="Q103" s="1630">
        <v>213538854</v>
      </c>
      <c r="R103" s="1502"/>
      <c r="S103" s="1502"/>
    </row>
    <row r="104" spans="1:19" s="1546" customFormat="1" ht="16.5" hidden="1">
      <c r="A104" s="1549" t="s">
        <v>1119</v>
      </c>
      <c r="B104" s="1540"/>
      <c r="C104" s="1539">
        <v>414</v>
      </c>
      <c r="D104" s="1540"/>
      <c r="E104" s="1530"/>
      <c r="F104" s="1539"/>
      <c r="G104" s="1539" t="s">
        <v>1078</v>
      </c>
      <c r="H104" s="1542"/>
      <c r="I104" s="1543"/>
      <c r="J104" s="1543">
        <f ca="1">SUMIF('TH DC'!$B$7:$F$102,'Phu luc BS'!G104,'TH DC'!$F$7:$F$102)</f>
        <v>0</v>
      </c>
      <c r="K104" s="1540"/>
      <c r="L104" s="1500">
        <v>0</v>
      </c>
      <c r="M104" s="1500"/>
      <c r="N104" s="1500">
        <v>0</v>
      </c>
      <c r="O104" s="1524" t="s">
        <v>38</v>
      </c>
      <c r="P104" s="1502">
        <v>0</v>
      </c>
      <c r="Q104" s="1502"/>
      <c r="R104" s="1502"/>
      <c r="S104" s="1502"/>
    </row>
    <row r="105" spans="1:19" s="1546" customFormat="1" ht="16.5" hidden="1">
      <c r="A105" s="1549" t="s">
        <v>276</v>
      </c>
      <c r="B105" s="1540"/>
      <c r="C105" s="1539">
        <v>415</v>
      </c>
      <c r="D105" s="1540"/>
      <c r="E105" s="1530"/>
      <c r="F105" s="1539"/>
      <c r="G105" s="1539" t="s">
        <v>1079</v>
      </c>
      <c r="H105" s="1542"/>
      <c r="I105" s="1543"/>
      <c r="J105" s="1543">
        <f ca="1">SUMIF('TH DC'!$B$7:$F$102,'Phu luc BS'!G105,'TH DC'!$F$7:$F$102)</f>
        <v>0</v>
      </c>
      <c r="K105" s="1540"/>
      <c r="L105" s="1500">
        <v>0</v>
      </c>
      <c r="M105" s="1500"/>
      <c r="N105" s="1500">
        <v>0</v>
      </c>
      <c r="O105" s="1524" t="s">
        <v>38</v>
      </c>
      <c r="P105" s="1502">
        <v>0</v>
      </c>
      <c r="Q105" s="1502"/>
      <c r="R105" s="1502"/>
      <c r="S105" s="1502"/>
    </row>
    <row r="106" spans="1:19" ht="16.5" hidden="1">
      <c r="A106" s="1618" t="s">
        <v>732</v>
      </c>
      <c r="B106" s="1612"/>
      <c r="C106" s="1499">
        <v>416</v>
      </c>
      <c r="D106" s="1612"/>
      <c r="E106" s="1606"/>
      <c r="F106" s="1499"/>
      <c r="G106" s="1499" t="s">
        <v>1080</v>
      </c>
      <c r="H106" s="1542"/>
      <c r="I106" s="1500"/>
      <c r="J106" s="1500">
        <f ca="1">SUMIF('TH DC'!$B$7:$F$102,'Phu luc BS'!G106,'TH DC'!$F$7:$F$102)</f>
        <v>0</v>
      </c>
      <c r="K106" s="1612"/>
      <c r="L106" s="1500">
        <v>0</v>
      </c>
      <c r="M106" s="1500"/>
      <c r="N106" s="1500">
        <v>0</v>
      </c>
      <c r="O106" s="1524" t="s">
        <v>38</v>
      </c>
      <c r="P106" s="1502">
        <v>0</v>
      </c>
    </row>
    <row r="107" spans="1:19" ht="16.5">
      <c r="A107" s="1618" t="s">
        <v>1222</v>
      </c>
      <c r="B107" s="1612"/>
      <c r="C107" s="1499">
        <v>417</v>
      </c>
      <c r="D107" s="1612"/>
      <c r="E107" s="1606"/>
      <c r="F107" s="1499"/>
      <c r="G107" s="1499" t="s">
        <v>1081</v>
      </c>
      <c r="H107" s="1542">
        <v>7209778043</v>
      </c>
      <c r="I107" s="1500"/>
      <c r="J107" s="1500">
        <f ca="1">SUMIF('TH DC'!$B$7:$F$102,'Phu luc BS'!G107,'TH DC'!$F$7:$F$102)</f>
        <v>0</v>
      </c>
      <c r="K107" s="1612"/>
      <c r="L107" s="1500">
        <v>7209778043</v>
      </c>
      <c r="M107" s="1500"/>
      <c r="N107" s="1500">
        <v>7209778043</v>
      </c>
      <c r="O107" s="1524" t="s">
        <v>131</v>
      </c>
      <c r="P107" s="1502">
        <v>7209778043</v>
      </c>
      <c r="Q107" s="1631">
        <v>7209778043</v>
      </c>
    </row>
    <row r="108" spans="1:19" ht="15.75" customHeight="1">
      <c r="A108" s="1618" t="s">
        <v>1223</v>
      </c>
      <c r="B108" s="1612"/>
      <c r="C108" s="1499">
        <v>418</v>
      </c>
      <c r="D108" s="1612"/>
      <c r="E108" s="1606"/>
      <c r="F108" s="1499"/>
      <c r="G108" s="1499" t="s">
        <v>1082</v>
      </c>
      <c r="H108" s="1542">
        <v>2030285926</v>
      </c>
      <c r="I108" s="1500"/>
      <c r="J108" s="1500">
        <f ca="1">SUMIF('TH DC'!$B$7:$F$102,'Phu luc BS'!G108,'TH DC'!$F$7:$F$102)</f>
        <v>0</v>
      </c>
      <c r="K108" s="1612"/>
      <c r="L108" s="1500">
        <v>1133167243</v>
      </c>
      <c r="M108" s="1500"/>
      <c r="N108" s="1500">
        <v>0</v>
      </c>
      <c r="O108" s="1524" t="s">
        <v>131</v>
      </c>
      <c r="P108" s="1502">
        <v>1133167243</v>
      </c>
      <c r="Q108" s="1632">
        <v>1133167243</v>
      </c>
    </row>
    <row r="109" spans="1:19" ht="17.25" hidden="1" customHeight="1">
      <c r="A109" s="1618" t="s">
        <v>588</v>
      </c>
      <c r="B109" s="1612"/>
      <c r="C109" s="1499">
        <v>419</v>
      </c>
      <c r="D109" s="1612"/>
      <c r="E109" s="1606"/>
      <c r="F109" s="1499"/>
      <c r="G109" s="1499" t="s">
        <v>1083</v>
      </c>
      <c r="H109" s="1542"/>
      <c r="I109" s="1500"/>
      <c r="J109" s="1500">
        <f ca="1">SUMIF('TH DC'!$B$7:$F$102,'Phu luc BS'!G109,'TH DC'!$F$7:$F$102)</f>
        <v>0</v>
      </c>
      <c r="K109" s="1612"/>
      <c r="L109" s="1500">
        <v>0</v>
      </c>
      <c r="M109" s="1500"/>
      <c r="N109" s="1500">
        <v>0</v>
      </c>
      <c r="O109" s="1524" t="s">
        <v>38</v>
      </c>
      <c r="P109" s="1502">
        <v>0</v>
      </c>
    </row>
    <row r="110" spans="1:19" ht="17.25" customHeight="1">
      <c r="A110" s="1618" t="s">
        <v>1224</v>
      </c>
      <c r="B110" s="1612"/>
      <c r="C110" s="1499">
        <v>420</v>
      </c>
      <c r="D110" s="1612"/>
      <c r="E110" s="1606"/>
      <c r="F110" s="1499"/>
      <c r="G110" s="1499" t="s">
        <v>1084</v>
      </c>
      <c r="H110" s="1542">
        <v>25165076142</v>
      </c>
      <c r="I110" s="1500"/>
      <c r="J110" s="1500">
        <f ca="1">SUMIF('TH DC'!$B$7:$F$102,'Phu luc BS'!G110,'TH DC'!$F$7:$F$102)</f>
        <v>0</v>
      </c>
      <c r="K110" s="1612"/>
      <c r="L110" s="1500">
        <v>11796283120</v>
      </c>
      <c r="M110" s="1500"/>
      <c r="N110" s="1500">
        <v>12833340272</v>
      </c>
      <c r="O110" s="1524" t="s">
        <v>131</v>
      </c>
      <c r="P110" s="1502">
        <v>11796283120</v>
      </c>
      <c r="Q110" s="1497">
        <v>7806905457</v>
      </c>
      <c r="R110" s="1616">
        <v>-4278287838</v>
      </c>
      <c r="S110" s="1497">
        <v>8267665501</v>
      </c>
    </row>
    <row r="111" spans="1:19" ht="18" hidden="1" customHeight="1">
      <c r="A111" s="1618" t="s">
        <v>589</v>
      </c>
      <c r="B111" s="1612"/>
      <c r="C111" s="1499">
        <v>421</v>
      </c>
      <c r="D111" s="1612"/>
      <c r="E111" s="1606"/>
      <c r="F111" s="1499"/>
      <c r="G111" s="1499" t="s">
        <v>1106</v>
      </c>
      <c r="H111" s="1542"/>
      <c r="I111" s="1500"/>
      <c r="J111" s="1500">
        <f ca="1">SUMIF('TH DC'!$B$7:$F$102,'Phu luc BS'!G111,'TH DC'!$F$7:$F$102)</f>
        <v>0</v>
      </c>
      <c r="K111" s="1612"/>
      <c r="L111" s="1500">
        <v>0</v>
      </c>
      <c r="M111" s="1500"/>
      <c r="N111" s="1500">
        <v>0</v>
      </c>
      <c r="O111" s="1524" t="s">
        <v>38</v>
      </c>
      <c r="P111" s="1502">
        <v>0</v>
      </c>
    </row>
    <row r="112" spans="1:19" ht="18" hidden="1" customHeight="1">
      <c r="A112" s="1618" t="s">
        <v>590</v>
      </c>
      <c r="B112" s="1612"/>
      <c r="C112" s="1499">
        <v>422</v>
      </c>
      <c r="D112" s="1612"/>
      <c r="E112" s="1606"/>
      <c r="F112" s="1499"/>
      <c r="G112" s="1499"/>
      <c r="H112" s="1542"/>
      <c r="I112" s="1500"/>
      <c r="J112" s="1500"/>
      <c r="K112" s="1612"/>
      <c r="L112" s="1500">
        <v>0</v>
      </c>
      <c r="M112" s="1500"/>
      <c r="N112" s="1500">
        <v>0</v>
      </c>
      <c r="O112" s="1524"/>
      <c r="P112" s="1502">
        <v>0</v>
      </c>
    </row>
    <row r="113" spans="1:19" ht="1.5" customHeight="1">
      <c r="A113" s="1618"/>
      <c r="B113" s="1612"/>
      <c r="C113" s="1499"/>
      <c r="D113" s="1612"/>
      <c r="E113" s="1606"/>
      <c r="F113" s="1499"/>
      <c r="G113" s="1499"/>
      <c r="H113" s="1500"/>
      <c r="I113" s="1500"/>
      <c r="J113" s="1500"/>
      <c r="K113" s="1612"/>
      <c r="L113" s="1500"/>
      <c r="M113" s="1500"/>
      <c r="N113" s="1500"/>
      <c r="O113" s="1524" t="s">
        <v>131</v>
      </c>
      <c r="P113" s="1502">
        <v>0</v>
      </c>
    </row>
    <row r="114" spans="1:19" s="1527" customFormat="1" ht="15.75" customHeight="1">
      <c r="A114" s="1609" t="s">
        <v>507</v>
      </c>
      <c r="B114" s="1610"/>
      <c r="C114" s="1519">
        <v>430</v>
      </c>
      <c r="D114" s="1610"/>
      <c r="E114" s="1606"/>
      <c r="F114" s="1519"/>
      <c r="G114" s="1519"/>
      <c r="H114" s="1542">
        <f>P114</f>
        <v>0</v>
      </c>
      <c r="I114" s="1611"/>
      <c r="J114" s="1611">
        <f ca="1">SUM(J115:J116)</f>
        <v>0</v>
      </c>
      <c r="K114" s="1610"/>
      <c r="L114" s="1611">
        <v>0</v>
      </c>
      <c r="M114" s="1611"/>
      <c r="N114" s="1611">
        <v>0</v>
      </c>
      <c r="O114" s="1524" t="s">
        <v>131</v>
      </c>
      <c r="P114" s="1502">
        <v>0</v>
      </c>
      <c r="Q114" s="1526"/>
      <c r="R114" s="1526"/>
      <c r="S114" s="1526"/>
    </row>
    <row r="115" spans="1:19" ht="18" hidden="1" customHeight="1">
      <c r="A115" s="1618" t="s">
        <v>591</v>
      </c>
      <c r="B115" s="1612"/>
      <c r="C115" s="1499">
        <v>432</v>
      </c>
      <c r="D115" s="1612"/>
      <c r="E115" s="1606"/>
      <c r="F115" s="1499"/>
      <c r="G115" s="1499" t="s">
        <v>1086</v>
      </c>
      <c r="H115" s="1542"/>
      <c r="I115" s="1500"/>
      <c r="J115" s="1500">
        <f ca="1">SUMIF('TH DC'!$B$7:$F$102,'Phu luc BS'!G115,'TH DC'!$F$7:$F$102)</f>
        <v>0</v>
      </c>
      <c r="K115" s="1612"/>
      <c r="L115" s="1500">
        <v>0</v>
      </c>
      <c r="M115" s="1500"/>
      <c r="N115" s="1633"/>
      <c r="O115" s="1524" t="s">
        <v>38</v>
      </c>
    </row>
    <row r="116" spans="1:19" ht="18" hidden="1" customHeight="1">
      <c r="A116" s="1618" t="s">
        <v>592</v>
      </c>
      <c r="B116" s="1612"/>
      <c r="C116" s="1499">
        <v>433</v>
      </c>
      <c r="D116" s="1612"/>
      <c r="E116" s="1599"/>
      <c r="F116" s="1499"/>
      <c r="G116" s="1499" t="s">
        <v>1087</v>
      </c>
      <c r="H116" s="1542"/>
      <c r="I116" s="1500"/>
      <c r="J116" s="1500">
        <f ca="1">SUMIF('TH DC'!$B$7:$F$102,'Phu luc BS'!G116,'TH DC'!$F$7:$F$102)</f>
        <v>0</v>
      </c>
      <c r="K116" s="1612"/>
      <c r="L116" s="1500">
        <v>0</v>
      </c>
      <c r="M116" s="1500"/>
      <c r="N116" s="1633"/>
      <c r="O116" s="1524" t="s">
        <v>38</v>
      </c>
    </row>
    <row r="117" spans="1:19" ht="3.75" customHeight="1">
      <c r="A117" s="1612"/>
      <c r="B117" s="1612"/>
      <c r="C117" s="1499"/>
      <c r="D117" s="1612"/>
      <c r="E117" s="1499"/>
      <c r="F117" s="1499"/>
      <c r="G117" s="1499"/>
      <c r="H117" s="1500"/>
      <c r="I117" s="1500"/>
      <c r="J117" s="1500"/>
      <c r="K117" s="1612"/>
      <c r="L117" s="1500"/>
      <c r="M117" s="1500"/>
      <c r="N117" s="1500"/>
      <c r="O117" s="1524" t="s">
        <v>131</v>
      </c>
    </row>
    <row r="118" spans="1:19" s="1594" customFormat="1" ht="20.25" customHeight="1">
      <c r="A118" s="1587" t="s">
        <v>508</v>
      </c>
      <c r="B118" s="1588"/>
      <c r="C118" s="1589">
        <v>440</v>
      </c>
      <c r="D118" s="1588"/>
      <c r="E118" s="1589"/>
      <c r="F118" s="1590"/>
      <c r="G118" s="1589"/>
      <c r="H118" s="1592">
        <f>H74+H99</f>
        <v>633120180312</v>
      </c>
      <c r="I118" s="1593"/>
      <c r="J118" s="1592">
        <f ca="1">J74+J99</f>
        <v>0</v>
      </c>
      <c r="K118" s="1588"/>
      <c r="L118" s="1664">
        <v>727403713078</v>
      </c>
      <c r="M118" s="1665"/>
      <c r="N118" s="1664">
        <v>828061276175</v>
      </c>
      <c r="O118" s="1524" t="s">
        <v>131</v>
      </c>
      <c r="P118" s="1666">
        <v>719772323264</v>
      </c>
      <c r="Q118" s="1664">
        <v>687870604292</v>
      </c>
      <c r="R118" s="1664">
        <v>69459351072</v>
      </c>
      <c r="S118" s="1664">
        <v>-29926242286</v>
      </c>
    </row>
    <row r="119" spans="1:19" s="1595" customFormat="1" ht="16.5" hidden="1" customHeight="1">
      <c r="A119" s="1605"/>
      <c r="B119" s="1605"/>
      <c r="C119" s="1606"/>
      <c r="D119" s="1605"/>
      <c r="E119" s="1606"/>
      <c r="F119" s="1606"/>
      <c r="G119" s="1606"/>
      <c r="H119" s="1608">
        <f>H118-H69</f>
        <v>255774531</v>
      </c>
      <c r="I119" s="1608"/>
      <c r="J119" s="1608">
        <f ca="1">J118-J69</f>
        <v>0</v>
      </c>
      <c r="K119" s="1605"/>
      <c r="L119" s="1611">
        <f>L118-L69</f>
        <v>0</v>
      </c>
      <c r="M119" s="1611"/>
      <c r="N119" s="1611">
        <f>N118-N69</f>
        <v>0</v>
      </c>
      <c r="O119" s="1524" t="s">
        <v>131</v>
      </c>
      <c r="P119" s="1525"/>
      <c r="Q119" s="1611">
        <f>Q118-Q69</f>
        <v>0</v>
      </c>
      <c r="R119" s="1611">
        <f>R118-R69</f>
        <v>0</v>
      </c>
      <c r="S119" s="1611">
        <f>S118-S69</f>
        <v>0</v>
      </c>
    </row>
    <row r="120" spans="1:19" s="1527" customFormat="1" ht="18.75" hidden="1" customHeight="1">
      <c r="A120" s="1970" t="s">
        <v>262</v>
      </c>
      <c r="B120" s="1970"/>
      <c r="C120" s="1970"/>
      <c r="D120" s="1970"/>
      <c r="E120" s="1970"/>
      <c r="F120" s="1970"/>
      <c r="G120" s="1970"/>
      <c r="H120" s="1970"/>
      <c r="I120" s="1970"/>
      <c r="J120" s="1970"/>
      <c r="K120" s="1970"/>
      <c r="L120" s="1970"/>
      <c r="M120" s="1970"/>
      <c r="N120" s="1970"/>
      <c r="O120" s="1524"/>
      <c r="P120" s="1525"/>
      <c r="Q120" s="1526"/>
      <c r="R120" s="1526"/>
      <c r="S120" s="1526"/>
    </row>
    <row r="121" spans="1:19" s="1527" customFormat="1" ht="30" hidden="1">
      <c r="A121" s="1587" t="s">
        <v>511</v>
      </c>
      <c r="B121" s="1634"/>
      <c r="C121" s="1635"/>
      <c r="D121" s="1635"/>
      <c r="E121" s="1589" t="s">
        <v>317</v>
      </c>
      <c r="F121" s="1635"/>
      <c r="G121" s="1635"/>
      <c r="H121" s="1635"/>
      <c r="I121" s="1635"/>
      <c r="J121" s="1635"/>
      <c r="K121" s="1635"/>
      <c r="L121" s="1636" t="s">
        <v>613</v>
      </c>
      <c r="M121" s="1669"/>
      <c r="N121" s="1636" t="s">
        <v>313</v>
      </c>
      <c r="O121" s="1524"/>
      <c r="P121" s="1525"/>
      <c r="Q121" s="1526"/>
      <c r="R121" s="1526"/>
      <c r="S121" s="1526"/>
    </row>
    <row r="122" spans="1:19" ht="17.25" hidden="1" customHeight="1">
      <c r="A122" s="1637" t="s">
        <v>263</v>
      </c>
      <c r="B122" s="1637"/>
      <c r="C122" s="1638"/>
      <c r="D122" s="1612"/>
      <c r="E122" s="1639" t="s">
        <v>272</v>
      </c>
      <c r="F122" s="1499"/>
      <c r="G122" s="1499"/>
      <c r="H122" s="1500"/>
      <c r="I122" s="1500"/>
      <c r="J122" s="1500"/>
      <c r="K122" s="1612"/>
      <c r="L122" s="1640"/>
      <c r="M122" s="1500"/>
      <c r="N122" s="1641"/>
    </row>
    <row r="123" spans="1:19" ht="17.25" hidden="1" customHeight="1">
      <c r="A123" s="1642" t="s">
        <v>151</v>
      </c>
      <c r="B123" s="1642"/>
      <c r="C123" s="1643"/>
      <c r="D123" s="1612"/>
      <c r="E123" s="1643"/>
      <c r="F123" s="1499"/>
      <c r="G123" s="1499"/>
      <c r="H123" s="1500"/>
      <c r="I123" s="1500"/>
      <c r="J123" s="1500"/>
      <c r="K123" s="1612"/>
      <c r="L123" s="1644"/>
      <c r="M123" s="1500"/>
      <c r="N123" s="1644"/>
    </row>
    <row r="124" spans="1:19" ht="17.25" hidden="1" customHeight="1">
      <c r="A124" s="1612" t="s">
        <v>264</v>
      </c>
      <c r="B124" s="1612"/>
      <c r="C124" s="1499"/>
      <c r="D124" s="1612"/>
      <c r="E124" s="1499"/>
      <c r="F124" s="1499"/>
      <c r="G124" s="1499"/>
      <c r="H124" s="1500"/>
      <c r="I124" s="1500"/>
      <c r="J124" s="1500"/>
      <c r="K124" s="1612"/>
      <c r="L124" s="1500"/>
      <c r="M124" s="1500"/>
      <c r="N124" s="1500"/>
    </row>
    <row r="125" spans="1:19" ht="17.25" hidden="1" customHeight="1">
      <c r="A125" s="1612" t="s">
        <v>152</v>
      </c>
      <c r="B125" s="1612"/>
      <c r="C125" s="1499"/>
      <c r="D125" s="1612"/>
      <c r="E125" s="1499"/>
      <c r="F125" s="1499"/>
      <c r="G125" s="1499"/>
      <c r="H125" s="1500"/>
      <c r="I125" s="1500"/>
      <c r="J125" s="1500"/>
      <c r="K125" s="1612"/>
      <c r="L125" s="1500"/>
      <c r="M125" s="1500"/>
      <c r="N125" s="1500"/>
    </row>
    <row r="126" spans="1:19" ht="17.25" hidden="1" customHeight="1">
      <c r="A126" s="1612" t="s">
        <v>153</v>
      </c>
      <c r="B126" s="1612"/>
      <c r="C126" s="1499"/>
      <c r="D126" s="1612"/>
      <c r="E126" s="1499"/>
      <c r="F126" s="1499"/>
      <c r="G126" s="1499"/>
      <c r="H126" s="1500"/>
      <c r="I126" s="1500"/>
      <c r="J126" s="1500"/>
      <c r="K126" s="1612"/>
      <c r="L126" s="1645"/>
      <c r="M126" s="1500"/>
      <c r="N126" s="1645"/>
    </row>
    <row r="127" spans="1:19" ht="17.25" hidden="1" customHeight="1">
      <c r="A127" s="1646" t="s">
        <v>827</v>
      </c>
      <c r="B127" s="1647"/>
      <c r="C127" s="1648"/>
      <c r="D127" s="1647"/>
      <c r="E127" s="1648"/>
      <c r="F127" s="1648"/>
      <c r="G127" s="1648"/>
      <c r="H127" s="1649"/>
      <c r="I127" s="1649"/>
      <c r="J127" s="1649"/>
      <c r="K127" s="1647"/>
      <c r="L127" s="1649"/>
      <c r="M127" s="1649"/>
      <c r="N127" s="1650"/>
    </row>
    <row r="128" spans="1:19" s="1527" customFormat="1" ht="18" customHeight="1">
      <c r="A128" s="1609"/>
      <c r="B128" s="1610"/>
      <c r="C128" s="1519"/>
      <c r="D128" s="1610"/>
      <c r="E128" s="1971"/>
      <c r="F128" s="1972"/>
      <c r="G128" s="1972"/>
      <c r="H128" s="1972"/>
      <c r="I128" s="1972"/>
      <c r="J128" s="1972"/>
      <c r="K128" s="1971"/>
      <c r="L128" s="1971"/>
      <c r="M128" s="1971"/>
      <c r="N128" s="1971"/>
      <c r="O128" s="1524" t="s">
        <v>131</v>
      </c>
      <c r="P128" s="1525"/>
      <c r="Q128" s="1526"/>
      <c r="R128" s="1964" t="str">
        <f>'Ten '!A19</f>
        <v>Hµ Néi, ngµy 28 th¸ng 02 n¨m 2015</v>
      </c>
      <c r="S128" s="1964"/>
    </row>
    <row r="129" spans="1:19" s="1527" customFormat="1" ht="18" customHeight="1">
      <c r="A129" s="1651" t="s">
        <v>742</v>
      </c>
      <c r="B129" s="1963"/>
      <c r="C129" s="1963"/>
      <c r="D129" s="1963"/>
      <c r="E129" s="1963"/>
      <c r="F129" s="1963"/>
      <c r="G129" s="1610"/>
      <c r="H129" s="1652"/>
      <c r="I129" s="1652"/>
      <c r="J129" s="1652"/>
      <c r="K129" s="1652"/>
      <c r="L129" s="1652"/>
      <c r="M129" s="1652"/>
      <c r="N129" s="1653" t="s">
        <v>563</v>
      </c>
      <c r="O129" s="1524" t="s">
        <v>131</v>
      </c>
      <c r="P129" s="1525"/>
      <c r="Q129" s="1526"/>
      <c r="R129" s="1965" t="s">
        <v>1003</v>
      </c>
      <c r="S129" s="1965"/>
    </row>
    <row r="130" spans="1:19" s="1527" customFormat="1" ht="18" customHeight="1">
      <c r="A130" s="1609"/>
      <c r="B130" s="1610"/>
      <c r="C130" s="1519"/>
      <c r="D130" s="1610"/>
      <c r="E130" s="1519"/>
      <c r="F130" s="1519"/>
      <c r="G130" s="1519"/>
      <c r="H130" s="1611"/>
      <c r="I130" s="1611"/>
      <c r="J130" s="1611"/>
      <c r="K130" s="1519"/>
      <c r="L130" s="1519"/>
      <c r="M130" s="1519"/>
      <c r="N130" s="1519"/>
      <c r="O130" s="1524" t="s">
        <v>131</v>
      </c>
      <c r="P130" s="1525"/>
      <c r="Q130" s="1526"/>
      <c r="R130" s="1526"/>
      <c r="S130" s="1526"/>
    </row>
    <row r="131" spans="1:19" s="1527" customFormat="1" ht="15" customHeight="1">
      <c r="A131" s="1609"/>
      <c r="B131" s="1610"/>
      <c r="C131" s="1519"/>
      <c r="D131" s="1610"/>
      <c r="E131" s="1519"/>
      <c r="F131" s="1519"/>
      <c r="G131" s="1519"/>
      <c r="H131" s="1611"/>
      <c r="I131" s="1611"/>
      <c r="J131" s="1611"/>
      <c r="K131" s="1519"/>
      <c r="L131" s="1519"/>
      <c r="M131" s="1519"/>
      <c r="N131" s="1519"/>
      <c r="O131" s="1524" t="s">
        <v>131</v>
      </c>
      <c r="P131" s="1525"/>
      <c r="Q131" s="1526"/>
      <c r="R131" s="1526"/>
      <c r="S131" s="1526"/>
    </row>
    <row r="132" spans="1:19" s="1527" customFormat="1" ht="18.75" customHeight="1">
      <c r="A132" s="1609"/>
      <c r="B132" s="1610"/>
      <c r="C132" s="1519"/>
      <c r="D132" s="1610"/>
      <c r="E132" s="1519"/>
      <c r="F132" s="1519"/>
      <c r="G132" s="1519"/>
      <c r="H132" s="1611"/>
      <c r="I132" s="1611"/>
      <c r="J132" s="1611"/>
      <c r="K132" s="1519"/>
      <c r="L132" s="1654"/>
      <c r="M132" s="1519"/>
      <c r="N132" s="1519"/>
      <c r="O132" s="1524" t="s">
        <v>131</v>
      </c>
      <c r="P132" s="1525"/>
      <c r="Q132" s="1526"/>
      <c r="R132" s="1526"/>
      <c r="S132" s="1526"/>
    </row>
    <row r="133" spans="1:19" s="1656" customFormat="1" ht="36" customHeight="1">
      <c r="A133" s="1609"/>
      <c r="B133" s="1610"/>
      <c r="C133" s="1519"/>
      <c r="D133" s="1610"/>
      <c r="E133" s="1519"/>
      <c r="F133" s="1519"/>
      <c r="G133" s="1519"/>
      <c r="H133" s="1611"/>
      <c r="I133" s="1611"/>
      <c r="J133" s="1611"/>
      <c r="K133" s="1519"/>
      <c r="L133" s="1519"/>
      <c r="M133" s="1519"/>
      <c r="N133" s="1519"/>
      <c r="O133" s="1524" t="s">
        <v>131</v>
      </c>
      <c r="P133" s="1578"/>
      <c r="Q133" s="1655"/>
      <c r="R133" s="1655"/>
      <c r="S133" s="1655"/>
    </row>
    <row r="134" spans="1:19" s="1656" customFormat="1" ht="18" customHeight="1">
      <c r="A134" s="1657" t="s">
        <v>1295</v>
      </c>
      <c r="B134" s="1963"/>
      <c r="C134" s="1963"/>
      <c r="D134" s="1963"/>
      <c r="E134" s="1963"/>
      <c r="F134" s="1963"/>
      <c r="G134" s="1519"/>
      <c r="H134" s="1611"/>
      <c r="I134" s="1611"/>
      <c r="J134" s="1611"/>
      <c r="K134" s="1611"/>
      <c r="L134" s="1611"/>
      <c r="M134" s="1611"/>
      <c r="N134" s="1611" t="s">
        <v>1015</v>
      </c>
      <c r="O134" s="1524" t="s">
        <v>131</v>
      </c>
      <c r="P134" s="1578"/>
      <c r="Q134" s="1655"/>
      <c r="R134" s="1966" t="s">
        <v>1016</v>
      </c>
      <c r="S134" s="1966"/>
    </row>
    <row r="135" spans="1:19" s="1656" customFormat="1" ht="18" customHeight="1">
      <c r="A135" s="1521"/>
      <c r="B135" s="1519"/>
      <c r="C135" s="1519"/>
      <c r="D135" s="1519"/>
      <c r="E135" s="1519"/>
      <c r="F135" s="1519"/>
      <c r="G135" s="1519"/>
      <c r="H135" s="1611"/>
      <c r="I135" s="1611"/>
      <c r="J135" s="1611"/>
      <c r="K135" s="1519"/>
      <c r="L135" s="1658"/>
      <c r="M135" s="1658"/>
      <c r="N135" s="1658"/>
      <c r="O135" s="1536"/>
      <c r="P135" s="1578"/>
      <c r="Q135" s="1655"/>
      <c r="R135" s="1655"/>
      <c r="S135" s="1655"/>
    </row>
    <row r="136" spans="1:19" s="1656" customFormat="1" ht="18" customHeight="1">
      <c r="A136" s="1521"/>
      <c r="B136" s="1519"/>
      <c r="C136" s="1519"/>
      <c r="D136" s="1519"/>
      <c r="E136" s="1519"/>
      <c r="F136" s="1519"/>
      <c r="G136" s="1519"/>
      <c r="H136" s="1611"/>
      <c r="I136" s="1611"/>
      <c r="J136" s="1611"/>
      <c r="K136" s="1519"/>
      <c r="L136" s="1658"/>
      <c r="M136" s="1658"/>
      <c r="N136" s="1658"/>
      <c r="O136" s="1536"/>
      <c r="P136" s="1578"/>
      <c r="Q136" s="1655"/>
      <c r="R136" s="1655"/>
      <c r="S136" s="1655"/>
    </row>
    <row r="137" spans="1:19" s="1656" customFormat="1" ht="18" customHeight="1">
      <c r="A137" s="1521"/>
      <c r="B137" s="1519"/>
      <c r="C137" s="1519"/>
      <c r="D137" s="1519"/>
      <c r="E137" s="1519"/>
      <c r="F137" s="1519"/>
      <c r="G137" s="1519"/>
      <c r="H137" s="1611"/>
      <c r="I137" s="1611"/>
      <c r="J137" s="1611"/>
      <c r="K137" s="1519"/>
      <c r="L137" s="1658"/>
      <c r="M137" s="1658"/>
      <c r="N137" s="1658"/>
      <c r="O137" s="1536"/>
      <c r="P137" s="1578"/>
      <c r="Q137" s="1655"/>
      <c r="R137" s="1655"/>
      <c r="S137" s="1655"/>
    </row>
    <row r="138" spans="1:19" s="1656" customFormat="1" ht="15" customHeight="1">
      <c r="A138" s="1521"/>
      <c r="B138" s="1519"/>
      <c r="C138" s="1519"/>
      <c r="D138" s="1519"/>
      <c r="E138" s="1519"/>
      <c r="F138" s="1519"/>
      <c r="G138" s="1519"/>
      <c r="H138" s="1611"/>
      <c r="I138" s="1611"/>
      <c r="J138" s="1611"/>
      <c r="K138" s="1519"/>
      <c r="L138" s="1658"/>
      <c r="M138" s="1658"/>
      <c r="N138" s="1658"/>
      <c r="O138" s="1536"/>
      <c r="P138" s="1578"/>
      <c r="Q138" s="1655"/>
      <c r="R138" s="1655"/>
      <c r="S138" s="1655"/>
    </row>
    <row r="139" spans="1:19" ht="18" customHeight="1">
      <c r="A139" s="1627"/>
      <c r="B139" s="1612"/>
      <c r="C139" s="1499"/>
      <c r="D139" s="1612"/>
      <c r="E139" s="1499"/>
      <c r="F139" s="1499"/>
      <c r="G139" s="1499"/>
      <c r="H139" s="1500"/>
      <c r="I139" s="1500"/>
      <c r="J139" s="1500"/>
      <c r="K139" s="1612"/>
      <c r="L139" s="1500"/>
      <c r="M139" s="1500"/>
      <c r="N139" s="1500"/>
    </row>
    <row r="140" spans="1:19" ht="18" customHeight="1">
      <c r="A140" s="1627"/>
      <c r="B140" s="1612"/>
      <c r="C140" s="1499"/>
      <c r="D140" s="1612"/>
      <c r="E140" s="1499"/>
      <c r="F140" s="1499"/>
      <c r="G140" s="1499"/>
      <c r="H140" s="1500"/>
      <c r="I140" s="1500"/>
      <c r="J140" s="1500"/>
      <c r="K140" s="1612"/>
      <c r="L140" s="1500"/>
      <c r="M140" s="1500"/>
      <c r="N140" s="1500"/>
    </row>
    <row r="141" spans="1:19" ht="18" customHeight="1">
      <c r="A141" s="1627"/>
      <c r="B141" s="1612"/>
      <c r="C141" s="1499"/>
      <c r="D141" s="1612"/>
      <c r="E141" s="1499"/>
      <c r="F141" s="1499"/>
      <c r="G141" s="1499"/>
      <c r="H141" s="1500"/>
      <c r="I141" s="1500"/>
      <c r="J141" s="1500"/>
      <c r="K141" s="1612"/>
      <c r="L141" s="1500"/>
      <c r="M141" s="1500"/>
      <c r="N141" s="1500"/>
    </row>
    <row r="142" spans="1:19" ht="18" customHeight="1">
      <c r="A142" s="1627"/>
      <c r="B142" s="1612"/>
      <c r="C142" s="1499"/>
      <c r="D142" s="1612"/>
      <c r="E142" s="1499"/>
      <c r="F142" s="1499"/>
      <c r="G142" s="1499"/>
      <c r="H142" s="1500"/>
      <c r="I142" s="1500"/>
      <c r="J142" s="1500"/>
      <c r="K142" s="1612"/>
      <c r="L142" s="1500"/>
      <c r="M142" s="1500"/>
      <c r="N142" s="1500"/>
    </row>
    <row r="143" spans="1:19" ht="18" customHeight="1">
      <c r="A143" s="1627"/>
      <c r="B143" s="1612"/>
      <c r="C143" s="1499"/>
      <c r="D143" s="1612"/>
      <c r="E143" s="1499"/>
      <c r="F143" s="1499"/>
      <c r="G143" s="1499"/>
      <c r="H143" s="1500"/>
      <c r="I143" s="1500"/>
      <c r="J143" s="1500"/>
      <c r="K143" s="1612"/>
      <c r="L143" s="1500"/>
      <c r="M143" s="1500"/>
      <c r="N143" s="1500"/>
    </row>
    <row r="144" spans="1:19" ht="18" customHeight="1">
      <c r="A144" s="1627"/>
      <c r="B144" s="1612"/>
      <c r="C144" s="1499"/>
      <c r="D144" s="1612"/>
      <c r="E144" s="1499"/>
      <c r="F144" s="1499"/>
      <c r="G144" s="1499"/>
      <c r="H144" s="1500"/>
      <c r="I144" s="1500"/>
      <c r="J144" s="1500"/>
      <c r="K144" s="1612"/>
      <c r="L144" s="1500"/>
      <c r="M144" s="1500"/>
      <c r="N144" s="1500"/>
    </row>
    <row r="145" spans="1:14" ht="18" customHeight="1">
      <c r="A145" s="1627"/>
      <c r="B145" s="1612"/>
      <c r="C145" s="1499"/>
      <c r="D145" s="1612"/>
      <c r="E145" s="1499"/>
      <c r="F145" s="1499"/>
      <c r="G145" s="1499"/>
      <c r="H145" s="1500"/>
      <c r="I145" s="1500"/>
      <c r="J145" s="1500"/>
      <c r="K145" s="1612"/>
      <c r="L145" s="1500"/>
      <c r="M145" s="1500"/>
      <c r="N145" s="1500"/>
    </row>
    <row r="146" spans="1:14" ht="18" customHeight="1">
      <c r="A146" s="1627"/>
      <c r="B146" s="1612"/>
      <c r="C146" s="1499"/>
      <c r="D146" s="1612"/>
      <c r="E146" s="1499"/>
      <c r="F146" s="1499"/>
      <c r="G146" s="1499"/>
      <c r="H146" s="1500"/>
      <c r="I146" s="1500"/>
      <c r="J146" s="1500"/>
      <c r="K146" s="1612"/>
      <c r="L146" s="1500"/>
      <c r="M146" s="1500"/>
      <c r="N146" s="1500"/>
    </row>
    <row r="147" spans="1:14" ht="18" customHeight="1">
      <c r="A147" s="1627"/>
      <c r="B147" s="1612"/>
      <c r="C147" s="1499"/>
      <c r="D147" s="1612"/>
      <c r="E147" s="1499"/>
      <c r="F147" s="1499"/>
      <c r="G147" s="1499"/>
      <c r="H147" s="1500"/>
      <c r="I147" s="1500"/>
      <c r="J147" s="1500"/>
      <c r="K147" s="1612"/>
      <c r="L147" s="1500"/>
      <c r="M147" s="1500"/>
      <c r="N147" s="1500"/>
    </row>
    <row r="148" spans="1:14" ht="18" customHeight="1">
      <c r="A148" s="1627"/>
      <c r="B148" s="1612"/>
      <c r="C148" s="1499"/>
      <c r="D148" s="1612"/>
      <c r="E148" s="1499"/>
      <c r="F148" s="1499"/>
      <c r="G148" s="1499"/>
      <c r="H148" s="1500"/>
      <c r="I148" s="1500"/>
      <c r="J148" s="1500"/>
      <c r="K148" s="1612"/>
      <c r="L148" s="1500"/>
      <c r="M148" s="1500"/>
      <c r="N148" s="1500"/>
    </row>
    <row r="149" spans="1:14" ht="18" customHeight="1">
      <c r="A149" s="1627"/>
      <c r="B149" s="1612"/>
      <c r="C149" s="1499"/>
      <c r="D149" s="1612"/>
      <c r="E149" s="1499"/>
      <c r="F149" s="1499"/>
      <c r="G149" s="1499"/>
      <c r="H149" s="1500"/>
      <c r="I149" s="1500"/>
      <c r="J149" s="1500"/>
      <c r="K149" s="1612"/>
      <c r="L149" s="1500"/>
      <c r="M149" s="1500"/>
      <c r="N149" s="1500"/>
    </row>
    <row r="150" spans="1:14" ht="18" customHeight="1">
      <c r="A150" s="1627"/>
      <c r="B150" s="1612"/>
      <c r="C150" s="1499"/>
      <c r="D150" s="1612"/>
      <c r="E150" s="1499"/>
      <c r="F150" s="1499"/>
      <c r="G150" s="1499"/>
      <c r="H150" s="1500"/>
      <c r="I150" s="1500"/>
      <c r="J150" s="1500"/>
      <c r="K150" s="1612"/>
      <c r="L150" s="1500"/>
      <c r="M150" s="1500"/>
      <c r="N150" s="1500"/>
    </row>
    <row r="151" spans="1:14" ht="18" customHeight="1">
      <c r="A151" s="1627"/>
      <c r="B151" s="1612"/>
      <c r="C151" s="1499"/>
      <c r="D151" s="1612"/>
      <c r="E151" s="1499"/>
      <c r="F151" s="1499"/>
      <c r="G151" s="1499"/>
      <c r="H151" s="1500"/>
      <c r="I151" s="1500"/>
      <c r="J151" s="1500"/>
      <c r="K151" s="1612"/>
      <c r="L151" s="1500"/>
      <c r="M151" s="1500"/>
      <c r="N151" s="1500"/>
    </row>
    <row r="152" spans="1:14" ht="18" customHeight="1">
      <c r="A152" s="1627"/>
      <c r="B152" s="1612"/>
      <c r="C152" s="1499"/>
      <c r="D152" s="1612"/>
      <c r="E152" s="1499"/>
      <c r="F152" s="1499"/>
      <c r="G152" s="1499"/>
      <c r="H152" s="1500"/>
      <c r="I152" s="1500"/>
      <c r="J152" s="1500"/>
      <c r="K152" s="1612"/>
      <c r="L152" s="1500"/>
      <c r="M152" s="1500"/>
      <c r="N152" s="1500"/>
    </row>
    <row r="153" spans="1:14">
      <c r="A153" s="1627"/>
      <c r="B153" s="1612"/>
      <c r="C153" s="1499"/>
      <c r="D153" s="1612"/>
      <c r="E153" s="1499"/>
      <c r="F153" s="1499"/>
      <c r="G153" s="1499"/>
      <c r="H153" s="1500"/>
      <c r="I153" s="1500"/>
      <c r="J153" s="1500"/>
      <c r="K153" s="1612"/>
      <c r="L153" s="1500"/>
      <c r="M153" s="1500"/>
      <c r="N153" s="1500"/>
    </row>
    <row r="154" spans="1:14">
      <c r="A154" s="1627"/>
      <c r="B154" s="1612"/>
      <c r="C154" s="1499"/>
      <c r="D154" s="1612"/>
      <c r="E154" s="1499"/>
      <c r="F154" s="1499"/>
      <c r="G154" s="1499"/>
      <c r="H154" s="1500"/>
      <c r="I154" s="1500"/>
      <c r="J154" s="1500"/>
      <c r="K154" s="1612"/>
      <c r="L154" s="1500"/>
      <c r="M154" s="1500"/>
      <c r="N154" s="1500"/>
    </row>
    <row r="155" spans="1:14">
      <c r="A155" s="1627"/>
      <c r="B155" s="1612"/>
      <c r="C155" s="1499"/>
      <c r="D155" s="1612"/>
      <c r="E155" s="1499"/>
      <c r="F155" s="1499"/>
      <c r="G155" s="1499"/>
      <c r="H155" s="1500"/>
      <c r="I155" s="1500"/>
      <c r="J155" s="1500"/>
      <c r="K155" s="1612"/>
      <c r="L155" s="1500"/>
      <c r="M155" s="1500"/>
      <c r="N155" s="1500"/>
    </row>
    <row r="156" spans="1:14">
      <c r="A156" s="1627"/>
      <c r="B156" s="1612"/>
      <c r="C156" s="1499"/>
      <c r="D156" s="1612"/>
      <c r="E156" s="1499"/>
      <c r="F156" s="1499"/>
      <c r="G156" s="1499"/>
      <c r="H156" s="1500"/>
      <c r="I156" s="1500"/>
      <c r="J156" s="1500"/>
      <c r="K156" s="1612"/>
      <c r="L156" s="1500"/>
      <c r="M156" s="1500"/>
      <c r="N156" s="1500"/>
    </row>
    <row r="157" spans="1:14">
      <c r="A157" s="1627"/>
      <c r="B157" s="1612"/>
      <c r="C157" s="1499"/>
      <c r="D157" s="1612"/>
      <c r="E157" s="1499"/>
      <c r="F157" s="1499"/>
      <c r="G157" s="1499"/>
      <c r="H157" s="1500"/>
      <c r="I157" s="1500"/>
      <c r="J157" s="1500"/>
      <c r="K157" s="1612"/>
      <c r="L157" s="1500"/>
      <c r="M157" s="1500"/>
      <c r="N157" s="1500"/>
    </row>
    <row r="158" spans="1:14">
      <c r="A158" s="1627"/>
      <c r="B158" s="1612"/>
      <c r="C158" s="1499"/>
      <c r="D158" s="1612"/>
      <c r="E158" s="1499"/>
      <c r="F158" s="1499"/>
      <c r="G158" s="1499"/>
      <c r="H158" s="1500"/>
      <c r="I158" s="1500"/>
      <c r="J158" s="1500"/>
      <c r="K158" s="1612"/>
      <c r="L158" s="1500"/>
      <c r="M158" s="1500"/>
      <c r="N158" s="1500"/>
    </row>
    <row r="159" spans="1:14">
      <c r="A159" s="1627"/>
      <c r="B159" s="1612"/>
      <c r="C159" s="1499"/>
      <c r="D159" s="1612"/>
      <c r="E159" s="1499"/>
      <c r="F159" s="1499"/>
      <c r="G159" s="1499"/>
      <c r="H159" s="1500"/>
      <c r="I159" s="1500"/>
      <c r="J159" s="1500"/>
      <c r="K159" s="1612"/>
      <c r="L159" s="1500"/>
      <c r="M159" s="1500"/>
      <c r="N159" s="1500"/>
    </row>
    <row r="160" spans="1:14">
      <c r="A160" s="1627"/>
      <c r="B160" s="1612"/>
      <c r="C160" s="1499"/>
      <c r="D160" s="1612"/>
      <c r="E160" s="1499"/>
      <c r="F160" s="1499"/>
      <c r="G160" s="1499"/>
      <c r="H160" s="1500"/>
      <c r="I160" s="1500"/>
      <c r="J160" s="1500"/>
      <c r="K160" s="1612"/>
      <c r="L160" s="1500"/>
      <c r="M160" s="1500"/>
      <c r="N160" s="1500"/>
    </row>
    <row r="161" spans="1:14">
      <c r="A161" s="1627"/>
      <c r="B161" s="1612"/>
      <c r="C161" s="1499"/>
      <c r="D161" s="1612"/>
      <c r="E161" s="1499"/>
      <c r="F161" s="1499"/>
      <c r="G161" s="1499"/>
      <c r="H161" s="1500"/>
      <c r="I161" s="1500"/>
      <c r="J161" s="1500"/>
      <c r="K161" s="1612"/>
      <c r="L161" s="1500"/>
      <c r="M161" s="1500"/>
      <c r="N161" s="1500"/>
    </row>
    <row r="162" spans="1:14">
      <c r="A162" s="1627"/>
      <c r="B162" s="1612"/>
      <c r="C162" s="1499"/>
      <c r="D162" s="1612"/>
      <c r="E162" s="1499"/>
      <c r="F162" s="1499"/>
      <c r="G162" s="1499"/>
      <c r="H162" s="1500"/>
      <c r="I162" s="1500"/>
      <c r="J162" s="1500"/>
      <c r="K162" s="1612"/>
      <c r="L162" s="1500"/>
      <c r="M162" s="1500"/>
      <c r="N162" s="1500"/>
    </row>
    <row r="163" spans="1:14">
      <c r="A163" s="1627"/>
      <c r="B163" s="1612"/>
      <c r="C163" s="1499"/>
      <c r="D163" s="1612"/>
      <c r="E163" s="1499"/>
      <c r="F163" s="1499"/>
      <c r="G163" s="1499"/>
      <c r="H163" s="1500"/>
      <c r="I163" s="1500"/>
      <c r="J163" s="1500"/>
      <c r="K163" s="1612"/>
      <c r="L163" s="1500"/>
      <c r="M163" s="1500"/>
      <c r="N163" s="1500"/>
    </row>
    <row r="164" spans="1:14">
      <c r="A164" s="1627"/>
      <c r="B164" s="1612"/>
      <c r="C164" s="1499"/>
      <c r="D164" s="1612"/>
      <c r="E164" s="1499"/>
      <c r="F164" s="1499"/>
      <c r="G164" s="1499"/>
      <c r="H164" s="1500"/>
      <c r="I164" s="1500"/>
      <c r="J164" s="1500"/>
      <c r="K164" s="1612"/>
      <c r="L164" s="1500"/>
      <c r="M164" s="1500"/>
      <c r="N164" s="1500"/>
    </row>
    <row r="165" spans="1:14">
      <c r="A165" s="1627"/>
      <c r="B165" s="1612"/>
      <c r="C165" s="1499"/>
      <c r="D165" s="1612"/>
      <c r="E165" s="1499"/>
      <c r="F165" s="1499"/>
      <c r="G165" s="1499"/>
      <c r="H165" s="1500"/>
      <c r="I165" s="1500"/>
      <c r="J165" s="1500"/>
      <c r="K165" s="1612"/>
      <c r="L165" s="1500"/>
      <c r="M165" s="1500"/>
      <c r="N165" s="1500"/>
    </row>
    <row r="166" spans="1:14">
      <c r="A166" s="1627"/>
      <c r="B166" s="1612"/>
      <c r="C166" s="1499"/>
      <c r="D166" s="1612"/>
      <c r="E166" s="1499"/>
      <c r="F166" s="1499"/>
      <c r="G166" s="1499"/>
      <c r="H166" s="1500"/>
      <c r="I166" s="1500"/>
      <c r="J166" s="1500"/>
      <c r="K166" s="1612"/>
      <c r="L166" s="1500"/>
      <c r="M166" s="1500"/>
      <c r="N166" s="1500"/>
    </row>
    <row r="167" spans="1:14">
      <c r="A167" s="1627"/>
      <c r="B167" s="1612"/>
      <c r="C167" s="1499"/>
      <c r="D167" s="1612"/>
      <c r="E167" s="1499"/>
      <c r="F167" s="1499"/>
      <c r="G167" s="1499"/>
      <c r="H167" s="1500"/>
      <c r="I167" s="1500"/>
      <c r="J167" s="1500"/>
      <c r="K167" s="1612"/>
      <c r="L167" s="1500"/>
      <c r="M167" s="1500"/>
      <c r="N167" s="1500"/>
    </row>
    <row r="168" spans="1:14">
      <c r="A168" s="1627"/>
      <c r="B168" s="1612"/>
      <c r="C168" s="1499"/>
      <c r="D168" s="1612"/>
      <c r="E168" s="1499"/>
      <c r="F168" s="1499"/>
      <c r="G168" s="1499"/>
      <c r="H168" s="1500"/>
      <c r="I168" s="1500"/>
      <c r="J168" s="1500"/>
      <c r="K168" s="1612"/>
      <c r="L168" s="1500"/>
      <c r="M168" s="1500"/>
      <c r="N168" s="1500"/>
    </row>
    <row r="169" spans="1:14">
      <c r="A169" s="1627"/>
      <c r="B169" s="1612"/>
      <c r="C169" s="1499"/>
      <c r="D169" s="1612"/>
      <c r="E169" s="1499"/>
      <c r="F169" s="1499"/>
      <c r="G169" s="1499"/>
      <c r="H169" s="1500"/>
      <c r="I169" s="1500"/>
      <c r="J169" s="1500"/>
      <c r="K169" s="1612"/>
      <c r="L169" s="1500"/>
      <c r="M169" s="1500"/>
      <c r="N169" s="1500"/>
    </row>
    <row r="170" spans="1:14">
      <c r="A170" s="1627"/>
      <c r="B170" s="1612"/>
      <c r="C170" s="1499"/>
      <c r="D170" s="1612"/>
      <c r="E170" s="1499"/>
      <c r="F170" s="1499"/>
      <c r="G170" s="1499"/>
      <c r="H170" s="1500"/>
      <c r="I170" s="1500"/>
      <c r="J170" s="1500"/>
      <c r="K170" s="1612"/>
      <c r="L170" s="1500"/>
      <c r="M170" s="1500"/>
      <c r="N170" s="1500"/>
    </row>
    <row r="171" spans="1:14">
      <c r="A171" s="1627"/>
      <c r="B171" s="1612"/>
      <c r="C171" s="1499"/>
      <c r="D171" s="1612"/>
      <c r="E171" s="1499"/>
      <c r="F171" s="1499"/>
      <c r="G171" s="1499"/>
      <c r="H171" s="1500"/>
      <c r="I171" s="1500"/>
      <c r="J171" s="1500"/>
      <c r="K171" s="1612"/>
      <c r="L171" s="1500"/>
      <c r="M171" s="1500"/>
      <c r="N171" s="1500"/>
    </row>
    <row r="172" spans="1:14">
      <c r="A172" s="1627"/>
      <c r="B172" s="1612"/>
      <c r="C172" s="1499"/>
      <c r="D172" s="1612"/>
      <c r="E172" s="1499"/>
      <c r="F172" s="1499"/>
      <c r="G172" s="1499"/>
      <c r="H172" s="1500"/>
      <c r="I172" s="1500"/>
      <c r="J172" s="1500"/>
      <c r="K172" s="1612"/>
      <c r="L172" s="1500"/>
      <c r="M172" s="1500"/>
      <c r="N172" s="1500"/>
    </row>
    <row r="173" spans="1:14">
      <c r="A173" s="1627"/>
      <c r="B173" s="1612"/>
      <c r="C173" s="1499"/>
      <c r="D173" s="1612"/>
      <c r="E173" s="1499"/>
      <c r="F173" s="1499"/>
      <c r="G173" s="1499"/>
      <c r="H173" s="1500"/>
      <c r="I173" s="1500"/>
      <c r="J173" s="1500"/>
      <c r="K173" s="1612"/>
      <c r="L173" s="1500"/>
      <c r="M173" s="1500"/>
      <c r="N173" s="1500"/>
    </row>
    <row r="174" spans="1:14">
      <c r="A174" s="1627"/>
      <c r="B174" s="1612"/>
      <c r="C174" s="1499"/>
      <c r="D174" s="1612"/>
      <c r="E174" s="1499"/>
      <c r="F174" s="1499"/>
      <c r="G174" s="1499"/>
      <c r="H174" s="1500"/>
      <c r="I174" s="1500"/>
      <c r="J174" s="1500"/>
      <c r="K174" s="1612"/>
      <c r="L174" s="1500"/>
      <c r="M174" s="1500"/>
      <c r="N174" s="1500"/>
    </row>
    <row r="175" spans="1:14">
      <c r="A175" s="1627"/>
      <c r="B175" s="1612"/>
      <c r="C175" s="1499"/>
      <c r="D175" s="1612"/>
      <c r="E175" s="1499"/>
      <c r="F175" s="1499"/>
      <c r="G175" s="1499"/>
      <c r="H175" s="1500"/>
      <c r="I175" s="1500"/>
      <c r="J175" s="1500"/>
      <c r="K175" s="1612"/>
      <c r="L175" s="1500"/>
      <c r="M175" s="1500"/>
      <c r="N175" s="1500"/>
    </row>
    <row r="176" spans="1:14">
      <c r="A176" s="1627"/>
      <c r="B176" s="1612"/>
      <c r="C176" s="1499"/>
      <c r="D176" s="1612"/>
      <c r="E176" s="1499"/>
      <c r="F176" s="1499"/>
      <c r="G176" s="1499"/>
      <c r="H176" s="1500"/>
      <c r="I176" s="1500"/>
      <c r="J176" s="1500"/>
      <c r="K176" s="1612"/>
      <c r="L176" s="1500"/>
      <c r="M176" s="1500"/>
      <c r="N176" s="1500"/>
    </row>
    <row r="177" spans="1:14">
      <c r="A177" s="1627"/>
      <c r="B177" s="1612"/>
      <c r="C177" s="1499"/>
      <c r="D177" s="1612"/>
      <c r="E177" s="1499"/>
      <c r="F177" s="1499"/>
      <c r="G177" s="1499"/>
      <c r="H177" s="1500"/>
      <c r="I177" s="1500"/>
      <c r="J177" s="1500"/>
      <c r="K177" s="1612"/>
      <c r="L177" s="1500"/>
      <c r="M177" s="1500"/>
      <c r="N177" s="1500"/>
    </row>
    <row r="178" spans="1:14">
      <c r="A178" s="1627"/>
      <c r="B178" s="1612"/>
      <c r="C178" s="1499"/>
      <c r="D178" s="1612"/>
      <c r="E178" s="1499"/>
      <c r="F178" s="1499"/>
      <c r="G178" s="1499"/>
      <c r="H178" s="1500"/>
      <c r="I178" s="1500"/>
      <c r="J178" s="1500"/>
      <c r="K178" s="1612"/>
      <c r="L178" s="1500"/>
      <c r="M178" s="1500"/>
      <c r="N178" s="1500"/>
    </row>
    <row r="179" spans="1:14">
      <c r="A179" s="1627"/>
      <c r="B179" s="1612"/>
      <c r="C179" s="1499"/>
      <c r="D179" s="1612"/>
      <c r="E179" s="1499"/>
      <c r="F179" s="1499"/>
      <c r="G179" s="1499"/>
      <c r="H179" s="1500"/>
      <c r="I179" s="1500"/>
      <c r="J179" s="1500"/>
      <c r="K179" s="1612"/>
      <c r="L179" s="1500"/>
      <c r="M179" s="1500"/>
      <c r="N179" s="1500"/>
    </row>
    <row r="180" spans="1:14">
      <c r="A180" s="1627"/>
      <c r="B180" s="1612"/>
      <c r="C180" s="1499"/>
      <c r="D180" s="1612"/>
      <c r="E180" s="1499"/>
      <c r="F180" s="1499"/>
      <c r="G180" s="1499"/>
      <c r="H180" s="1500"/>
      <c r="I180" s="1500"/>
      <c r="J180" s="1500"/>
      <c r="K180" s="1612"/>
      <c r="L180" s="1500"/>
      <c r="M180" s="1500"/>
      <c r="N180" s="1500"/>
    </row>
    <row r="181" spans="1:14">
      <c r="A181" s="1627"/>
      <c r="B181" s="1612"/>
      <c r="C181" s="1499"/>
      <c r="D181" s="1612"/>
      <c r="E181" s="1499"/>
      <c r="F181" s="1499"/>
      <c r="G181" s="1499"/>
      <c r="H181" s="1500"/>
      <c r="I181" s="1500"/>
      <c r="J181" s="1500"/>
      <c r="K181" s="1612"/>
      <c r="L181" s="1500"/>
      <c r="M181" s="1500"/>
      <c r="N181" s="1500"/>
    </row>
    <row r="182" spans="1:14">
      <c r="A182" s="1627"/>
      <c r="B182" s="1612"/>
      <c r="C182" s="1499"/>
      <c r="D182" s="1612"/>
      <c r="E182" s="1499"/>
      <c r="F182" s="1499"/>
      <c r="G182" s="1499"/>
      <c r="H182" s="1500"/>
      <c r="I182" s="1500"/>
      <c r="J182" s="1500"/>
      <c r="K182" s="1612"/>
      <c r="L182" s="1500"/>
      <c r="M182" s="1500"/>
      <c r="N182" s="1500"/>
    </row>
    <row r="183" spans="1:14">
      <c r="A183" s="1627"/>
      <c r="B183" s="1612"/>
      <c r="C183" s="1499"/>
      <c r="D183" s="1612"/>
      <c r="E183" s="1499"/>
      <c r="F183" s="1499"/>
      <c r="G183" s="1499"/>
      <c r="H183" s="1500"/>
      <c r="I183" s="1500"/>
      <c r="J183" s="1500"/>
      <c r="K183" s="1612"/>
      <c r="L183" s="1500"/>
      <c r="M183" s="1500"/>
      <c r="N183" s="1500"/>
    </row>
    <row r="184" spans="1:14">
      <c r="A184" s="1627"/>
      <c r="B184" s="1612"/>
      <c r="C184" s="1499"/>
      <c r="D184" s="1612"/>
      <c r="E184" s="1499"/>
      <c r="F184" s="1499"/>
      <c r="G184" s="1499"/>
      <c r="H184" s="1500"/>
      <c r="I184" s="1500"/>
      <c r="J184" s="1500"/>
      <c r="K184" s="1612"/>
      <c r="L184" s="1500"/>
      <c r="M184" s="1500"/>
      <c r="N184" s="1500"/>
    </row>
    <row r="185" spans="1:14">
      <c r="A185" s="1627"/>
      <c r="B185" s="1612"/>
      <c r="C185" s="1499"/>
      <c r="D185" s="1612"/>
      <c r="E185" s="1499"/>
      <c r="F185" s="1499"/>
      <c r="G185" s="1499"/>
      <c r="H185" s="1500"/>
      <c r="I185" s="1500"/>
      <c r="J185" s="1500"/>
      <c r="K185" s="1612"/>
      <c r="L185" s="1500"/>
      <c r="M185" s="1500"/>
      <c r="N185" s="1500"/>
    </row>
    <row r="186" spans="1:14">
      <c r="A186" s="1627"/>
      <c r="B186" s="1612"/>
      <c r="C186" s="1499"/>
      <c r="D186" s="1612"/>
      <c r="E186" s="1499"/>
      <c r="F186" s="1499"/>
      <c r="G186" s="1499"/>
      <c r="H186" s="1500"/>
      <c r="I186" s="1500"/>
      <c r="J186" s="1500"/>
      <c r="K186" s="1612"/>
      <c r="L186" s="1500"/>
      <c r="M186" s="1500"/>
      <c r="N186" s="1500"/>
    </row>
    <row r="187" spans="1:14">
      <c r="A187" s="1627"/>
      <c r="B187" s="1612"/>
      <c r="C187" s="1499"/>
      <c r="D187" s="1612"/>
      <c r="E187" s="1499"/>
      <c r="F187" s="1499"/>
      <c r="G187" s="1499"/>
      <c r="H187" s="1500"/>
      <c r="I187" s="1500"/>
      <c r="J187" s="1500"/>
      <c r="K187" s="1612"/>
      <c r="L187" s="1500"/>
      <c r="M187" s="1500"/>
      <c r="N187" s="1500"/>
    </row>
    <row r="188" spans="1:14">
      <c r="A188" s="1627"/>
      <c r="B188" s="1612"/>
      <c r="C188" s="1499"/>
      <c r="D188" s="1612"/>
      <c r="E188" s="1499"/>
      <c r="F188" s="1499"/>
      <c r="G188" s="1499"/>
      <c r="H188" s="1500"/>
      <c r="I188" s="1500"/>
      <c r="J188" s="1500"/>
      <c r="K188" s="1612"/>
      <c r="L188" s="1500"/>
      <c r="M188" s="1500"/>
      <c r="N188" s="1500"/>
    </row>
    <row r="189" spans="1:14">
      <c r="A189" s="1627"/>
      <c r="B189" s="1612"/>
      <c r="C189" s="1499"/>
      <c r="D189" s="1612"/>
      <c r="E189" s="1499"/>
      <c r="F189" s="1499"/>
      <c r="G189" s="1499"/>
      <c r="H189" s="1500"/>
      <c r="I189" s="1500"/>
      <c r="J189" s="1500"/>
      <c r="K189" s="1612"/>
      <c r="L189" s="1500"/>
      <c r="M189" s="1500"/>
      <c r="N189" s="1500"/>
    </row>
    <row r="190" spans="1:14">
      <c r="A190" s="1627"/>
      <c r="B190" s="1612"/>
      <c r="C190" s="1499"/>
      <c r="D190" s="1612"/>
      <c r="E190" s="1499"/>
      <c r="F190" s="1499"/>
      <c r="G190" s="1499"/>
      <c r="H190" s="1500"/>
      <c r="I190" s="1500"/>
      <c r="J190" s="1500"/>
      <c r="K190" s="1612"/>
      <c r="L190" s="1500"/>
      <c r="M190" s="1500"/>
      <c r="N190" s="1500"/>
    </row>
    <row r="191" spans="1:14">
      <c r="A191" s="1627"/>
      <c r="B191" s="1612"/>
      <c r="C191" s="1499"/>
      <c r="D191" s="1612"/>
      <c r="E191" s="1499"/>
      <c r="F191" s="1499"/>
      <c r="G191" s="1499"/>
      <c r="H191" s="1500"/>
      <c r="I191" s="1500"/>
      <c r="J191" s="1500"/>
      <c r="K191" s="1612"/>
      <c r="L191" s="1500"/>
      <c r="M191" s="1500"/>
      <c r="N191" s="1500"/>
    </row>
    <row r="192" spans="1:14">
      <c r="A192" s="1627"/>
      <c r="B192" s="1612"/>
      <c r="C192" s="1499"/>
      <c r="D192" s="1612"/>
      <c r="E192" s="1499"/>
      <c r="F192" s="1499"/>
      <c r="G192" s="1499"/>
      <c r="H192" s="1500"/>
      <c r="I192" s="1500"/>
      <c r="J192" s="1500"/>
      <c r="K192" s="1612"/>
      <c r="L192" s="1500"/>
      <c r="M192" s="1500"/>
      <c r="N192" s="1500"/>
    </row>
    <row r="193" spans="1:14">
      <c r="A193" s="1627"/>
      <c r="B193" s="1612"/>
      <c r="C193" s="1499"/>
      <c r="D193" s="1612"/>
      <c r="E193" s="1499"/>
      <c r="F193" s="1499"/>
      <c r="G193" s="1499"/>
      <c r="H193" s="1500"/>
      <c r="I193" s="1500"/>
      <c r="J193" s="1500"/>
      <c r="K193" s="1612"/>
      <c r="L193" s="1500"/>
      <c r="M193" s="1500"/>
      <c r="N193" s="1500"/>
    </row>
    <row r="194" spans="1:14">
      <c r="A194" s="1627"/>
      <c r="B194" s="1612"/>
      <c r="C194" s="1499"/>
      <c r="D194" s="1612"/>
      <c r="E194" s="1499"/>
      <c r="F194" s="1499"/>
      <c r="G194" s="1499"/>
      <c r="H194" s="1500"/>
      <c r="I194" s="1500"/>
      <c r="J194" s="1500"/>
      <c r="K194" s="1612"/>
      <c r="L194" s="1500"/>
      <c r="M194" s="1500"/>
      <c r="N194" s="1500"/>
    </row>
    <row r="195" spans="1:14">
      <c r="A195" s="1627"/>
      <c r="B195" s="1612"/>
      <c r="C195" s="1499"/>
      <c r="D195" s="1612"/>
      <c r="E195" s="1499"/>
      <c r="F195" s="1499"/>
      <c r="G195" s="1499"/>
      <c r="H195" s="1500"/>
      <c r="I195" s="1500"/>
      <c r="J195" s="1500"/>
      <c r="K195" s="1612"/>
      <c r="L195" s="1500"/>
      <c r="M195" s="1500"/>
      <c r="N195" s="1500"/>
    </row>
    <row r="196" spans="1:14">
      <c r="A196" s="1627"/>
      <c r="B196" s="1612"/>
      <c r="C196" s="1499"/>
      <c r="D196" s="1612"/>
      <c r="E196" s="1499"/>
      <c r="F196" s="1499"/>
      <c r="G196" s="1499"/>
      <c r="H196" s="1500"/>
      <c r="I196" s="1500"/>
      <c r="J196" s="1500"/>
      <c r="K196" s="1612"/>
      <c r="L196" s="1500"/>
      <c r="M196" s="1500"/>
      <c r="N196" s="1500"/>
    </row>
    <row r="197" spans="1:14">
      <c r="A197" s="1627"/>
      <c r="B197" s="1612"/>
      <c r="C197" s="1499"/>
      <c r="D197" s="1612"/>
      <c r="E197" s="1499"/>
      <c r="F197" s="1499"/>
      <c r="G197" s="1499"/>
      <c r="H197" s="1500"/>
      <c r="I197" s="1500"/>
      <c r="J197" s="1500"/>
      <c r="K197" s="1612"/>
      <c r="L197" s="1500"/>
      <c r="M197" s="1500"/>
      <c r="N197" s="1500"/>
    </row>
    <row r="198" spans="1:14">
      <c r="A198" s="1627"/>
      <c r="B198" s="1612"/>
      <c r="C198" s="1499"/>
      <c r="D198" s="1612"/>
      <c r="E198" s="1499"/>
      <c r="F198" s="1499"/>
      <c r="G198" s="1499"/>
      <c r="H198" s="1500"/>
      <c r="I198" s="1500"/>
      <c r="J198" s="1500"/>
      <c r="K198" s="1612"/>
      <c r="L198" s="1500"/>
      <c r="M198" s="1500"/>
      <c r="N198" s="1500"/>
    </row>
    <row r="199" spans="1:14">
      <c r="A199" s="1627"/>
      <c r="B199" s="1612"/>
      <c r="C199" s="1499"/>
      <c r="D199" s="1612"/>
      <c r="E199" s="1499"/>
      <c r="F199" s="1499"/>
      <c r="G199" s="1499"/>
      <c r="H199" s="1500"/>
      <c r="I199" s="1500"/>
      <c r="J199" s="1500"/>
      <c r="K199" s="1612"/>
      <c r="L199" s="1500"/>
      <c r="M199" s="1500"/>
      <c r="N199" s="1500"/>
    </row>
    <row r="200" spans="1:14">
      <c r="A200" s="1627"/>
      <c r="B200" s="1612"/>
      <c r="C200" s="1499"/>
      <c r="D200" s="1612"/>
      <c r="E200" s="1499"/>
      <c r="F200" s="1499"/>
      <c r="G200" s="1499"/>
      <c r="H200" s="1500"/>
      <c r="I200" s="1500"/>
      <c r="J200" s="1500"/>
      <c r="K200" s="1612"/>
      <c r="L200" s="1500"/>
      <c r="M200" s="1500"/>
      <c r="N200" s="1500"/>
    </row>
    <row r="201" spans="1:14">
      <c r="A201" s="1627"/>
      <c r="B201" s="1612"/>
      <c r="C201" s="1499"/>
      <c r="D201" s="1612"/>
      <c r="E201" s="1499"/>
      <c r="F201" s="1499"/>
      <c r="G201" s="1499"/>
      <c r="H201" s="1500"/>
      <c r="I201" s="1500"/>
      <c r="J201" s="1500"/>
      <c r="K201" s="1612"/>
      <c r="L201" s="1500"/>
      <c r="M201" s="1500"/>
      <c r="N201" s="1500"/>
    </row>
    <row r="202" spans="1:14">
      <c r="A202" s="1627"/>
      <c r="B202" s="1612"/>
      <c r="C202" s="1499"/>
      <c r="D202" s="1612"/>
      <c r="E202" s="1499"/>
      <c r="F202" s="1499"/>
      <c r="G202" s="1499"/>
      <c r="H202" s="1500"/>
      <c r="I202" s="1500"/>
      <c r="J202" s="1500"/>
      <c r="K202" s="1612"/>
      <c r="L202" s="1500"/>
      <c r="M202" s="1500"/>
      <c r="N202" s="1500"/>
    </row>
    <row r="203" spans="1:14">
      <c r="A203" s="1627"/>
      <c r="B203" s="1612"/>
      <c r="C203" s="1499"/>
      <c r="D203" s="1612"/>
      <c r="E203" s="1499"/>
      <c r="F203" s="1499"/>
      <c r="G203" s="1499"/>
      <c r="H203" s="1500"/>
      <c r="I203" s="1500"/>
      <c r="J203" s="1500"/>
      <c r="K203" s="1612"/>
      <c r="L203" s="1500"/>
      <c r="M203" s="1500"/>
      <c r="N203" s="1500"/>
    </row>
    <row r="204" spans="1:14">
      <c r="A204" s="1627"/>
      <c r="B204" s="1612"/>
      <c r="C204" s="1499"/>
      <c r="D204" s="1612"/>
      <c r="E204" s="1499"/>
      <c r="F204" s="1499"/>
      <c r="G204" s="1499"/>
      <c r="H204" s="1500"/>
      <c r="I204" s="1500"/>
      <c r="J204" s="1500"/>
      <c r="K204" s="1612"/>
      <c r="L204" s="1500"/>
      <c r="M204" s="1500"/>
      <c r="N204" s="1500"/>
    </row>
    <row r="205" spans="1:14">
      <c r="A205" s="1627"/>
      <c r="B205" s="1612"/>
      <c r="C205" s="1499"/>
      <c r="D205" s="1612"/>
      <c r="E205" s="1499"/>
      <c r="F205" s="1499"/>
      <c r="G205" s="1499"/>
      <c r="H205" s="1500"/>
      <c r="I205" s="1500"/>
      <c r="J205" s="1500"/>
      <c r="K205" s="1612"/>
      <c r="L205" s="1500"/>
      <c r="M205" s="1500"/>
      <c r="N205" s="1500"/>
    </row>
    <row r="206" spans="1:14">
      <c r="A206" s="1627"/>
      <c r="B206" s="1612"/>
      <c r="C206" s="1499"/>
      <c r="D206" s="1612"/>
      <c r="E206" s="1499"/>
      <c r="F206" s="1499"/>
      <c r="G206" s="1499"/>
      <c r="H206" s="1500"/>
      <c r="I206" s="1500"/>
      <c r="J206" s="1500"/>
      <c r="K206" s="1612"/>
      <c r="L206" s="1500"/>
      <c r="M206" s="1500"/>
      <c r="N206" s="1500"/>
    </row>
    <row r="207" spans="1:14">
      <c r="A207" s="1627"/>
      <c r="B207" s="1612"/>
      <c r="C207" s="1499"/>
      <c r="D207" s="1612"/>
      <c r="E207" s="1499"/>
      <c r="F207" s="1499"/>
      <c r="G207" s="1499"/>
      <c r="H207" s="1500"/>
      <c r="I207" s="1500"/>
      <c r="J207" s="1500"/>
      <c r="K207" s="1612"/>
      <c r="L207" s="1500"/>
      <c r="M207" s="1500"/>
      <c r="N207" s="1500"/>
    </row>
    <row r="208" spans="1:14">
      <c r="A208" s="1627"/>
      <c r="B208" s="1612"/>
      <c r="C208" s="1499"/>
      <c r="D208" s="1612"/>
      <c r="E208" s="1499"/>
      <c r="F208" s="1499"/>
      <c r="G208" s="1499"/>
      <c r="H208" s="1500"/>
      <c r="I208" s="1500"/>
      <c r="J208" s="1500"/>
      <c r="K208" s="1612"/>
      <c r="L208" s="1500"/>
      <c r="M208" s="1500"/>
      <c r="N208" s="1500"/>
    </row>
    <row r="209" spans="1:14">
      <c r="A209" s="1627"/>
      <c r="B209" s="1612"/>
      <c r="C209" s="1499"/>
      <c r="D209" s="1612"/>
      <c r="E209" s="1499"/>
      <c r="F209" s="1499"/>
      <c r="G209" s="1499"/>
      <c r="H209" s="1500"/>
      <c r="I209" s="1500"/>
      <c r="J209" s="1500"/>
      <c r="K209" s="1612"/>
      <c r="L209" s="1500"/>
      <c r="M209" s="1500"/>
      <c r="N209" s="1500"/>
    </row>
    <row r="210" spans="1:14">
      <c r="A210" s="1627"/>
      <c r="B210" s="1612"/>
      <c r="C210" s="1499"/>
      <c r="D210" s="1612"/>
      <c r="E210" s="1499"/>
      <c r="F210" s="1499"/>
      <c r="G210" s="1499"/>
      <c r="H210" s="1500"/>
      <c r="I210" s="1500"/>
      <c r="J210" s="1500"/>
      <c r="K210" s="1612"/>
      <c r="L210" s="1500"/>
      <c r="M210" s="1500"/>
      <c r="N210" s="1500"/>
    </row>
    <row r="211" spans="1:14">
      <c r="A211" s="1627"/>
      <c r="B211" s="1612"/>
      <c r="C211" s="1499"/>
      <c r="D211" s="1612"/>
      <c r="E211" s="1499"/>
      <c r="F211" s="1499"/>
      <c r="G211" s="1499"/>
      <c r="H211" s="1500"/>
      <c r="I211" s="1500"/>
      <c r="J211" s="1500"/>
      <c r="K211" s="1612"/>
      <c r="L211" s="1500"/>
      <c r="M211" s="1500"/>
      <c r="N211" s="1500"/>
    </row>
    <row r="212" spans="1:14">
      <c r="A212" s="1627"/>
      <c r="B212" s="1612"/>
      <c r="C212" s="1499"/>
      <c r="D212" s="1612"/>
      <c r="E212" s="1499"/>
      <c r="F212" s="1499"/>
      <c r="G212" s="1499"/>
      <c r="H212" s="1500"/>
      <c r="I212" s="1500"/>
      <c r="J212" s="1500"/>
      <c r="K212" s="1612"/>
      <c r="L212" s="1500"/>
      <c r="M212" s="1500"/>
      <c r="N212" s="1500"/>
    </row>
    <row r="213" spans="1:14">
      <c r="A213" s="1627"/>
      <c r="B213" s="1612"/>
      <c r="C213" s="1499"/>
      <c r="D213" s="1612"/>
      <c r="E213" s="1499"/>
      <c r="F213" s="1499"/>
      <c r="G213" s="1499"/>
      <c r="H213" s="1500"/>
      <c r="I213" s="1500"/>
      <c r="J213" s="1500"/>
      <c r="K213" s="1612"/>
      <c r="L213" s="1500"/>
      <c r="M213" s="1500"/>
      <c r="N213" s="1500"/>
    </row>
    <row r="214" spans="1:14">
      <c r="A214" s="1627"/>
      <c r="B214" s="1612"/>
      <c r="C214" s="1499"/>
      <c r="D214" s="1612"/>
      <c r="E214" s="1499"/>
      <c r="F214" s="1499"/>
      <c r="G214" s="1499"/>
      <c r="H214" s="1500"/>
      <c r="I214" s="1500"/>
      <c r="J214" s="1500"/>
      <c r="K214" s="1612"/>
      <c r="L214" s="1500"/>
      <c r="M214" s="1500"/>
      <c r="N214" s="1500"/>
    </row>
    <row r="215" spans="1:14">
      <c r="A215" s="1627"/>
      <c r="B215" s="1612"/>
      <c r="C215" s="1499"/>
      <c r="D215" s="1612"/>
      <c r="E215" s="1499"/>
      <c r="F215" s="1499"/>
      <c r="G215" s="1499"/>
      <c r="H215" s="1500"/>
      <c r="I215" s="1500"/>
      <c r="J215" s="1500"/>
      <c r="K215" s="1612"/>
      <c r="L215" s="1500"/>
      <c r="M215" s="1500"/>
      <c r="N215" s="1500"/>
    </row>
    <row r="216" spans="1:14">
      <c r="A216" s="1627"/>
      <c r="B216" s="1612"/>
      <c r="C216" s="1499"/>
      <c r="D216" s="1612"/>
      <c r="E216" s="1499"/>
      <c r="F216" s="1499"/>
      <c r="G216" s="1499"/>
      <c r="H216" s="1500"/>
      <c r="I216" s="1500"/>
      <c r="J216" s="1500"/>
      <c r="K216" s="1612"/>
      <c r="L216" s="1500"/>
      <c r="M216" s="1500"/>
      <c r="N216" s="1500"/>
    </row>
    <row r="217" spans="1:14">
      <c r="A217" s="1627"/>
      <c r="B217" s="1612"/>
      <c r="C217" s="1499"/>
      <c r="D217" s="1612"/>
      <c r="E217" s="1499"/>
      <c r="F217" s="1499"/>
      <c r="G217" s="1499"/>
      <c r="H217" s="1500"/>
      <c r="I217" s="1500"/>
      <c r="J217" s="1500"/>
      <c r="K217" s="1612"/>
      <c r="L217" s="1500"/>
      <c r="M217" s="1500"/>
      <c r="N217" s="1500"/>
    </row>
    <row r="218" spans="1:14">
      <c r="A218" s="1627"/>
      <c r="B218" s="1612"/>
      <c r="C218" s="1499"/>
      <c r="D218" s="1612"/>
      <c r="E218" s="1499"/>
      <c r="F218" s="1499"/>
      <c r="G218" s="1499"/>
      <c r="H218" s="1500"/>
      <c r="I218" s="1500"/>
      <c r="J218" s="1500"/>
      <c r="K218" s="1612"/>
      <c r="L218" s="1500"/>
      <c r="M218" s="1500"/>
      <c r="N218" s="1500"/>
    </row>
    <row r="219" spans="1:14">
      <c r="A219" s="1627"/>
      <c r="B219" s="1612"/>
      <c r="C219" s="1499"/>
      <c r="D219" s="1612"/>
      <c r="E219" s="1499"/>
      <c r="F219" s="1499"/>
      <c r="G219" s="1499"/>
      <c r="H219" s="1500"/>
      <c r="I219" s="1500"/>
      <c r="J219" s="1500"/>
      <c r="K219" s="1612"/>
      <c r="L219" s="1500"/>
      <c r="M219" s="1500"/>
      <c r="N219" s="1500"/>
    </row>
    <row r="220" spans="1:14">
      <c r="A220" s="1627"/>
      <c r="B220" s="1612"/>
      <c r="C220" s="1499"/>
      <c r="D220" s="1612"/>
      <c r="E220" s="1499"/>
      <c r="F220" s="1499"/>
      <c r="G220" s="1499"/>
      <c r="H220" s="1500"/>
      <c r="I220" s="1500"/>
      <c r="J220" s="1500"/>
      <c r="K220" s="1612"/>
      <c r="L220" s="1500"/>
      <c r="M220" s="1500"/>
      <c r="N220" s="1500"/>
    </row>
    <row r="221" spans="1:14">
      <c r="A221" s="1627"/>
      <c r="B221" s="1612"/>
      <c r="C221" s="1499"/>
      <c r="D221" s="1612"/>
      <c r="E221" s="1499"/>
      <c r="F221" s="1499"/>
      <c r="G221" s="1499"/>
      <c r="H221" s="1500"/>
      <c r="I221" s="1500"/>
      <c r="J221" s="1500"/>
      <c r="K221" s="1612"/>
      <c r="L221" s="1500"/>
      <c r="M221" s="1500"/>
      <c r="N221" s="1500"/>
    </row>
    <row r="222" spans="1:14">
      <c r="A222" s="1627"/>
      <c r="B222" s="1612"/>
      <c r="C222" s="1499"/>
      <c r="D222" s="1612"/>
      <c r="E222" s="1499"/>
      <c r="F222" s="1499"/>
      <c r="G222" s="1499"/>
      <c r="H222" s="1500"/>
      <c r="I222" s="1500"/>
      <c r="J222" s="1500"/>
      <c r="K222" s="1612"/>
      <c r="L222" s="1500"/>
      <c r="M222" s="1500"/>
      <c r="N222" s="1500"/>
    </row>
  </sheetData>
  <autoFilter ref="A8:O134"/>
  <mergeCells count="10">
    <mergeCell ref="B134:F134"/>
    <mergeCell ref="R128:S128"/>
    <mergeCell ref="R129:S129"/>
    <mergeCell ref="R134:S134"/>
    <mergeCell ref="A5:S5"/>
    <mergeCell ref="A6:S6"/>
    <mergeCell ref="A70:S70"/>
    <mergeCell ref="A120:N120"/>
    <mergeCell ref="E128:N128"/>
    <mergeCell ref="B129:F129"/>
  </mergeCells>
  <conditionalFormatting sqref="M28">
    <cfRule type="expression" dxfId="2" priority="1" stopIfTrue="1">
      <formula>OR($F28="A",$F28="B",$F28="C")</formula>
    </cfRule>
    <cfRule type="expression" dxfId="1" priority="2" stopIfTrue="1">
      <formula>OR($F28="-",ISBLANK($F28))</formula>
    </cfRule>
    <cfRule type="expression" dxfId="0" priority="3" stopIfTrue="1">
      <formula>OR($F28="I",$F28="II",$F28="III",$F28="IV",$F28="V",$F28="VI")</formula>
    </cfRule>
  </conditionalFormatting>
  <pageMargins left="0.63" right="0.23622047244094499" top="0.41" bottom="0.25" header="0.41" footer="0.17"/>
  <pageSetup paperSize="9" scale="77" firstPageNumber="5" orientation="landscape" useFirstPageNumber="1" r:id="rId1"/>
  <headerFooter alignWithMargins="0"/>
  <rowBreaks count="3" manualBreakCount="3">
    <brk id="60" max="18" man="1"/>
    <brk id="119" max="18" man="1"/>
    <brk id="134" max="16383" man="1"/>
  </rowBreaks>
  <legacyDrawing r:id="rId2"/>
</worksheet>
</file>

<file path=xl/worksheets/sheet47.xml><?xml version="1.0" encoding="utf-8"?>
<worksheet xmlns="http://schemas.openxmlformats.org/spreadsheetml/2006/main" xmlns:r="http://schemas.openxmlformats.org/officeDocument/2006/relationships">
  <sheetPr>
    <tabColor indexed="33"/>
  </sheetPr>
  <dimension ref="A1:U61"/>
  <sheetViews>
    <sheetView view="pageBreakPreview" zoomScaleSheetLayoutView="100" workbookViewId="0">
      <pane xSplit="8" ySplit="9" topLeftCell="R10" activePane="bottomRight" state="frozen"/>
      <selection activeCell="H59" sqref="H59"/>
      <selection pane="topRight" activeCell="H59" sqref="H59"/>
      <selection pane="bottomLeft" activeCell="H59" sqref="H59"/>
      <selection pane="bottomRight" activeCell="T1" sqref="T1:X65536"/>
    </sheetView>
  </sheetViews>
  <sheetFormatPr defaultRowHeight="14.25"/>
  <cols>
    <col min="1" max="1" width="3.625" style="71" customWidth="1"/>
    <col min="2" max="2" width="38.375" style="71" customWidth="1"/>
    <col min="3" max="3" width="0.625" style="71" customWidth="1"/>
    <col min="4" max="4" width="5.75" style="71" customWidth="1"/>
    <col min="5" max="5" width="0.75" style="71" customWidth="1"/>
    <col min="6" max="6" width="6.875" style="64" customWidth="1"/>
    <col min="7" max="7" width="0.75" style="64" customWidth="1"/>
    <col min="8" max="8" width="2" style="64" hidden="1" customWidth="1"/>
    <col min="9" max="9" width="15.75" style="88" hidden="1" customWidth="1"/>
    <col min="10" max="10" width="1.375" style="88" hidden="1" customWidth="1"/>
    <col min="11" max="11" width="15.875" style="64" hidden="1" customWidth="1"/>
    <col min="12" max="12" width="1.125" style="71" customWidth="1"/>
    <col min="13" max="13" width="16.625" style="64" customWidth="1"/>
    <col min="14" max="14" width="0.125" style="71" customWidth="1"/>
    <col min="15" max="15" width="16.625" style="64" customWidth="1"/>
    <col min="16" max="16" width="0.75" style="65" customWidth="1"/>
    <col min="17" max="17" width="16" style="1200" customWidth="1"/>
    <col min="18" max="19" width="15.625" style="1201" customWidth="1"/>
    <col min="20" max="20" width="17.625" style="248" customWidth="1"/>
    <col min="21" max="21" width="17.625" style="253" customWidth="1"/>
    <col min="22" max="22" width="15.75" style="65" bestFit="1" customWidth="1"/>
    <col min="23" max="23" width="13.75" style="65" bestFit="1" customWidth="1"/>
    <col min="24" max="16384" width="9" style="65"/>
  </cols>
  <sheetData>
    <row r="1" spans="1:21" ht="15">
      <c r="A1" s="1002" t="str">
        <f>'Ten '!A10</f>
        <v>C«ng ty Cæ phÇn §Çu t­ &amp; Th­¬ng m¹i DÇu KhÝ S«ng §µ</v>
      </c>
      <c r="B1" s="895"/>
      <c r="S1" s="1171" t="s">
        <v>775</v>
      </c>
    </row>
    <row r="2" spans="1:21" s="887" customFormat="1" ht="15.75">
      <c r="A2" s="923" t="str">
        <f>'Ten '!A11</f>
        <v>§Þa chØ: TÇng 4, CT3, tßa nhµ Fodacon, ®­êng TrÇn Phó</v>
      </c>
      <c r="B2" s="896"/>
      <c r="C2" s="884"/>
      <c r="D2" s="91"/>
      <c r="E2" s="884"/>
      <c r="F2" s="92"/>
      <c r="G2" s="92"/>
      <c r="H2" s="92"/>
      <c r="I2" s="93"/>
      <c r="J2" s="93"/>
      <c r="K2" s="92"/>
      <c r="L2" s="884"/>
      <c r="M2" s="885"/>
      <c r="N2" s="886"/>
      <c r="Q2" s="1202"/>
      <c r="R2" s="1203"/>
      <c r="S2" s="1217" t="str">
        <f>BS!N3</f>
        <v>Cho n¨m tµi chÝnh kÕt thóc ngµy 31/12/2014</v>
      </c>
      <c r="T2" s="888"/>
      <c r="U2" s="889"/>
    </row>
    <row r="3" spans="1:21" s="97" customFormat="1" ht="15">
      <c r="A3" s="923" t="s">
        <v>731</v>
      </c>
      <c r="B3" s="897"/>
      <c r="C3" s="94"/>
      <c r="D3" s="91"/>
      <c r="E3" s="94"/>
      <c r="F3" s="95"/>
      <c r="G3" s="95"/>
      <c r="H3" s="95"/>
      <c r="I3" s="96"/>
      <c r="J3" s="96"/>
      <c r="K3" s="95"/>
      <c r="L3" s="94"/>
      <c r="M3" s="209"/>
      <c r="Q3" s="1204"/>
      <c r="R3" s="1205"/>
      <c r="S3" s="1205"/>
      <c r="T3" s="247"/>
      <c r="U3" s="252"/>
    </row>
    <row r="4" spans="1:21" ht="5.25" customHeight="1">
      <c r="A4" s="64"/>
      <c r="B4" s="64"/>
      <c r="C4" s="64"/>
      <c r="D4" s="64"/>
      <c r="E4" s="64"/>
      <c r="H4" s="69"/>
      <c r="I4" s="70"/>
      <c r="J4" s="70"/>
      <c r="K4" s="71"/>
      <c r="L4" s="64"/>
      <c r="N4" s="64"/>
      <c r="Q4" s="1206"/>
    </row>
    <row r="5" spans="1:21" ht="28.5" customHeight="1">
      <c r="A5" s="1980" t="s">
        <v>1373</v>
      </c>
      <c r="B5" s="1980"/>
      <c r="C5" s="1980"/>
      <c r="D5" s="1980"/>
      <c r="E5" s="1980"/>
      <c r="F5" s="1980"/>
      <c r="G5" s="1980"/>
      <c r="H5" s="1980"/>
      <c r="I5" s="1980"/>
      <c r="J5" s="1980"/>
      <c r="K5" s="1980"/>
      <c r="L5" s="1980"/>
      <c r="M5" s="1980"/>
      <c r="N5" s="1980"/>
      <c r="O5" s="1980"/>
      <c r="P5" s="1980"/>
      <c r="Q5" s="1980"/>
      <c r="R5" s="1980"/>
      <c r="S5" s="1980"/>
    </row>
    <row r="6" spans="1:21" ht="19.5" customHeight="1">
      <c r="A6" s="1981" t="str">
        <f>BS!A6</f>
        <v>T¹i ngµy 31 th¸ng 12 n¨m 2014</v>
      </c>
      <c r="B6" s="1981"/>
      <c r="C6" s="1981"/>
      <c r="D6" s="1981"/>
      <c r="E6" s="1981"/>
      <c r="F6" s="1981"/>
      <c r="G6" s="1981"/>
      <c r="H6" s="1981"/>
      <c r="I6" s="1981"/>
      <c r="J6" s="1981"/>
      <c r="K6" s="1981"/>
      <c r="L6" s="1981"/>
      <c r="M6" s="1981"/>
      <c r="N6" s="1981"/>
      <c r="O6" s="1981"/>
      <c r="P6" s="1981"/>
      <c r="Q6" s="1981"/>
      <c r="R6" s="1981"/>
      <c r="S6" s="1981"/>
    </row>
    <row r="7" spans="1:21" ht="15" customHeight="1">
      <c r="A7" s="72"/>
      <c r="B7" s="72"/>
      <c r="C7" s="72"/>
      <c r="D7" s="72"/>
      <c r="E7" s="72"/>
      <c r="F7" s="73"/>
      <c r="G7" s="73"/>
      <c r="H7" s="73"/>
      <c r="I7" s="74"/>
      <c r="J7" s="74"/>
      <c r="K7" s="73"/>
      <c r="L7" s="72"/>
      <c r="N7" s="72"/>
      <c r="O7" s="65"/>
      <c r="Q7" s="1207"/>
      <c r="S7" s="75" t="s">
        <v>653</v>
      </c>
    </row>
    <row r="8" spans="1:21" s="76" customFormat="1" ht="21.75" customHeight="1">
      <c r="A8" s="1975"/>
      <c r="B8" s="1975" t="s">
        <v>511</v>
      </c>
      <c r="C8" s="104"/>
      <c r="D8" s="1975" t="s">
        <v>316</v>
      </c>
      <c r="E8" s="104"/>
      <c r="F8" s="1977" t="s">
        <v>317</v>
      </c>
      <c r="G8" s="133"/>
      <c r="H8" s="1975" t="s">
        <v>676</v>
      </c>
      <c r="I8" s="1979" t="s">
        <v>205</v>
      </c>
      <c r="J8" s="1979"/>
      <c r="K8" s="1979"/>
      <c r="L8" s="104"/>
      <c r="M8" s="1833" t="s">
        <v>1105</v>
      </c>
      <c r="N8" s="1391"/>
      <c r="O8" s="1833" t="s">
        <v>553</v>
      </c>
      <c r="Q8" s="1973" t="s">
        <v>1243</v>
      </c>
      <c r="R8" s="1973" t="s">
        <v>1021</v>
      </c>
      <c r="S8" s="1973" t="s">
        <v>1253</v>
      </c>
      <c r="T8" s="257"/>
      <c r="U8" s="258"/>
    </row>
    <row r="9" spans="1:21" s="76" customFormat="1" ht="21.75" customHeight="1">
      <c r="A9" s="1976"/>
      <c r="B9" s="1976"/>
      <c r="C9" s="104"/>
      <c r="D9" s="1976"/>
      <c r="E9" s="104"/>
      <c r="F9" s="1978"/>
      <c r="G9" s="133"/>
      <c r="H9" s="1976"/>
      <c r="I9" s="105" t="s">
        <v>1105</v>
      </c>
      <c r="J9" s="104"/>
      <c r="K9" s="105" t="s">
        <v>553</v>
      </c>
      <c r="L9" s="104"/>
      <c r="M9" s="1834"/>
      <c r="N9" s="104"/>
      <c r="O9" s="1834"/>
      <c r="Q9" s="1974"/>
      <c r="R9" s="1974"/>
      <c r="S9" s="1974"/>
      <c r="T9" s="257"/>
      <c r="U9" s="258"/>
    </row>
    <row r="10" spans="1:21" s="68" customFormat="1" ht="21" customHeight="1">
      <c r="A10" s="942" t="s">
        <v>518</v>
      </c>
      <c r="B10" s="943" t="s">
        <v>554</v>
      </c>
      <c r="C10" s="944"/>
      <c r="D10" s="945" t="s">
        <v>559</v>
      </c>
      <c r="E10" s="946"/>
      <c r="F10" s="947" t="s">
        <v>68</v>
      </c>
      <c r="G10" s="948"/>
      <c r="H10" s="948">
        <v>511</v>
      </c>
      <c r="I10" s="966">
        <f>87707548314+3181454219</f>
        <v>90889002533</v>
      </c>
      <c r="J10" s="949"/>
      <c r="K10" s="966">
        <v>187248384223</v>
      </c>
      <c r="L10" s="944"/>
      <c r="M10" s="950">
        <v>578842624003</v>
      </c>
      <c r="N10" s="946"/>
      <c r="O10" s="950">
        <v>860117428087</v>
      </c>
      <c r="P10" s="1682"/>
      <c r="Q10" s="1681">
        <v>557366771848</v>
      </c>
      <c r="R10" s="1208">
        <v>21515852155</v>
      </c>
      <c r="S10" s="1681">
        <v>-40000000</v>
      </c>
      <c r="T10" s="250"/>
      <c r="U10" s="255"/>
    </row>
    <row r="11" spans="1:21" s="68" customFormat="1" ht="16.5" customHeight="1">
      <c r="A11" s="942" t="s">
        <v>520</v>
      </c>
      <c r="B11" s="943" t="s">
        <v>794</v>
      </c>
      <c r="C11" s="944"/>
      <c r="D11" s="945" t="s">
        <v>513</v>
      </c>
      <c r="E11" s="946"/>
      <c r="F11" s="947" t="s">
        <v>69</v>
      </c>
      <c r="G11" s="948"/>
      <c r="H11" s="948"/>
      <c r="I11" s="949">
        <v>0</v>
      </c>
      <c r="J11" s="949"/>
      <c r="K11" s="949">
        <v>5201599392</v>
      </c>
      <c r="L11" s="944"/>
      <c r="M11" s="950">
        <v>18007631624</v>
      </c>
      <c r="N11" s="946"/>
      <c r="O11" s="950">
        <v>5754311712</v>
      </c>
      <c r="P11" s="1682"/>
      <c r="Q11" s="1681">
        <v>18007631624</v>
      </c>
      <c r="R11" s="1681"/>
      <c r="S11" s="1681"/>
      <c r="T11" s="250"/>
      <c r="U11" s="255"/>
    </row>
    <row r="12" spans="1:21" s="909" customFormat="1" ht="15" hidden="1">
      <c r="A12" s="1080"/>
      <c r="B12" s="954" t="s">
        <v>514</v>
      </c>
      <c r="C12" s="955"/>
      <c r="D12" s="956"/>
      <c r="E12" s="957"/>
      <c r="F12" s="956"/>
      <c r="G12" s="958"/>
      <c r="H12" s="958"/>
      <c r="I12" s="959"/>
      <c r="J12" s="959"/>
      <c r="K12" s="959"/>
      <c r="L12" s="955"/>
      <c r="M12" s="960"/>
      <c r="N12" s="957"/>
      <c r="O12" s="960"/>
      <c r="P12" s="1684"/>
      <c r="Q12" s="1685"/>
      <c r="R12" s="1685"/>
      <c r="S12" s="1685"/>
      <c r="T12" s="940"/>
      <c r="U12" s="941"/>
    </row>
    <row r="13" spans="1:21" s="909" customFormat="1" ht="15" hidden="1">
      <c r="A13" s="1080"/>
      <c r="B13" s="1072" t="s">
        <v>515</v>
      </c>
      <c r="C13" s="1081"/>
      <c r="D13" s="956"/>
      <c r="E13" s="1082"/>
      <c r="F13" s="956"/>
      <c r="G13" s="958"/>
      <c r="H13" s="958"/>
      <c r="I13" s="959">
        <v>63714176</v>
      </c>
      <c r="J13" s="959"/>
      <c r="K13" s="959">
        <v>63714176</v>
      </c>
      <c r="L13" s="1081"/>
      <c r="M13" s="960">
        <v>63714176</v>
      </c>
      <c r="N13" s="1082"/>
      <c r="O13" s="960">
        <v>63714176</v>
      </c>
      <c r="P13" s="1684"/>
      <c r="Q13" s="1685"/>
      <c r="R13" s="1685"/>
      <c r="S13" s="1685"/>
      <c r="T13" s="940"/>
      <c r="U13" s="941"/>
    </row>
    <row r="14" spans="1:21" s="909" customFormat="1" ht="15" hidden="1">
      <c r="A14" s="1080"/>
      <c r="B14" s="1072" t="s">
        <v>516</v>
      </c>
      <c r="C14" s="1081"/>
      <c r="D14" s="956"/>
      <c r="E14" s="1082"/>
      <c r="F14" s="956"/>
      <c r="G14" s="958"/>
      <c r="H14" s="958"/>
      <c r="I14" s="959">
        <v>9526364505</v>
      </c>
      <c r="J14" s="959"/>
      <c r="K14" s="959">
        <v>9526364505</v>
      </c>
      <c r="L14" s="1081"/>
      <c r="M14" s="960">
        <v>9526364505</v>
      </c>
      <c r="N14" s="1082"/>
      <c r="O14" s="960">
        <v>9526364505</v>
      </c>
      <c r="P14" s="1684"/>
      <c r="Q14" s="1685"/>
      <c r="R14" s="1685"/>
      <c r="S14" s="1685"/>
      <c r="T14" s="940"/>
      <c r="U14" s="941"/>
    </row>
    <row r="15" spans="1:21" s="909" customFormat="1" ht="45" hidden="1">
      <c r="A15" s="1080"/>
      <c r="B15" s="1072" t="s">
        <v>622</v>
      </c>
      <c r="C15" s="1081"/>
      <c r="D15" s="956"/>
      <c r="E15" s="1082"/>
      <c r="F15" s="956"/>
      <c r="G15" s="958"/>
      <c r="H15" s="958"/>
      <c r="I15" s="959"/>
      <c r="J15" s="959"/>
      <c r="K15" s="959"/>
      <c r="L15" s="1081"/>
      <c r="M15" s="960">
        <v>0</v>
      </c>
      <c r="N15" s="1082"/>
      <c r="O15" s="960">
        <v>0</v>
      </c>
      <c r="P15" s="1684"/>
      <c r="Q15" s="1685"/>
      <c r="R15" s="1685"/>
      <c r="S15" s="1685"/>
      <c r="T15" s="940"/>
      <c r="U15" s="941"/>
    </row>
    <row r="16" spans="1:21" s="68" customFormat="1" ht="15.75" customHeight="1">
      <c r="A16" s="942" t="s">
        <v>522</v>
      </c>
      <c r="B16" s="943" t="s">
        <v>119</v>
      </c>
      <c r="C16" s="944"/>
      <c r="D16" s="945" t="s">
        <v>519</v>
      </c>
      <c r="E16" s="946"/>
      <c r="F16" s="947" t="s">
        <v>70</v>
      </c>
      <c r="G16" s="948"/>
      <c r="H16" s="948"/>
      <c r="I16" s="966">
        <f>I10-I11</f>
        <v>90889002533</v>
      </c>
      <c r="J16" s="966"/>
      <c r="K16" s="966">
        <f>K10-K11</f>
        <v>182046784831</v>
      </c>
      <c r="L16" s="944"/>
      <c r="M16" s="950">
        <v>560834992379</v>
      </c>
      <c r="N16" s="946"/>
      <c r="O16" s="950">
        <v>854363116375</v>
      </c>
      <c r="P16" s="1682"/>
      <c r="Q16" s="1681">
        <v>539359140224</v>
      </c>
      <c r="R16" s="1681">
        <v>21515852155</v>
      </c>
      <c r="S16" s="1681"/>
      <c r="T16" s="250"/>
      <c r="U16" s="255"/>
    </row>
    <row r="17" spans="1:21" s="68" customFormat="1" ht="21" customHeight="1">
      <c r="A17" s="942" t="s">
        <v>524</v>
      </c>
      <c r="B17" s="943" t="s">
        <v>521</v>
      </c>
      <c r="C17" s="944"/>
      <c r="D17" s="945" t="s">
        <v>560</v>
      </c>
      <c r="E17" s="946"/>
      <c r="F17" s="947" t="s">
        <v>1137</v>
      </c>
      <c r="G17" s="948"/>
      <c r="H17" s="948">
        <v>632</v>
      </c>
      <c r="I17" s="949">
        <f>66720623983+2914236716</f>
        <v>69634860699</v>
      </c>
      <c r="J17" s="949"/>
      <c r="K17" s="949">
        <v>163353603168</v>
      </c>
      <c r="L17" s="944"/>
      <c r="M17" s="950">
        <v>493416670150</v>
      </c>
      <c r="N17" s="946"/>
      <c r="O17" s="950">
        <v>782138871872</v>
      </c>
      <c r="P17" s="1682"/>
      <c r="Q17" s="1681">
        <v>474057752184</v>
      </c>
      <c r="R17" s="1208">
        <v>19358917966</v>
      </c>
      <c r="S17" s="1681"/>
      <c r="T17" s="250"/>
      <c r="U17" s="255"/>
    </row>
    <row r="18" spans="1:21" s="68" customFormat="1" ht="21" customHeight="1">
      <c r="A18" s="942" t="s">
        <v>525</v>
      </c>
      <c r="B18" s="943" t="s">
        <v>118</v>
      </c>
      <c r="C18" s="944"/>
      <c r="D18" s="945" t="s">
        <v>523</v>
      </c>
      <c r="E18" s="946"/>
      <c r="F18" s="945"/>
      <c r="G18" s="948"/>
      <c r="H18" s="948"/>
      <c r="I18" s="952">
        <f>I16-I17</f>
        <v>21254141834</v>
      </c>
      <c r="J18" s="949"/>
      <c r="K18" s="952">
        <f>K16-K17</f>
        <v>18693181663</v>
      </c>
      <c r="L18" s="944"/>
      <c r="M18" s="950">
        <v>67418322229</v>
      </c>
      <c r="N18" s="946"/>
      <c r="O18" s="950">
        <v>72224244503</v>
      </c>
      <c r="P18" s="1682"/>
      <c r="Q18" s="1681">
        <v>65301388040</v>
      </c>
      <c r="R18" s="1681">
        <v>2156934189</v>
      </c>
      <c r="S18" s="1392"/>
      <c r="T18" s="250"/>
      <c r="U18" s="255"/>
    </row>
    <row r="19" spans="1:21" s="68" customFormat="1" ht="21" customHeight="1">
      <c r="A19" s="942" t="s">
        <v>529</v>
      </c>
      <c r="B19" s="943" t="s">
        <v>1100</v>
      </c>
      <c r="C19" s="944"/>
      <c r="D19" s="945" t="s">
        <v>527</v>
      </c>
      <c r="E19" s="946"/>
      <c r="F19" s="947" t="s">
        <v>1170</v>
      </c>
      <c r="G19" s="948"/>
      <c r="H19" s="948">
        <v>515</v>
      </c>
      <c r="I19" s="966">
        <f>25856214+1474953</f>
        <v>27331167</v>
      </c>
      <c r="J19" s="949"/>
      <c r="K19" s="966">
        <v>47621137</v>
      </c>
      <c r="L19" s="944"/>
      <c r="M19" s="950">
        <v>701562989</v>
      </c>
      <c r="N19" s="946"/>
      <c r="O19" s="950">
        <v>1218433910</v>
      </c>
      <c r="P19" s="1682"/>
      <c r="Q19" s="1681">
        <v>693487947</v>
      </c>
      <c r="R19" s="1208">
        <v>8075042</v>
      </c>
      <c r="S19" s="1681"/>
      <c r="T19" s="250"/>
      <c r="U19" s="255"/>
    </row>
    <row r="20" spans="1:21" s="68" customFormat="1" ht="21" customHeight="1">
      <c r="A20" s="942" t="s">
        <v>532</v>
      </c>
      <c r="B20" s="943" t="s">
        <v>526</v>
      </c>
      <c r="C20" s="944"/>
      <c r="D20" s="945" t="s">
        <v>531</v>
      </c>
      <c r="E20" s="946"/>
      <c r="F20" s="947" t="s">
        <v>1171</v>
      </c>
      <c r="G20" s="948"/>
      <c r="H20" s="948">
        <v>635</v>
      </c>
      <c r="I20" s="966">
        <f>6512957800+6730401</f>
        <v>6519688201</v>
      </c>
      <c r="J20" s="949"/>
      <c r="K20" s="966">
        <v>7135571566</v>
      </c>
      <c r="L20" s="944"/>
      <c r="M20" s="950">
        <v>23553546668</v>
      </c>
      <c r="N20" s="946"/>
      <c r="O20" s="950">
        <v>25016655089</v>
      </c>
      <c r="P20" s="1682"/>
      <c r="Q20" s="1681">
        <v>23376609992</v>
      </c>
      <c r="R20" s="1208">
        <v>176936676</v>
      </c>
      <c r="S20" s="1681"/>
      <c r="T20" s="250"/>
      <c r="U20" s="255"/>
    </row>
    <row r="21" spans="1:21" s="909" customFormat="1" ht="17.25" customHeight="1">
      <c r="A21" s="953"/>
      <c r="B21" s="954" t="s">
        <v>558</v>
      </c>
      <c r="C21" s="955"/>
      <c r="D21" s="956" t="s">
        <v>528</v>
      </c>
      <c r="E21" s="957"/>
      <c r="F21" s="956"/>
      <c r="G21" s="958"/>
      <c r="H21" s="958"/>
      <c r="I21" s="1021">
        <f>5986932681</f>
        <v>5986932681</v>
      </c>
      <c r="J21" s="959"/>
      <c r="K21" s="1021">
        <v>6442504711</v>
      </c>
      <c r="L21" s="955"/>
      <c r="M21" s="960">
        <v>22811110955</v>
      </c>
      <c r="N21" s="957"/>
      <c r="O21" s="1022">
        <v>26912054259</v>
      </c>
      <c r="P21" s="1684"/>
      <c r="Q21" s="1686">
        <v>22658841924</v>
      </c>
      <c r="R21" s="1393">
        <v>152269031</v>
      </c>
      <c r="S21" s="1686"/>
      <c r="T21" s="940"/>
      <c r="U21" s="941"/>
    </row>
    <row r="22" spans="1:21" s="68" customFormat="1" ht="21" customHeight="1">
      <c r="A22" s="942" t="s">
        <v>534</v>
      </c>
      <c r="B22" s="943" t="s">
        <v>530</v>
      </c>
      <c r="C22" s="944"/>
      <c r="D22" s="945" t="s">
        <v>538</v>
      </c>
      <c r="E22" s="946"/>
      <c r="F22" s="945"/>
      <c r="G22" s="948"/>
      <c r="H22" s="948">
        <v>641</v>
      </c>
      <c r="I22" s="949">
        <f>2122040453</f>
        <v>2122040453</v>
      </c>
      <c r="J22" s="949"/>
      <c r="K22" s="949">
        <v>2782050857</v>
      </c>
      <c r="L22" s="944"/>
      <c r="M22" s="950">
        <v>10175423222</v>
      </c>
      <c r="N22" s="946"/>
      <c r="O22" s="1272">
        <v>18196885879</v>
      </c>
      <c r="P22" s="1682"/>
      <c r="Q22" s="1683">
        <v>10175423222</v>
      </c>
      <c r="R22" s="1681"/>
      <c r="S22" s="1681"/>
      <c r="T22" s="250"/>
      <c r="U22" s="255"/>
    </row>
    <row r="23" spans="1:21" s="68" customFormat="1" ht="21" customHeight="1">
      <c r="A23" s="942" t="s">
        <v>536</v>
      </c>
      <c r="B23" s="943" t="s">
        <v>533</v>
      </c>
      <c r="C23" s="944"/>
      <c r="D23" s="945" t="s">
        <v>541</v>
      </c>
      <c r="E23" s="946"/>
      <c r="F23" s="945"/>
      <c r="G23" s="948"/>
      <c r="H23" s="948">
        <v>642</v>
      </c>
      <c r="I23" s="949">
        <f>3546579058+261962055+794871920</f>
        <v>4603413033</v>
      </c>
      <c r="J23" s="949"/>
      <c r="K23" s="949">
        <v>5926937457</v>
      </c>
      <c r="L23" s="944"/>
      <c r="M23" s="950">
        <v>17198834114</v>
      </c>
      <c r="N23" s="946"/>
      <c r="O23" s="950">
        <v>19893518751</v>
      </c>
      <c r="P23" s="1682"/>
      <c r="Q23" s="1208">
        <v>14277861588</v>
      </c>
      <c r="R23" s="1208">
        <v>1371228686</v>
      </c>
      <c r="S23" s="1681">
        <v>1549743840</v>
      </c>
      <c r="T23" s="250"/>
      <c r="U23" s="255"/>
    </row>
    <row r="24" spans="1:21" s="68" customFormat="1" ht="21" customHeight="1">
      <c r="A24" s="942" t="s">
        <v>539</v>
      </c>
      <c r="B24" s="943" t="s">
        <v>555</v>
      </c>
      <c r="C24" s="944"/>
      <c r="D24" s="945" t="s">
        <v>535</v>
      </c>
      <c r="E24" s="946"/>
      <c r="F24" s="945"/>
      <c r="G24" s="948"/>
      <c r="H24" s="948"/>
      <c r="I24" s="949">
        <f>I18+I19-I20-I22-I23</f>
        <v>8036331314</v>
      </c>
      <c r="J24" s="949"/>
      <c r="K24" s="949">
        <f>K18+K19-K20-K22-K23</f>
        <v>2896242920</v>
      </c>
      <c r="L24" s="944"/>
      <c r="M24" s="950">
        <v>17192081214</v>
      </c>
      <c r="N24" s="946"/>
      <c r="O24" s="950">
        <v>10335618694</v>
      </c>
      <c r="P24" s="1682"/>
      <c r="Q24" s="1208">
        <v>18164981185</v>
      </c>
      <c r="R24" s="1208">
        <v>616843869</v>
      </c>
      <c r="S24" s="1681">
        <v>-1549743840</v>
      </c>
      <c r="T24" s="250"/>
      <c r="U24" s="255"/>
    </row>
    <row r="25" spans="1:21" s="68" customFormat="1" ht="21" customHeight="1">
      <c r="A25" s="942" t="s">
        <v>542</v>
      </c>
      <c r="B25" s="943" t="s">
        <v>537</v>
      </c>
      <c r="C25" s="944"/>
      <c r="D25" s="945" t="s">
        <v>561</v>
      </c>
      <c r="E25" s="946"/>
      <c r="F25" s="945"/>
      <c r="G25" s="948"/>
      <c r="H25" s="948">
        <v>711</v>
      </c>
      <c r="I25" s="949">
        <f>22367447189-204545455</f>
        <v>22162901734</v>
      </c>
      <c r="J25" s="949"/>
      <c r="K25" s="949">
        <v>335779110</v>
      </c>
      <c r="L25" s="944"/>
      <c r="M25" s="950">
        <v>27819479318</v>
      </c>
      <c r="N25" s="946"/>
      <c r="O25" s="950">
        <v>1413591337</v>
      </c>
      <c r="P25" s="1682"/>
      <c r="Q25" s="1208">
        <v>27819479318</v>
      </c>
      <c r="R25" s="1681"/>
      <c r="S25" s="1681"/>
      <c r="T25" s="250"/>
      <c r="U25" s="255"/>
    </row>
    <row r="26" spans="1:21" s="68" customFormat="1" ht="21" customHeight="1">
      <c r="A26" s="942" t="s">
        <v>545</v>
      </c>
      <c r="B26" s="943" t="s">
        <v>540</v>
      </c>
      <c r="C26" s="944"/>
      <c r="D26" s="945" t="s">
        <v>562</v>
      </c>
      <c r="E26" s="946"/>
      <c r="F26" s="945"/>
      <c r="G26" s="948"/>
      <c r="H26" s="948">
        <v>811</v>
      </c>
      <c r="I26" s="949">
        <f>28319581069</f>
        <v>28319581069</v>
      </c>
      <c r="J26" s="949"/>
      <c r="K26" s="949">
        <v>440126276</v>
      </c>
      <c r="L26" s="944"/>
      <c r="M26" s="950">
        <v>35084273519</v>
      </c>
      <c r="N26" s="946"/>
      <c r="O26" s="950">
        <v>1773066406</v>
      </c>
      <c r="P26" s="1682"/>
      <c r="Q26" s="1208">
        <v>35084273519</v>
      </c>
      <c r="R26" s="1681"/>
      <c r="S26" s="1681"/>
      <c r="T26" s="250"/>
      <c r="U26" s="255"/>
    </row>
    <row r="27" spans="1:21" s="68" customFormat="1" ht="21" customHeight="1">
      <c r="A27" s="942" t="s">
        <v>547</v>
      </c>
      <c r="B27" s="943" t="s">
        <v>543</v>
      </c>
      <c r="C27" s="944"/>
      <c r="D27" s="945" t="s">
        <v>544</v>
      </c>
      <c r="E27" s="946"/>
      <c r="F27" s="945"/>
      <c r="G27" s="948"/>
      <c r="H27" s="948"/>
      <c r="I27" s="949">
        <f>I25-I26</f>
        <v>-6156679335</v>
      </c>
      <c r="J27" s="949"/>
      <c r="K27" s="949">
        <f>K25-K26</f>
        <v>-104347166</v>
      </c>
      <c r="L27" s="944"/>
      <c r="M27" s="950">
        <v>-7264794201</v>
      </c>
      <c r="N27" s="946"/>
      <c r="O27" s="950">
        <v>-359475069</v>
      </c>
      <c r="P27" s="1682"/>
      <c r="Q27" s="1208">
        <v>-7264794201</v>
      </c>
      <c r="R27" s="1208">
        <v>0</v>
      </c>
      <c r="S27" s="1681"/>
      <c r="T27" s="250"/>
      <c r="U27" s="255"/>
    </row>
    <row r="28" spans="1:21" s="68" customFormat="1" ht="21" customHeight="1">
      <c r="A28" s="942" t="s">
        <v>548</v>
      </c>
      <c r="B28" s="943" t="s">
        <v>556</v>
      </c>
      <c r="C28" s="944"/>
      <c r="D28" s="945" t="s">
        <v>546</v>
      </c>
      <c r="E28" s="946"/>
      <c r="F28" s="945"/>
      <c r="G28" s="948"/>
      <c r="H28" s="948"/>
      <c r="I28" s="949">
        <f>I24+I27</f>
        <v>1879651979</v>
      </c>
      <c r="J28" s="949"/>
      <c r="K28" s="949">
        <f>K24+K27</f>
        <v>2791895754</v>
      </c>
      <c r="L28" s="944"/>
      <c r="M28" s="950">
        <v>9927287013</v>
      </c>
      <c r="N28" s="946"/>
      <c r="O28" s="950">
        <v>9976143625</v>
      </c>
      <c r="P28" s="1682"/>
      <c r="Q28" s="1208">
        <v>10900186984</v>
      </c>
      <c r="R28" s="1208">
        <v>616843869</v>
      </c>
      <c r="S28" s="1681">
        <v>-1549743840</v>
      </c>
      <c r="T28" s="250"/>
      <c r="U28" s="255"/>
    </row>
    <row r="29" spans="1:21" s="68" customFormat="1" ht="21" customHeight="1">
      <c r="A29" s="951" t="s">
        <v>549</v>
      </c>
      <c r="B29" s="943" t="s">
        <v>124</v>
      </c>
      <c r="C29" s="944"/>
      <c r="D29" s="945" t="s">
        <v>550</v>
      </c>
      <c r="E29" s="946"/>
      <c r="F29" s="947" t="s">
        <v>1172</v>
      </c>
      <c r="G29" s="948"/>
      <c r="H29" s="948">
        <v>821</v>
      </c>
      <c r="I29" s="949">
        <f>626748367</f>
        <v>626748367</v>
      </c>
      <c r="J29" s="949"/>
      <c r="K29" s="949">
        <v>490041577</v>
      </c>
      <c r="L29" s="944"/>
      <c r="M29" s="950">
        <v>3093281527</v>
      </c>
      <c r="N29" s="946"/>
      <c r="O29" s="950">
        <v>2871050077</v>
      </c>
      <c r="P29" s="1682"/>
      <c r="Q29" s="1208">
        <v>3093281527</v>
      </c>
      <c r="R29" s="1681"/>
      <c r="S29" s="1681"/>
      <c r="T29" s="250"/>
      <c r="U29" s="255"/>
    </row>
    <row r="30" spans="1:21" s="68" customFormat="1" ht="21" customHeight="1">
      <c r="A30" s="951" t="s">
        <v>551</v>
      </c>
      <c r="B30" s="943" t="s">
        <v>125</v>
      </c>
      <c r="C30" s="944"/>
      <c r="D30" s="961">
        <v>52</v>
      </c>
      <c r="E30" s="946"/>
      <c r="F30" s="947"/>
      <c r="G30" s="948"/>
      <c r="H30" s="948"/>
      <c r="I30" s="949">
        <f>0</f>
        <v>0</v>
      </c>
      <c r="J30" s="949"/>
      <c r="K30" s="949">
        <f>0</f>
        <v>0</v>
      </c>
      <c r="L30" s="944"/>
      <c r="M30" s="950">
        <v>0</v>
      </c>
      <c r="N30" s="950"/>
      <c r="O30" s="950"/>
      <c r="P30" s="1682"/>
      <c r="Q30" s="1681"/>
      <c r="R30" s="1681"/>
      <c r="S30" s="1681"/>
      <c r="T30" s="250"/>
      <c r="U30" s="255"/>
    </row>
    <row r="31" spans="1:21" s="68" customFormat="1" ht="21" customHeight="1">
      <c r="A31" s="951" t="s">
        <v>126</v>
      </c>
      <c r="B31" s="943" t="s">
        <v>557</v>
      </c>
      <c r="C31" s="944"/>
      <c r="D31" s="945" t="s">
        <v>552</v>
      </c>
      <c r="E31" s="946"/>
      <c r="F31" s="945"/>
      <c r="G31" s="948"/>
      <c r="H31" s="948"/>
      <c r="I31" s="948">
        <f>I28-I30-I29</f>
        <v>1252903612</v>
      </c>
      <c r="J31" s="949"/>
      <c r="K31" s="948">
        <f>K28-K30-K29</f>
        <v>2301854177</v>
      </c>
      <c r="L31" s="944"/>
      <c r="M31" s="950">
        <v>6834005486</v>
      </c>
      <c r="N31" s="950"/>
      <c r="O31" s="950">
        <v>7105093548</v>
      </c>
      <c r="P31" s="1682"/>
      <c r="Q31" s="1208">
        <v>7806905457</v>
      </c>
      <c r="R31" s="1208">
        <v>616843869</v>
      </c>
      <c r="S31" s="1688">
        <v>-1549743840</v>
      </c>
      <c r="T31" s="250"/>
      <c r="U31" s="255"/>
    </row>
    <row r="32" spans="1:21" s="68" customFormat="1" ht="21" customHeight="1">
      <c r="A32" s="1290" t="s">
        <v>1365</v>
      </c>
      <c r="B32" s="1282" t="s">
        <v>1290</v>
      </c>
      <c r="C32" s="944"/>
      <c r="D32" s="945"/>
      <c r="E32" s="946"/>
      <c r="F32" s="945"/>
      <c r="G32" s="948"/>
      <c r="H32" s="948"/>
      <c r="I32" s="948"/>
      <c r="J32" s="949"/>
      <c r="K32" s="948"/>
      <c r="L32" s="944"/>
      <c r="M32" s="950"/>
      <c r="N32" s="950"/>
      <c r="O32" s="1313"/>
      <c r="P32" s="1682"/>
      <c r="Q32" s="1208"/>
      <c r="R32" s="1208"/>
      <c r="S32" s="1688"/>
      <c r="T32" s="250"/>
      <c r="U32" s="255"/>
    </row>
    <row r="33" spans="1:21" s="68" customFormat="1" ht="21" customHeight="1">
      <c r="A33" s="1311" t="s">
        <v>1366</v>
      </c>
      <c r="B33" s="1310" t="s">
        <v>1291</v>
      </c>
      <c r="C33" s="944"/>
      <c r="D33" s="945"/>
      <c r="E33" s="946"/>
      <c r="F33" s="945"/>
      <c r="G33" s="948"/>
      <c r="H33" s="948"/>
      <c r="I33" s="948"/>
      <c r="J33" s="949"/>
      <c r="K33" s="948"/>
      <c r="L33" s="944"/>
      <c r="M33" s="1313">
        <v>6834005486</v>
      </c>
      <c r="N33" s="950"/>
      <c r="O33" s="1313">
        <v>7105093548</v>
      </c>
      <c r="P33" s="1682"/>
      <c r="Q33" s="1394">
        <v>7806905457</v>
      </c>
      <c r="R33" s="1394">
        <v>616843869</v>
      </c>
      <c r="S33" s="1687">
        <v>-1549743840</v>
      </c>
      <c r="T33" s="250"/>
      <c r="U33" s="255"/>
    </row>
    <row r="34" spans="1:21" s="68" customFormat="1" ht="21" customHeight="1">
      <c r="A34" s="951" t="s">
        <v>127</v>
      </c>
      <c r="B34" s="962" t="s">
        <v>123</v>
      </c>
      <c r="C34" s="948"/>
      <c r="D34" s="946"/>
      <c r="E34" s="945"/>
      <c r="F34" s="945"/>
      <c r="G34" s="948"/>
      <c r="H34" s="963"/>
      <c r="I34" s="950">
        <f>I31/BS!L101*10000</f>
        <v>113</v>
      </c>
      <c r="J34" s="964"/>
      <c r="K34" s="950">
        <v>179</v>
      </c>
      <c r="L34" s="948"/>
      <c r="M34" s="950">
        <v>615</v>
      </c>
      <c r="N34" s="965"/>
      <c r="O34" s="950">
        <v>642</v>
      </c>
      <c r="P34" s="1682"/>
      <c r="Q34" s="1218"/>
      <c r="R34" s="1219"/>
      <c r="S34" s="1219"/>
      <c r="T34" s="250"/>
      <c r="U34" s="255"/>
    </row>
    <row r="35" spans="1:21" s="86" customFormat="1" ht="15">
      <c r="A35" s="77"/>
      <c r="B35" s="78"/>
      <c r="C35" s="78"/>
      <c r="D35" s="77"/>
      <c r="E35" s="78"/>
      <c r="F35" s="78"/>
      <c r="G35" s="78"/>
      <c r="H35" s="81"/>
      <c r="I35" s="84"/>
      <c r="J35" s="84"/>
      <c r="K35" s="85"/>
      <c r="L35" s="78"/>
      <c r="M35" s="78"/>
      <c r="N35" s="78"/>
      <c r="O35" s="1308"/>
      <c r="Q35" s="1210"/>
      <c r="R35" s="1211"/>
      <c r="S35" s="1211"/>
      <c r="T35" s="251"/>
      <c r="U35" s="256"/>
    </row>
    <row r="36" spans="1:21" s="79" customFormat="1" ht="15">
      <c r="A36" s="80"/>
      <c r="B36" s="80"/>
      <c r="C36" s="80"/>
      <c r="D36" s="60"/>
      <c r="E36" s="80"/>
      <c r="F36" s="60"/>
      <c r="G36" s="60"/>
      <c r="H36" s="60"/>
      <c r="I36" s="63"/>
      <c r="J36" s="63"/>
      <c r="K36" s="60"/>
      <c r="L36" s="80"/>
      <c r="M36" s="60"/>
      <c r="N36" s="80"/>
      <c r="O36" s="950"/>
      <c r="Q36" s="1212"/>
      <c r="R36" s="1213"/>
      <c r="S36" s="1213"/>
      <c r="T36" s="249"/>
      <c r="U36" s="254"/>
    </row>
    <row r="37" spans="1:21" s="79" customFormat="1" ht="15.75" customHeight="1">
      <c r="A37" s="80"/>
      <c r="B37" s="80"/>
      <c r="C37" s="80"/>
      <c r="E37" s="75"/>
      <c r="F37" s="75"/>
      <c r="G37" s="75"/>
      <c r="H37" s="81"/>
      <c r="I37" s="82"/>
      <c r="J37" s="82"/>
      <c r="K37" s="80"/>
      <c r="L37" s="75"/>
      <c r="M37" s="909"/>
      <c r="N37" s="75"/>
      <c r="O37" s="75"/>
      <c r="Q37" s="1214"/>
      <c r="R37" s="1982" t="str">
        <f>'Ten '!A19</f>
        <v>Hµ Néi, ngµy 28 th¸ng 02 n¨m 2015</v>
      </c>
      <c r="S37" s="1982"/>
      <c r="T37" s="249"/>
      <c r="U37" s="254"/>
    </row>
    <row r="38" spans="1:21" s="79" customFormat="1" ht="15.75" customHeight="1">
      <c r="A38" s="80"/>
      <c r="B38" s="60" t="s">
        <v>742</v>
      </c>
      <c r="C38" s="60"/>
      <c r="D38" s="80"/>
      <c r="E38" s="60"/>
      <c r="G38" s="60"/>
      <c r="H38" s="81"/>
      <c r="I38" s="63" t="s">
        <v>563</v>
      </c>
      <c r="J38" s="82"/>
      <c r="K38" s="80"/>
      <c r="M38" s="1985" t="s">
        <v>563</v>
      </c>
      <c r="N38" s="1985"/>
      <c r="O38" s="1985"/>
      <c r="Q38" s="1214"/>
      <c r="R38" s="1983" t="s">
        <v>1003</v>
      </c>
      <c r="S38" s="1983"/>
      <c r="T38" s="249"/>
      <c r="U38" s="254"/>
    </row>
    <row r="39" spans="1:21" s="79" customFormat="1" ht="15">
      <c r="A39" s="80"/>
      <c r="B39" s="89"/>
      <c r="C39" s="80"/>
      <c r="D39" s="80"/>
      <c r="E39" s="80"/>
      <c r="G39" s="60"/>
      <c r="H39" s="60"/>
      <c r="I39" s="83"/>
      <c r="J39" s="83"/>
      <c r="K39" s="80"/>
      <c r="L39" s="60"/>
      <c r="M39" s="80"/>
      <c r="O39" s="80"/>
      <c r="Q39" s="1215"/>
      <c r="R39" s="1213"/>
      <c r="S39" s="1213"/>
      <c r="T39" s="249"/>
      <c r="U39" s="254"/>
    </row>
    <row r="40" spans="1:21" s="79" customFormat="1" ht="21.75" customHeight="1">
      <c r="A40" s="80"/>
      <c r="B40" s="89"/>
      <c r="C40" s="80"/>
      <c r="D40" s="80"/>
      <c r="E40" s="80"/>
      <c r="G40" s="60"/>
      <c r="H40" s="60"/>
      <c r="I40" s="83"/>
      <c r="J40" s="83"/>
      <c r="K40" s="80"/>
      <c r="L40" s="60"/>
      <c r="M40" s="80"/>
      <c r="O40" s="80"/>
      <c r="Q40" s="1215"/>
      <c r="R40" s="1213"/>
      <c r="S40" s="1213"/>
      <c r="T40" s="249"/>
      <c r="U40" s="254"/>
    </row>
    <row r="41" spans="1:21" s="79" customFormat="1" ht="21.75" customHeight="1">
      <c r="A41" s="80"/>
      <c r="B41" s="89"/>
      <c r="C41" s="80"/>
      <c r="D41" s="80"/>
      <c r="E41" s="80"/>
      <c r="G41" s="60"/>
      <c r="H41" s="60"/>
      <c r="I41" s="83"/>
      <c r="J41" s="83"/>
      <c r="K41" s="80"/>
      <c r="L41" s="60"/>
      <c r="M41" s="80"/>
      <c r="O41" s="80"/>
      <c r="Q41" s="1215"/>
      <c r="R41" s="1213"/>
      <c r="S41" s="1213"/>
      <c r="T41" s="249"/>
      <c r="U41" s="254"/>
    </row>
    <row r="42" spans="1:21" s="79" customFormat="1" ht="16.5" customHeight="1">
      <c r="A42" s="77"/>
      <c r="B42" s="90"/>
      <c r="C42" s="77"/>
      <c r="D42" s="77"/>
      <c r="E42" s="77"/>
      <c r="G42" s="78"/>
      <c r="H42" s="60"/>
      <c r="I42" s="83"/>
      <c r="J42" s="83"/>
      <c r="K42" s="80"/>
      <c r="L42" s="78"/>
      <c r="M42" s="77"/>
      <c r="O42" s="77"/>
      <c r="Q42" s="1215"/>
      <c r="R42" s="1213"/>
      <c r="S42" s="1213"/>
      <c r="T42" s="249"/>
      <c r="U42" s="254"/>
    </row>
    <row r="43" spans="1:21" s="79" customFormat="1" ht="15">
      <c r="A43" s="77"/>
      <c r="B43" s="77"/>
      <c r="C43" s="77"/>
      <c r="D43" s="77"/>
      <c r="E43" s="77"/>
      <c r="G43" s="78"/>
      <c r="H43" s="60"/>
      <c r="I43" s="83"/>
      <c r="J43" s="83"/>
      <c r="K43" s="80"/>
      <c r="L43" s="78"/>
      <c r="M43" s="77"/>
      <c r="O43" s="77"/>
      <c r="Q43" s="1215"/>
      <c r="R43" s="1213"/>
      <c r="S43" s="1213"/>
      <c r="T43" s="249"/>
      <c r="U43" s="254"/>
    </row>
    <row r="44" spans="1:21" s="86" customFormat="1" ht="15">
      <c r="A44" s="77"/>
      <c r="B44" s="1309" t="s">
        <v>1295</v>
      </c>
      <c r="C44" s="78"/>
      <c r="D44" s="77"/>
      <c r="E44" s="78"/>
      <c r="G44" s="78"/>
      <c r="H44" s="81"/>
      <c r="I44" s="84" t="s">
        <v>1015</v>
      </c>
      <c r="J44" s="84"/>
      <c r="K44" s="85"/>
      <c r="M44" s="1986" t="s">
        <v>1015</v>
      </c>
      <c r="N44" s="1986"/>
      <c r="O44" s="1986"/>
      <c r="Q44" s="1210"/>
      <c r="R44" s="1983" t="s">
        <v>1016</v>
      </c>
      <c r="S44" s="1984"/>
      <c r="T44" s="251"/>
      <c r="U44" s="256"/>
    </row>
    <row r="45" spans="1:21" s="86" customFormat="1" ht="15">
      <c r="A45" s="77"/>
      <c r="B45" s="78"/>
      <c r="C45" s="78"/>
      <c r="D45" s="77"/>
      <c r="E45" s="78"/>
      <c r="F45" s="78"/>
      <c r="G45" s="78"/>
      <c r="H45" s="81"/>
      <c r="I45" s="84"/>
      <c r="J45" s="84"/>
      <c r="K45" s="85"/>
      <c r="L45" s="78"/>
      <c r="M45" s="78"/>
      <c r="N45" s="78"/>
      <c r="O45" s="78"/>
      <c r="Q45" s="1210"/>
      <c r="R45" s="1211"/>
      <c r="S45" s="1211"/>
      <c r="T45" s="251"/>
      <c r="U45" s="256"/>
    </row>
    <row r="46" spans="1:21" s="68" customFormat="1">
      <c r="A46" s="62"/>
      <c r="B46" s="62"/>
      <c r="C46" s="62"/>
      <c r="D46" s="62"/>
      <c r="E46" s="62"/>
      <c r="F46" s="66"/>
      <c r="G46" s="66"/>
      <c r="H46" s="66"/>
      <c r="I46" s="67"/>
      <c r="J46" s="67"/>
      <c r="K46" s="66"/>
      <c r="L46" s="62"/>
      <c r="M46" s="87"/>
      <c r="N46" s="62"/>
      <c r="O46" s="66"/>
      <c r="Q46" s="1216"/>
      <c r="R46" s="1209"/>
      <c r="S46" s="1209"/>
      <c r="T46" s="250"/>
      <c r="U46" s="255"/>
    </row>
    <row r="47" spans="1:21" s="68" customFormat="1">
      <c r="A47" s="62"/>
      <c r="B47" s="62"/>
      <c r="C47" s="62"/>
      <c r="D47" s="62"/>
      <c r="E47" s="62"/>
      <c r="F47" s="66"/>
      <c r="G47" s="66"/>
      <c r="H47" s="66"/>
      <c r="I47" s="67"/>
      <c r="J47" s="67"/>
      <c r="K47" s="66"/>
      <c r="L47" s="62"/>
      <c r="M47" s="87"/>
      <c r="N47" s="62"/>
      <c r="O47" s="66"/>
      <c r="Q47" s="1216"/>
      <c r="R47" s="1209"/>
      <c r="S47" s="1209"/>
      <c r="T47" s="250"/>
      <c r="U47" s="255"/>
    </row>
    <row r="48" spans="1:21" s="68" customFormat="1">
      <c r="A48" s="62"/>
      <c r="B48" s="62"/>
      <c r="C48" s="62"/>
      <c r="D48" s="62"/>
      <c r="E48" s="62"/>
      <c r="F48" s="66"/>
      <c r="G48" s="66"/>
      <c r="H48" s="66"/>
      <c r="I48" s="67"/>
      <c r="J48" s="67"/>
      <c r="K48" s="66"/>
      <c r="L48" s="62"/>
      <c r="M48" s="87"/>
      <c r="N48" s="62"/>
      <c r="O48" s="66"/>
      <c r="Q48" s="1216"/>
      <c r="R48" s="1209"/>
      <c r="S48" s="1209"/>
      <c r="T48" s="250"/>
      <c r="U48" s="255"/>
    </row>
    <row r="56" spans="6:21" s="71" customFormat="1">
      <c r="F56" s="64"/>
      <c r="G56" s="64"/>
      <c r="H56" s="64"/>
      <c r="I56" s="88"/>
      <c r="J56" s="88"/>
      <c r="K56" s="64">
        <v>38343192913</v>
      </c>
      <c r="M56" s="64"/>
      <c r="O56" s="64"/>
      <c r="P56" s="65"/>
      <c r="Q56" s="1200"/>
      <c r="R56" s="1201"/>
      <c r="S56" s="1201"/>
      <c r="T56" s="248"/>
      <c r="U56" s="253"/>
    </row>
    <row r="57" spans="6:21" s="71" customFormat="1">
      <c r="F57" s="64"/>
      <c r="G57" s="64"/>
      <c r="H57" s="64"/>
      <c r="I57" s="88"/>
      <c r="J57" s="88"/>
      <c r="K57" s="64">
        <v>38988814129</v>
      </c>
      <c r="M57" s="64"/>
      <c r="O57" s="64"/>
      <c r="P57" s="65"/>
      <c r="Q57" s="1200"/>
      <c r="R57" s="1201"/>
      <c r="S57" s="1201"/>
      <c r="T57" s="248"/>
      <c r="U57" s="253"/>
    </row>
    <row r="58" spans="6:21" s="71" customFormat="1">
      <c r="F58" s="64"/>
      <c r="G58" s="64"/>
      <c r="H58" s="64"/>
      <c r="I58" s="88"/>
      <c r="J58" s="88"/>
      <c r="K58" s="64">
        <f>K56-K57</f>
        <v>-645621216</v>
      </c>
      <c r="M58" s="64"/>
      <c r="O58" s="64"/>
      <c r="P58" s="65"/>
      <c r="Q58" s="1200"/>
      <c r="R58" s="1201"/>
      <c r="S58" s="1201"/>
      <c r="T58" s="248"/>
      <c r="U58" s="253"/>
    </row>
    <row r="60" spans="6:21" s="71" customFormat="1">
      <c r="F60" s="64"/>
      <c r="G60" s="64"/>
      <c r="H60" s="64"/>
      <c r="I60" s="67" t="s">
        <v>54</v>
      </c>
      <c r="J60" s="88"/>
      <c r="K60" s="64">
        <v>65691296802</v>
      </c>
      <c r="M60" s="64"/>
      <c r="O60" s="64"/>
      <c r="P60" s="65"/>
      <c r="Q60" s="1200"/>
      <c r="R60" s="1201"/>
      <c r="S60" s="1201"/>
      <c r="T60" s="248"/>
      <c r="U60" s="253"/>
    </row>
    <row r="61" spans="6:21" s="71" customFormat="1">
      <c r="F61" s="64"/>
      <c r="G61" s="64"/>
      <c r="H61" s="64"/>
      <c r="I61" s="88"/>
      <c r="J61" s="88"/>
      <c r="K61" s="64">
        <v>65142399805</v>
      </c>
      <c r="M61" s="64"/>
      <c r="O61" s="64"/>
      <c r="P61" s="65"/>
      <c r="Q61" s="1200"/>
      <c r="R61" s="1201"/>
      <c r="S61" s="1201"/>
      <c r="T61" s="248"/>
      <c r="U61" s="253"/>
    </row>
  </sheetData>
  <mergeCells count="18">
    <mergeCell ref="A5:S5"/>
    <mergeCell ref="A6:S6"/>
    <mergeCell ref="R37:S37"/>
    <mergeCell ref="R38:S38"/>
    <mergeCell ref="R44:S44"/>
    <mergeCell ref="M38:O38"/>
    <mergeCell ref="M8:M9"/>
    <mergeCell ref="O8:O9"/>
    <mergeCell ref="M44:O44"/>
    <mergeCell ref="Q8:Q9"/>
    <mergeCell ref="R8:R9"/>
    <mergeCell ref="S8:S9"/>
    <mergeCell ref="A8:A9"/>
    <mergeCell ref="B8:B9"/>
    <mergeCell ref="D8:D9"/>
    <mergeCell ref="F8:F9"/>
    <mergeCell ref="H8:H9"/>
    <mergeCell ref="I8:K8"/>
  </mergeCells>
  <printOptions horizontalCentered="1"/>
  <pageMargins left="0.17" right="0.2" top="0.77" bottom="0.76" header="0.35" footer="0.33"/>
  <pageSetup paperSize="9" scale="90" firstPageNumber="7"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sheetPr>
    <tabColor indexed="33"/>
  </sheetPr>
  <dimension ref="A1:R55"/>
  <sheetViews>
    <sheetView view="pageBreakPreview" zoomScaleSheetLayoutView="100" workbookViewId="0">
      <selection activeCell="K20" sqref="K20"/>
    </sheetView>
  </sheetViews>
  <sheetFormatPr defaultColWidth="8" defaultRowHeight="12.75"/>
  <cols>
    <col min="1" max="1" width="46.375" style="1396" customWidth="1"/>
    <col min="2" max="2" width="6.75" style="1396" hidden="1" customWidth="1"/>
    <col min="3" max="3" width="1.25" style="1396" customWidth="1"/>
    <col min="4" max="4" width="6.625" style="1397" customWidth="1"/>
    <col min="5" max="5" width="0.875" style="1396" customWidth="1"/>
    <col min="6" max="6" width="7" style="1396" hidden="1" customWidth="1"/>
    <col min="7" max="7" width="15.25" style="1446" customWidth="1"/>
    <col min="8" max="8" width="0.75" style="1396" customWidth="1"/>
    <col min="9" max="9" width="14.125" style="1463" customWidth="1"/>
    <col min="10" max="10" width="2" style="1399" customWidth="1"/>
    <col min="11" max="11" width="16" style="1462" bestFit="1" customWidth="1"/>
    <col min="12" max="12" width="16.5" style="1463" bestFit="1" customWidth="1"/>
    <col min="13" max="13" width="15.75" style="1463" customWidth="1"/>
    <col min="14" max="14" width="10.625" style="202" customWidth="1"/>
    <col min="15" max="17" width="8" style="203" customWidth="1"/>
    <col min="18" max="18" width="13.625" style="203" customWidth="1"/>
    <col min="19" max="16384" width="8" style="203"/>
  </cols>
  <sheetData>
    <row r="1" spans="1:18" ht="15.75">
      <c r="A1" s="1395" t="str">
        <f>'Ten '!A10</f>
        <v>C«ng ty Cæ phÇn §Çu t­ &amp; Th­¬ng m¹i DÇu KhÝ S«ng §µ</v>
      </c>
      <c r="I1" s="1398"/>
      <c r="M1" s="1400" t="s">
        <v>775</v>
      </c>
    </row>
    <row r="2" spans="1:18" s="154" customFormat="1" ht="15">
      <c r="A2" s="1401" t="str">
        <f>'Ten '!A11</f>
        <v>§Þa chØ: TÇng 4, CT3, tßa nhµ Fodacon, ®­êng TrÇn Phó</v>
      </c>
      <c r="B2" s="1402"/>
      <c r="C2" s="1403"/>
      <c r="D2" s="1404"/>
      <c r="E2" s="1405"/>
      <c r="F2" s="1404"/>
      <c r="G2" s="1447"/>
      <c r="H2" s="1406"/>
      <c r="I2" s="1447"/>
      <c r="J2" s="1402"/>
      <c r="K2" s="1407"/>
      <c r="L2" s="1457"/>
      <c r="M2" s="1408" t="str">
        <f>BS!N3</f>
        <v>Cho n¨m tµi chÝnh kÕt thóc ngµy 31/12/2014</v>
      </c>
      <c r="N2" s="155"/>
    </row>
    <row r="3" spans="1:18" s="154" customFormat="1" ht="15" customHeight="1">
      <c r="A3" s="1401" t="s">
        <v>731</v>
      </c>
      <c r="B3" s="1409"/>
      <c r="C3" s="1409"/>
      <c r="D3" s="1410"/>
      <c r="E3" s="1411"/>
      <c r="F3" s="1404"/>
      <c r="G3" s="1447"/>
      <c r="H3" s="1406"/>
      <c r="I3" s="1447"/>
      <c r="J3" s="1412"/>
      <c r="K3" s="1464"/>
      <c r="L3" s="1464"/>
      <c r="M3" s="1464"/>
      <c r="N3" s="925"/>
      <c r="O3" s="925"/>
      <c r="P3" s="925"/>
      <c r="Q3" s="161"/>
      <c r="R3" s="161"/>
    </row>
    <row r="4" spans="1:18" s="154" customFormat="1" ht="3" customHeight="1">
      <c r="A4" s="1406"/>
      <c r="B4" s="1406"/>
      <c r="C4" s="1406"/>
      <c r="D4" s="1413"/>
      <c r="E4" s="1406"/>
      <c r="F4" s="1406"/>
      <c r="G4" s="1447"/>
      <c r="H4" s="1406"/>
      <c r="I4" s="1457"/>
      <c r="J4" s="1414"/>
      <c r="K4" s="1458"/>
      <c r="L4" s="1457"/>
      <c r="M4" s="1457"/>
      <c r="N4" s="155"/>
    </row>
    <row r="5" spans="1:18" s="163" customFormat="1" ht="23.25" customHeight="1">
      <c r="A5" s="1993" t="s">
        <v>1372</v>
      </c>
      <c r="B5" s="1993"/>
      <c r="C5" s="1993"/>
      <c r="D5" s="1993"/>
      <c r="E5" s="1993"/>
      <c r="F5" s="1993"/>
      <c r="G5" s="1993"/>
      <c r="H5" s="1993"/>
      <c r="I5" s="1993"/>
      <c r="J5" s="1993"/>
      <c r="K5" s="1993"/>
      <c r="L5" s="1993"/>
      <c r="M5" s="1993"/>
      <c r="N5" s="162"/>
      <c r="R5" s="164"/>
    </row>
    <row r="6" spans="1:18" s="163" customFormat="1" ht="15">
      <c r="A6" s="1994" t="s">
        <v>564</v>
      </c>
      <c r="B6" s="1994"/>
      <c r="C6" s="1994"/>
      <c r="D6" s="1994"/>
      <c r="E6" s="1994"/>
      <c r="F6" s="1994"/>
      <c r="G6" s="1994"/>
      <c r="H6" s="1994"/>
      <c r="I6" s="1994"/>
      <c r="J6" s="1994"/>
      <c r="K6" s="1994"/>
      <c r="L6" s="1994"/>
      <c r="M6" s="1994"/>
      <c r="N6" s="162"/>
      <c r="R6" s="164"/>
    </row>
    <row r="7" spans="1:18" s="163" customFormat="1" ht="15">
      <c r="A7" s="1994" t="str">
        <f>BS!A6</f>
        <v>T¹i ngµy 31 th¸ng 12 n¨m 2014</v>
      </c>
      <c r="B7" s="1994"/>
      <c r="C7" s="1994"/>
      <c r="D7" s="1994"/>
      <c r="E7" s="1994"/>
      <c r="F7" s="1994"/>
      <c r="G7" s="1994"/>
      <c r="H7" s="1994"/>
      <c r="I7" s="1994"/>
      <c r="J7" s="1994"/>
      <c r="K7" s="1994"/>
      <c r="L7" s="1994"/>
      <c r="M7" s="1994"/>
      <c r="N7" s="162"/>
      <c r="R7" s="164"/>
    </row>
    <row r="8" spans="1:18" s="154" customFormat="1" ht="16.5" customHeight="1">
      <c r="A8" s="1406"/>
      <c r="B8" s="1406"/>
      <c r="C8" s="1406"/>
      <c r="D8" s="1413"/>
      <c r="E8" s="1406"/>
      <c r="F8" s="1406"/>
      <c r="G8" s="1447"/>
      <c r="H8" s="1406"/>
      <c r="I8" s="1447"/>
      <c r="J8" s="1414"/>
      <c r="K8" s="1458"/>
      <c r="L8" s="1457"/>
      <c r="M8" s="1415" t="s">
        <v>653</v>
      </c>
      <c r="N8" s="155"/>
    </row>
    <row r="9" spans="1:18" s="168" customFormat="1" ht="11.25" customHeight="1">
      <c r="A9" s="1989" t="s">
        <v>568</v>
      </c>
      <c r="B9" s="1416"/>
      <c r="C9" s="1417"/>
      <c r="D9" s="1989" t="s">
        <v>316</v>
      </c>
      <c r="E9" s="1417"/>
      <c r="F9" s="1416" t="s">
        <v>317</v>
      </c>
      <c r="G9" s="1991" t="s">
        <v>1105</v>
      </c>
      <c r="H9" s="1418"/>
      <c r="I9" s="1991" t="s">
        <v>553</v>
      </c>
      <c r="J9" s="1417"/>
      <c r="K9" s="1998" t="s">
        <v>1243</v>
      </c>
      <c r="L9" s="1998" t="s">
        <v>1021</v>
      </c>
      <c r="M9" s="1998" t="s">
        <v>1253</v>
      </c>
      <c r="N9" s="167"/>
    </row>
    <row r="10" spans="1:18" s="168" customFormat="1" ht="9" customHeight="1">
      <c r="A10" s="1990"/>
      <c r="B10" s="1416"/>
      <c r="C10" s="1417"/>
      <c r="D10" s="1990"/>
      <c r="E10" s="1417"/>
      <c r="F10" s="1416"/>
      <c r="G10" s="1992"/>
      <c r="H10" s="1419"/>
      <c r="I10" s="1992"/>
      <c r="J10" s="1417"/>
      <c r="K10" s="1999"/>
      <c r="L10" s="1999"/>
      <c r="M10" s="1999"/>
      <c r="N10" s="167"/>
    </row>
    <row r="11" spans="1:18" s="173" customFormat="1" ht="15.75" hidden="1" customHeight="1">
      <c r="A11" s="1420">
        <v>1</v>
      </c>
      <c r="B11" s="1421" t="s">
        <v>1013</v>
      </c>
      <c r="C11" s="1422"/>
      <c r="D11" s="1420">
        <v>2</v>
      </c>
      <c r="E11" s="1422"/>
      <c r="F11" s="1420">
        <v>3</v>
      </c>
      <c r="G11" s="1448" t="s">
        <v>1098</v>
      </c>
      <c r="H11" s="1423"/>
      <c r="I11" s="1448">
        <v>4</v>
      </c>
      <c r="J11" s="1422"/>
      <c r="K11" s="1407"/>
      <c r="L11" s="1478"/>
      <c r="M11" s="1478"/>
      <c r="N11" s="172"/>
    </row>
    <row r="12" spans="1:18" s="154" customFormat="1" ht="18" customHeight="1">
      <c r="A12" s="1424" t="s">
        <v>570</v>
      </c>
      <c r="B12" s="1425" t="s">
        <v>1014</v>
      </c>
      <c r="C12" s="1426"/>
      <c r="D12" s="1410"/>
      <c r="E12" s="1426"/>
      <c r="F12" s="1414"/>
      <c r="G12" s="1449"/>
      <c r="H12" s="1426"/>
      <c r="I12" s="1458"/>
      <c r="J12" s="1426"/>
      <c r="K12" s="1458"/>
      <c r="L12" s="1457"/>
      <c r="M12" s="1457"/>
      <c r="N12" s="155"/>
    </row>
    <row r="13" spans="1:18" s="154" customFormat="1" ht="16.5" customHeight="1">
      <c r="A13" s="1427" t="s">
        <v>571</v>
      </c>
      <c r="B13" s="1428"/>
      <c r="C13" s="1428"/>
      <c r="D13" s="1429" t="s">
        <v>559</v>
      </c>
      <c r="E13" s="1428"/>
      <c r="F13" s="1414"/>
      <c r="G13" s="1450">
        <v>541565109185</v>
      </c>
      <c r="H13" s="1428"/>
      <c r="I13" s="1689">
        <v>715384889401</v>
      </c>
      <c r="J13" s="1428"/>
      <c r="K13" s="1465">
        <v>517830607729</v>
      </c>
      <c r="L13" s="1690">
        <v>23734501456</v>
      </c>
      <c r="M13" s="1472"/>
      <c r="N13" s="155"/>
    </row>
    <row r="14" spans="1:18" s="154" customFormat="1" ht="16.5" customHeight="1">
      <c r="A14" s="1430" t="s">
        <v>1097</v>
      </c>
      <c r="B14" s="1431"/>
      <c r="C14" s="1428"/>
      <c r="D14" s="1429" t="s">
        <v>512</v>
      </c>
      <c r="E14" s="1428"/>
      <c r="F14" s="1414"/>
      <c r="G14" s="1450">
        <v>-526765506959</v>
      </c>
      <c r="H14" s="1432"/>
      <c r="I14" s="1689">
        <v>-749558028666</v>
      </c>
      <c r="J14" s="1428"/>
      <c r="K14" s="1466">
        <v>-513038773203</v>
      </c>
      <c r="L14" s="1690">
        <v>-13726733756</v>
      </c>
      <c r="M14" s="1472"/>
      <c r="N14" s="155"/>
    </row>
    <row r="15" spans="1:18" s="154" customFormat="1" ht="16.5" customHeight="1">
      <c r="A15" s="1427" t="s">
        <v>572</v>
      </c>
      <c r="B15" s="1428"/>
      <c r="C15" s="1428"/>
      <c r="D15" s="1429" t="s">
        <v>513</v>
      </c>
      <c r="E15" s="1428"/>
      <c r="F15" s="1414"/>
      <c r="G15" s="1450">
        <v>-16368654921</v>
      </c>
      <c r="H15" s="1432"/>
      <c r="I15" s="1689">
        <v>-15438151436</v>
      </c>
      <c r="J15" s="1428"/>
      <c r="K15" s="1467">
        <v>-15421704049</v>
      </c>
      <c r="L15" s="1690">
        <v>-946950872</v>
      </c>
      <c r="M15" s="1689"/>
      <c r="N15" s="237"/>
      <c r="O15" s="238"/>
    </row>
    <row r="16" spans="1:18" s="154" customFormat="1" ht="16.5" customHeight="1">
      <c r="A16" s="1427" t="s">
        <v>573</v>
      </c>
      <c r="B16" s="1428"/>
      <c r="C16" s="1428"/>
      <c r="D16" s="1429" t="s">
        <v>929</v>
      </c>
      <c r="E16" s="1428"/>
      <c r="F16" s="1414"/>
      <c r="G16" s="1450">
        <v>-20965549153</v>
      </c>
      <c r="H16" s="1432"/>
      <c r="I16" s="1689">
        <v>-24352930330</v>
      </c>
      <c r="J16" s="1428"/>
      <c r="K16" s="1468">
        <v>-20813280122</v>
      </c>
      <c r="L16" s="1690">
        <v>-152269031</v>
      </c>
      <c r="M16" s="1689"/>
      <c r="N16" s="237"/>
      <c r="O16" s="238"/>
    </row>
    <row r="17" spans="1:15" s="154" customFormat="1" ht="16.5" customHeight="1">
      <c r="A17" s="1427" t="s">
        <v>295</v>
      </c>
      <c r="B17" s="1428"/>
      <c r="C17" s="1428"/>
      <c r="D17" s="1429" t="s">
        <v>930</v>
      </c>
      <c r="E17" s="1428"/>
      <c r="F17" s="1414"/>
      <c r="G17" s="1450">
        <v>-2031345018</v>
      </c>
      <c r="H17" s="1432"/>
      <c r="I17" s="1689">
        <v>-3310876482</v>
      </c>
      <c r="J17" s="1428"/>
      <c r="K17" s="1469">
        <v>-2031345018</v>
      </c>
      <c r="L17" s="1472"/>
      <c r="M17" s="1689"/>
      <c r="N17" s="237"/>
      <c r="O17" s="238"/>
    </row>
    <row r="18" spans="1:15" s="154" customFormat="1" ht="16.5" customHeight="1">
      <c r="A18" s="1427" t="s">
        <v>574</v>
      </c>
      <c r="B18" s="1428"/>
      <c r="C18" s="1428"/>
      <c r="D18" s="1429" t="s">
        <v>931</v>
      </c>
      <c r="E18" s="1428"/>
      <c r="F18" s="1414"/>
      <c r="G18" s="1450">
        <v>359908664110</v>
      </c>
      <c r="H18" s="1432"/>
      <c r="I18" s="1689">
        <v>446586743985</v>
      </c>
      <c r="J18" s="1428"/>
      <c r="K18" s="1470">
        <v>363938284086</v>
      </c>
      <c r="L18" s="1690">
        <v>1851850600</v>
      </c>
      <c r="M18" s="1689">
        <v>-5881470576</v>
      </c>
      <c r="N18" s="237"/>
      <c r="O18" s="238"/>
    </row>
    <row r="19" spans="1:15" s="154" customFormat="1" ht="16.5" customHeight="1">
      <c r="A19" s="1427" t="s">
        <v>359</v>
      </c>
      <c r="B19" s="1428"/>
      <c r="C19" s="1428"/>
      <c r="D19" s="1429" t="s">
        <v>517</v>
      </c>
      <c r="E19" s="1428"/>
      <c r="F19" s="1414"/>
      <c r="G19" s="1450">
        <v>-346726542247</v>
      </c>
      <c r="H19" s="1432"/>
      <c r="I19" s="1689">
        <v>-344899718287</v>
      </c>
      <c r="J19" s="1428"/>
      <c r="K19" s="1471">
        <v>-348229044007</v>
      </c>
      <c r="L19" s="1690">
        <v>-4378968816</v>
      </c>
      <c r="M19" s="1691">
        <v>5881470576</v>
      </c>
      <c r="N19" s="237"/>
      <c r="O19" s="238"/>
    </row>
    <row r="20" spans="1:15" s="188" customFormat="1" ht="18" customHeight="1">
      <c r="A20" s="1433" t="s">
        <v>360</v>
      </c>
      <c r="B20" s="1434"/>
      <c r="C20" s="1434"/>
      <c r="D20" s="1435">
        <v>20</v>
      </c>
      <c r="E20" s="1434"/>
      <c r="F20" s="1436"/>
      <c r="G20" s="1451">
        <v>-11383825003</v>
      </c>
      <c r="H20" s="1437"/>
      <c r="I20" s="1460">
        <v>24411928185</v>
      </c>
      <c r="J20" s="1434"/>
      <c r="K20" s="1451">
        <v>-17765254584</v>
      </c>
      <c r="L20" s="1451">
        <v>6381429581</v>
      </c>
      <c r="M20" s="1695">
        <v>0</v>
      </c>
      <c r="N20" s="239"/>
      <c r="O20" s="240"/>
    </row>
    <row r="21" spans="1:15" s="154" customFormat="1" ht="18" customHeight="1">
      <c r="A21" s="1424" t="s">
        <v>593</v>
      </c>
      <c r="B21" s="1426"/>
      <c r="C21" s="1426"/>
      <c r="D21" s="1410"/>
      <c r="E21" s="1426"/>
      <c r="F21" s="1414"/>
      <c r="G21" s="1453"/>
      <c r="H21" s="1426"/>
      <c r="I21" s="1461"/>
      <c r="J21" s="1426"/>
      <c r="K21" s="1458"/>
      <c r="L21" s="1457"/>
      <c r="M21" s="1457"/>
      <c r="N21" s="237"/>
      <c r="O21" s="238"/>
    </row>
    <row r="22" spans="1:15" s="191" customFormat="1" ht="16.5" hidden="1" customHeight="1">
      <c r="A22" s="1427" t="s">
        <v>595</v>
      </c>
      <c r="B22" s="1428"/>
      <c r="C22" s="1428"/>
      <c r="D22" s="1438">
        <v>21</v>
      </c>
      <c r="E22" s="1428"/>
      <c r="F22" s="1438" t="s">
        <v>932</v>
      </c>
      <c r="G22" s="1450">
        <v>0</v>
      </c>
      <c r="H22" s="1432"/>
      <c r="I22" s="1459">
        <v>0</v>
      </c>
      <c r="J22" s="1428"/>
      <c r="K22" s="1472"/>
      <c r="L22" s="1479"/>
      <c r="M22" s="1480"/>
      <c r="N22" s="241"/>
      <c r="O22" s="242"/>
    </row>
    <row r="23" spans="1:15" s="154" customFormat="1">
      <c r="A23" s="1427" t="s">
        <v>594</v>
      </c>
      <c r="B23" s="1428"/>
      <c r="C23" s="1428"/>
      <c r="D23" s="1438">
        <v>22</v>
      </c>
      <c r="E23" s="1428"/>
      <c r="F23" s="1414"/>
      <c r="G23" s="1450">
        <v>525000000</v>
      </c>
      <c r="H23" s="1432"/>
      <c r="I23" s="1689">
        <v>950818182</v>
      </c>
      <c r="J23" s="1428"/>
      <c r="K23" s="1473">
        <v>525000000</v>
      </c>
      <c r="L23" s="1472"/>
      <c r="M23" s="1689"/>
      <c r="N23" s="237"/>
      <c r="O23" s="238"/>
    </row>
    <row r="24" spans="1:15" s="154" customFormat="1" hidden="1">
      <c r="A24" s="1427" t="s">
        <v>596</v>
      </c>
      <c r="B24" s="1428"/>
      <c r="C24" s="1428"/>
      <c r="D24" s="1410">
        <v>23</v>
      </c>
      <c r="E24" s="1428"/>
      <c r="F24" s="1414"/>
      <c r="G24" s="1450">
        <v>0</v>
      </c>
      <c r="H24" s="1432"/>
      <c r="I24" s="1689">
        <v>0</v>
      </c>
      <c r="J24" s="1428"/>
      <c r="K24" s="1472"/>
      <c r="L24" s="1472"/>
      <c r="M24" s="1472"/>
      <c r="N24" s="155"/>
    </row>
    <row r="25" spans="1:15" s="154" customFormat="1" ht="16.5" hidden="1" customHeight="1">
      <c r="A25" s="1427" t="s">
        <v>597</v>
      </c>
      <c r="B25" s="1428"/>
      <c r="C25" s="1428"/>
      <c r="D25" s="1410">
        <v>24</v>
      </c>
      <c r="E25" s="1428"/>
      <c r="F25" s="1414"/>
      <c r="G25" s="1450">
        <v>0</v>
      </c>
      <c r="H25" s="1432"/>
      <c r="I25" s="1689">
        <v>0</v>
      </c>
      <c r="J25" s="1428"/>
      <c r="K25" s="1472"/>
      <c r="L25" s="1472"/>
      <c r="M25" s="1472"/>
      <c r="N25" s="155"/>
    </row>
    <row r="26" spans="1:15" s="154" customFormat="1" ht="16.5" hidden="1" customHeight="1">
      <c r="A26" s="1427" t="s">
        <v>598</v>
      </c>
      <c r="B26" s="1428"/>
      <c r="C26" s="1428"/>
      <c r="D26" s="1410">
        <v>25</v>
      </c>
      <c r="E26" s="1428"/>
      <c r="F26" s="1414"/>
      <c r="G26" s="1450">
        <v>0</v>
      </c>
      <c r="H26" s="1432"/>
      <c r="I26" s="1689">
        <v>0</v>
      </c>
      <c r="J26" s="1428"/>
      <c r="K26" s="1472"/>
      <c r="L26" s="1472"/>
      <c r="M26" s="1472"/>
      <c r="N26" s="155"/>
    </row>
    <row r="27" spans="1:15" s="154" customFormat="1" ht="16.5" hidden="1" customHeight="1">
      <c r="A27" s="1427" t="s">
        <v>599</v>
      </c>
      <c r="B27" s="1428"/>
      <c r="C27" s="1428"/>
      <c r="D27" s="1410">
        <v>26</v>
      </c>
      <c r="E27" s="1428"/>
      <c r="F27" s="1414"/>
      <c r="G27" s="1450">
        <v>0</v>
      </c>
      <c r="H27" s="1432"/>
      <c r="I27" s="1689">
        <v>0</v>
      </c>
      <c r="J27" s="1428"/>
      <c r="K27" s="1472"/>
      <c r="L27" s="1472"/>
      <c r="M27" s="1472"/>
      <c r="N27" s="155"/>
    </row>
    <row r="28" spans="1:15" s="154" customFormat="1" ht="16.5" customHeight="1">
      <c r="A28" s="1427" t="s">
        <v>600</v>
      </c>
      <c r="B28" s="1428"/>
      <c r="C28" s="1428"/>
      <c r="D28" s="1410">
        <v>27</v>
      </c>
      <c r="E28" s="1428"/>
      <c r="F28" s="1414"/>
      <c r="G28" s="1450">
        <v>625452930</v>
      </c>
      <c r="H28" s="1428"/>
      <c r="I28" s="1689">
        <v>1218782895</v>
      </c>
      <c r="J28" s="1428"/>
      <c r="K28" s="1465">
        <v>617377888</v>
      </c>
      <c r="L28" s="1690">
        <v>8075042</v>
      </c>
      <c r="M28" s="1472"/>
      <c r="N28" s="155"/>
    </row>
    <row r="29" spans="1:15" s="188" customFormat="1" ht="18" customHeight="1">
      <c r="A29" s="1433" t="s">
        <v>565</v>
      </c>
      <c r="B29" s="1434"/>
      <c r="C29" s="1434"/>
      <c r="D29" s="1435">
        <v>30</v>
      </c>
      <c r="E29" s="1434"/>
      <c r="F29" s="1436"/>
      <c r="G29" s="1451">
        <v>1150452930</v>
      </c>
      <c r="H29" s="1437"/>
      <c r="I29" s="1460">
        <v>2169601077</v>
      </c>
      <c r="J29" s="1434"/>
      <c r="K29" s="1451">
        <v>1142377888</v>
      </c>
      <c r="L29" s="1451">
        <v>8075042</v>
      </c>
      <c r="M29" s="1695">
        <v>0</v>
      </c>
      <c r="N29" s="187"/>
    </row>
    <row r="30" spans="1:15" s="188" customFormat="1" ht="5.25" hidden="1" customHeight="1">
      <c r="A30" s="1433"/>
      <c r="B30" s="1434"/>
      <c r="C30" s="1434"/>
      <c r="D30" s="1435"/>
      <c r="E30" s="1434"/>
      <c r="F30" s="1436"/>
      <c r="G30" s="1452"/>
      <c r="H30" s="1434"/>
      <c r="I30" s="1460"/>
      <c r="J30" s="1434"/>
      <c r="K30" s="1460"/>
      <c r="L30" s="1692"/>
      <c r="M30" s="1692"/>
      <c r="N30" s="187"/>
    </row>
    <row r="31" spans="1:15" s="154" customFormat="1" ht="18" customHeight="1">
      <c r="A31" s="1424" t="s">
        <v>601</v>
      </c>
      <c r="B31" s="1426"/>
      <c r="C31" s="1426"/>
      <c r="D31" s="1410"/>
      <c r="E31" s="1426"/>
      <c r="F31" s="1414"/>
      <c r="G31" s="1453"/>
      <c r="H31" s="1426"/>
      <c r="I31" s="1461"/>
      <c r="J31" s="1426"/>
      <c r="K31" s="1461"/>
      <c r="L31" s="1693"/>
      <c r="M31" s="1693"/>
      <c r="N31" s="155"/>
    </row>
    <row r="32" spans="1:15" s="154" customFormat="1" ht="16.5" hidden="1" customHeight="1">
      <c r="A32" s="1481" t="s">
        <v>602</v>
      </c>
      <c r="B32" s="1428"/>
      <c r="C32" s="1428"/>
      <c r="D32" s="1410">
        <v>31</v>
      </c>
      <c r="E32" s="1428"/>
      <c r="F32" s="1410">
        <v>21</v>
      </c>
      <c r="G32" s="1450">
        <v>0</v>
      </c>
      <c r="H32" s="1428"/>
      <c r="I32" s="1689">
        <v>0</v>
      </c>
      <c r="J32" s="1428"/>
      <c r="K32" s="1472"/>
      <c r="L32" s="1472"/>
      <c r="M32" s="1472"/>
      <c r="N32" s="155"/>
    </row>
    <row r="33" spans="1:14" s="154" customFormat="1" ht="16.5" hidden="1" customHeight="1">
      <c r="A33" s="1427" t="s">
        <v>133</v>
      </c>
      <c r="B33" s="1428"/>
      <c r="C33" s="1428"/>
      <c r="D33" s="1410">
        <v>32</v>
      </c>
      <c r="E33" s="1428"/>
      <c r="F33" s="1410">
        <v>21</v>
      </c>
      <c r="G33" s="1450">
        <v>0</v>
      </c>
      <c r="H33" s="1432"/>
      <c r="I33" s="1689">
        <v>0</v>
      </c>
      <c r="J33" s="1428"/>
      <c r="K33" s="1472"/>
      <c r="L33" s="1472"/>
      <c r="M33" s="1472"/>
      <c r="N33" s="155"/>
    </row>
    <row r="34" spans="1:14" s="154" customFormat="1" ht="16.5" customHeight="1">
      <c r="A34" s="1427" t="s">
        <v>844</v>
      </c>
      <c r="B34" s="1428"/>
      <c r="C34" s="1428"/>
      <c r="D34" s="1410">
        <v>33</v>
      </c>
      <c r="E34" s="1428"/>
      <c r="F34" s="1410"/>
      <c r="G34" s="1450">
        <v>514988261130</v>
      </c>
      <c r="H34" s="1432"/>
      <c r="I34" s="1689">
        <v>555844423554</v>
      </c>
      <c r="J34" s="1428"/>
      <c r="K34" s="1474">
        <v>514988261130</v>
      </c>
      <c r="L34" s="1472"/>
      <c r="M34" s="1693"/>
      <c r="N34" s="155"/>
    </row>
    <row r="35" spans="1:14" s="154" customFormat="1" ht="16.5" customHeight="1">
      <c r="A35" s="1427" t="s">
        <v>845</v>
      </c>
      <c r="B35" s="1428"/>
      <c r="C35" s="1428"/>
      <c r="D35" s="1410">
        <v>34</v>
      </c>
      <c r="E35" s="1428"/>
      <c r="F35" s="1410"/>
      <c r="G35" s="1450">
        <v>-533797483606</v>
      </c>
      <c r="H35" s="1432"/>
      <c r="I35" s="1689">
        <v>-539780214164</v>
      </c>
      <c r="J35" s="1428"/>
      <c r="K35" s="1475">
        <v>-527233186198</v>
      </c>
      <c r="L35" s="1690">
        <v>-6564297408</v>
      </c>
      <c r="M35" s="1693"/>
      <c r="N35" s="155"/>
    </row>
    <row r="36" spans="1:14" s="154" customFormat="1" ht="15" hidden="1" customHeight="1">
      <c r="A36" s="1427" t="s">
        <v>846</v>
      </c>
      <c r="B36" s="1428"/>
      <c r="C36" s="1428"/>
      <c r="D36" s="1410">
        <v>35</v>
      </c>
      <c r="E36" s="1428"/>
      <c r="F36" s="1410"/>
      <c r="G36" s="1450">
        <v>0</v>
      </c>
      <c r="H36" s="1432"/>
      <c r="I36" s="1689">
        <v>0</v>
      </c>
      <c r="J36" s="1428"/>
      <c r="K36" s="1693"/>
      <c r="L36" s="1693"/>
      <c r="M36" s="1693"/>
      <c r="N36" s="155"/>
    </row>
    <row r="37" spans="1:14" s="154" customFormat="1" ht="16.5" hidden="1" customHeight="1">
      <c r="A37" s="1427" t="s">
        <v>847</v>
      </c>
      <c r="B37" s="1428"/>
      <c r="C37" s="1428"/>
      <c r="D37" s="1410">
        <v>36</v>
      </c>
      <c r="E37" s="1428"/>
      <c r="F37" s="1410">
        <v>21</v>
      </c>
      <c r="G37" s="1450">
        <v>0</v>
      </c>
      <c r="H37" s="1432"/>
      <c r="I37" s="1689">
        <v>0</v>
      </c>
      <c r="J37" s="1428"/>
      <c r="K37" s="1693"/>
      <c r="L37" s="1693"/>
      <c r="M37" s="1693"/>
      <c r="N37" s="155"/>
    </row>
    <row r="38" spans="1:14" s="188" customFormat="1" ht="18" customHeight="1">
      <c r="A38" s="1433" t="s">
        <v>566</v>
      </c>
      <c r="B38" s="1434"/>
      <c r="C38" s="1434"/>
      <c r="D38" s="1435">
        <v>40</v>
      </c>
      <c r="E38" s="1434"/>
      <c r="F38" s="1439"/>
      <c r="G38" s="1451">
        <v>-18809222476</v>
      </c>
      <c r="H38" s="1437"/>
      <c r="I38" s="1689">
        <v>16064209390</v>
      </c>
      <c r="J38" s="1434"/>
      <c r="K38" s="1451">
        <v>-12244925068</v>
      </c>
      <c r="L38" s="1451">
        <v>-6564297408</v>
      </c>
      <c r="M38" s="1695">
        <v>0</v>
      </c>
      <c r="N38" s="187"/>
    </row>
    <row r="39" spans="1:14" s="188" customFormat="1" ht="0.75" customHeight="1">
      <c r="A39" s="1433"/>
      <c r="B39" s="1434"/>
      <c r="C39" s="1434"/>
      <c r="D39" s="1435"/>
      <c r="E39" s="1434"/>
      <c r="F39" s="1439"/>
      <c r="G39" s="1452"/>
      <c r="H39" s="1434"/>
      <c r="I39" s="1460"/>
      <c r="J39" s="1434"/>
      <c r="K39" s="1460"/>
      <c r="L39" s="1692"/>
      <c r="M39" s="1692"/>
      <c r="N39" s="187"/>
    </row>
    <row r="40" spans="1:14" s="173" customFormat="1" ht="17.25" customHeight="1">
      <c r="A40" s="1424" t="s">
        <v>567</v>
      </c>
      <c r="B40" s="1426"/>
      <c r="C40" s="1426"/>
      <c r="D40" s="1422">
        <v>50</v>
      </c>
      <c r="E40" s="1426"/>
      <c r="F40" s="1410"/>
      <c r="G40" s="1454">
        <v>-29042594549</v>
      </c>
      <c r="H40" s="1440"/>
      <c r="I40" s="1455">
        <v>42645738652</v>
      </c>
      <c r="J40" s="1426"/>
      <c r="K40" s="1454">
        <v>-28867801764</v>
      </c>
      <c r="L40" s="1454">
        <v>-174792785</v>
      </c>
      <c r="M40" s="1695">
        <v>0</v>
      </c>
      <c r="N40" s="172"/>
    </row>
    <row r="41" spans="1:14" s="173" customFormat="1" ht="17.25" customHeight="1">
      <c r="A41" s="1424" t="s">
        <v>848</v>
      </c>
      <c r="B41" s="1426"/>
      <c r="C41" s="1426"/>
      <c r="D41" s="1422">
        <v>60</v>
      </c>
      <c r="E41" s="1426"/>
      <c r="F41" s="1410"/>
      <c r="G41" s="1455">
        <v>71581063585</v>
      </c>
      <c r="H41" s="1440"/>
      <c r="I41" s="1455">
        <v>28935324933</v>
      </c>
      <c r="J41" s="1426"/>
      <c r="K41" s="1455">
        <v>71222256563</v>
      </c>
      <c r="L41" s="1455">
        <v>358807022</v>
      </c>
      <c r="M41" s="1694"/>
      <c r="N41" s="172"/>
    </row>
    <row r="42" spans="1:14" s="154" customFormat="1" ht="17.25" customHeight="1">
      <c r="A42" s="1427" t="s">
        <v>849</v>
      </c>
      <c r="B42" s="1428"/>
      <c r="C42" s="1428"/>
      <c r="D42" s="1410">
        <v>61</v>
      </c>
      <c r="E42" s="1428"/>
      <c r="F42" s="1410"/>
      <c r="G42" s="1450">
        <v>-162391655</v>
      </c>
      <c r="H42" s="1428"/>
      <c r="I42" s="1461"/>
      <c r="J42" s="1428"/>
      <c r="K42" s="1476">
        <v>-162391655</v>
      </c>
      <c r="L42" s="1693"/>
      <c r="M42" s="1693"/>
      <c r="N42" s="155"/>
    </row>
    <row r="43" spans="1:14" s="173" customFormat="1" ht="17.25" customHeight="1">
      <c r="A43" s="1424" t="s">
        <v>928</v>
      </c>
      <c r="B43" s="1426"/>
      <c r="C43" s="1426"/>
      <c r="D43" s="1422">
        <v>70</v>
      </c>
      <c r="E43" s="1426"/>
      <c r="F43" s="1410">
        <v>29</v>
      </c>
      <c r="G43" s="1455">
        <v>42376077381</v>
      </c>
      <c r="H43" s="1440"/>
      <c r="I43" s="1455">
        <v>71581063585</v>
      </c>
      <c r="J43" s="1426"/>
      <c r="K43" s="1455">
        <v>42192063144</v>
      </c>
      <c r="L43" s="1455">
        <v>184014237</v>
      </c>
      <c r="M43" s="1695">
        <v>0</v>
      </c>
      <c r="N43" s="172"/>
    </row>
    <row r="44" spans="1:14" s="173" customFormat="1" ht="15.75" customHeight="1">
      <c r="A44" s="1441"/>
      <c r="B44" s="1995"/>
      <c r="C44" s="1995"/>
      <c r="D44" s="1995"/>
      <c r="E44" s="1995"/>
      <c r="F44" s="1995"/>
      <c r="G44" s="1995"/>
      <c r="H44" s="1995"/>
      <c r="I44" s="1995"/>
      <c r="J44" s="1439"/>
      <c r="K44" s="1477"/>
      <c r="L44" s="2000" t="str">
        <f>'Ten '!A19</f>
        <v>Hµ Néi, ngµy 28 th¸ng 02 n¨m 2015</v>
      </c>
      <c r="M44" s="2000"/>
      <c r="N44" s="172"/>
    </row>
    <row r="45" spans="1:14" s="1182" customFormat="1" ht="15.75" customHeight="1">
      <c r="A45" s="1696" t="s">
        <v>1371</v>
      </c>
      <c r="B45" s="1442"/>
      <c r="C45" s="1442"/>
      <c r="D45" s="1996" t="s">
        <v>1263</v>
      </c>
      <c r="E45" s="1996"/>
      <c r="F45" s="1996"/>
      <c r="G45" s="1996"/>
      <c r="H45" s="1996"/>
      <c r="I45" s="1996"/>
      <c r="J45" s="1422"/>
      <c r="K45" s="1407"/>
      <c r="L45" s="1987" t="s">
        <v>1003</v>
      </c>
      <c r="M45" s="1987"/>
      <c r="N45" s="162"/>
    </row>
    <row r="46" spans="1:14" s="154" customFormat="1">
      <c r="A46" s="1413"/>
      <c r="B46" s="1413"/>
      <c r="C46" s="1406"/>
      <c r="D46" s="1413"/>
      <c r="E46" s="1406"/>
      <c r="F46" s="1413"/>
      <c r="G46" s="1447"/>
      <c r="H46" s="1406"/>
      <c r="I46" s="1457"/>
      <c r="J46" s="1414"/>
      <c r="K46" s="1458"/>
      <c r="L46" s="1457"/>
      <c r="M46" s="1457"/>
      <c r="N46" s="155"/>
    </row>
    <row r="47" spans="1:14" s="154" customFormat="1">
      <c r="A47" s="1413"/>
      <c r="B47" s="1413"/>
      <c r="C47" s="1406"/>
      <c r="D47" s="1413"/>
      <c r="E47" s="1406"/>
      <c r="F47" s="1413"/>
      <c r="G47" s="1447"/>
      <c r="H47" s="1406"/>
      <c r="I47" s="1457"/>
      <c r="J47" s="1414"/>
      <c r="K47" s="1458"/>
      <c r="L47" s="1457"/>
      <c r="M47" s="1457"/>
      <c r="N47" s="155"/>
    </row>
    <row r="48" spans="1:14" s="154" customFormat="1">
      <c r="A48" s="1413"/>
      <c r="B48" s="1413"/>
      <c r="C48" s="1406"/>
      <c r="D48" s="1413"/>
      <c r="E48" s="1406"/>
      <c r="F48" s="1413"/>
      <c r="G48" s="1447"/>
      <c r="H48" s="1406"/>
      <c r="I48" s="1457"/>
      <c r="J48" s="1414"/>
      <c r="K48" s="1458"/>
      <c r="L48" s="1457"/>
      <c r="M48" s="1457"/>
      <c r="N48" s="155"/>
    </row>
    <row r="49" spans="1:14" s="154" customFormat="1">
      <c r="A49" s="1413"/>
      <c r="B49" s="1413"/>
      <c r="C49" s="1406"/>
      <c r="D49" s="1413"/>
      <c r="E49" s="1406"/>
      <c r="F49" s="1413"/>
      <c r="G49" s="1447"/>
      <c r="H49" s="1406"/>
      <c r="I49" s="1457"/>
      <c r="J49" s="1414"/>
      <c r="K49" s="1458"/>
      <c r="L49" s="1457"/>
      <c r="M49" s="1457"/>
      <c r="N49" s="155"/>
    </row>
    <row r="50" spans="1:14" s="154" customFormat="1" ht="18" customHeight="1">
      <c r="A50" s="1410"/>
      <c r="B50" s="1410"/>
      <c r="C50" s="1414"/>
      <c r="D50" s="1410"/>
      <c r="E50" s="1414"/>
      <c r="F50" s="1410"/>
      <c r="G50" s="1404"/>
      <c r="H50" s="1414"/>
      <c r="I50" s="1458"/>
      <c r="J50" s="1414"/>
      <c r="K50" s="1458"/>
      <c r="L50" s="1457"/>
      <c r="M50" s="1457"/>
      <c r="N50" s="155"/>
    </row>
    <row r="51" spans="1:14" s="173" customFormat="1" ht="20.25" customHeight="1">
      <c r="A51" s="1443" t="s">
        <v>1295</v>
      </c>
      <c r="B51" s="1444"/>
      <c r="C51" s="1444"/>
      <c r="D51" s="1997" t="s">
        <v>1015</v>
      </c>
      <c r="E51" s="1997"/>
      <c r="F51" s="1997"/>
      <c r="G51" s="1997"/>
      <c r="H51" s="1997"/>
      <c r="I51" s="1997"/>
      <c r="J51" s="1422"/>
      <c r="K51" s="1407"/>
      <c r="L51" s="1988" t="s">
        <v>1016</v>
      </c>
      <c r="M51" s="1988"/>
      <c r="N51" s="172"/>
    </row>
    <row r="52" spans="1:14">
      <c r="A52" s="1399"/>
      <c r="B52" s="1399"/>
      <c r="C52" s="1399"/>
      <c r="D52" s="1445"/>
      <c r="E52" s="1399"/>
      <c r="F52" s="1399"/>
      <c r="G52" s="1456"/>
      <c r="H52" s="1399"/>
      <c r="I52" s="1462"/>
    </row>
    <row r="53" spans="1:14">
      <c r="A53" s="1399"/>
      <c r="B53" s="1399"/>
      <c r="C53" s="1399"/>
      <c r="D53" s="1445"/>
      <c r="E53" s="1399"/>
      <c r="F53" s="1399"/>
      <c r="G53" s="1456"/>
      <c r="H53" s="1399"/>
      <c r="I53" s="1462"/>
    </row>
    <row r="54" spans="1:14">
      <c r="A54" s="1399"/>
      <c r="B54" s="1399"/>
      <c r="C54" s="1399"/>
      <c r="D54" s="1445"/>
      <c r="E54" s="1399"/>
      <c r="F54" s="1399"/>
      <c r="G54" s="1456"/>
      <c r="H54" s="1399"/>
      <c r="I54" s="1462"/>
    </row>
    <row r="55" spans="1:14">
      <c r="A55" s="1399"/>
      <c r="B55" s="1399"/>
      <c r="C55" s="1399"/>
      <c r="D55" s="1445"/>
      <c r="E55" s="1399"/>
      <c r="F55" s="1399"/>
      <c r="G55" s="1456"/>
      <c r="H55" s="1399"/>
      <c r="I55" s="1462"/>
    </row>
  </sheetData>
  <mergeCells count="16">
    <mergeCell ref="A5:M5"/>
    <mergeCell ref="A6:M6"/>
    <mergeCell ref="A7:M7"/>
    <mergeCell ref="B44:I44"/>
    <mergeCell ref="D45:I45"/>
    <mergeCell ref="K9:K10"/>
    <mergeCell ref="L9:L10"/>
    <mergeCell ref="M9:M10"/>
    <mergeCell ref="L44:M44"/>
    <mergeCell ref="L45:M45"/>
    <mergeCell ref="L51:M51"/>
    <mergeCell ref="A9:A10"/>
    <mergeCell ref="D9:D10"/>
    <mergeCell ref="G9:G10"/>
    <mergeCell ref="I9:I10"/>
    <mergeCell ref="D51:I51"/>
  </mergeCells>
  <printOptions horizontalCentered="1"/>
  <pageMargins left="0.16" right="0.17" top="0.27" bottom="0.18" header="0.27" footer="0.15"/>
  <pageSetup paperSize="9" scale="95" firstPageNumber="9" orientation="landscape" r:id="rId1"/>
  <headerFooter alignWithMargins="0"/>
</worksheet>
</file>

<file path=xl/worksheets/sheet49.xml><?xml version="1.0" encoding="utf-8"?>
<worksheet xmlns="http://schemas.openxmlformats.org/spreadsheetml/2006/main" xmlns:r="http://schemas.openxmlformats.org/officeDocument/2006/relationships">
  <sheetPr codeName="Sheet19"/>
  <dimension ref="A2:F10"/>
  <sheetViews>
    <sheetView workbookViewId="0">
      <selection activeCell="B72" sqref="B72"/>
    </sheetView>
  </sheetViews>
  <sheetFormatPr defaultRowHeight="15"/>
  <cols>
    <col min="1" max="1" width="27.625" customWidth="1"/>
    <col min="2" max="6" width="13.625" style="908" customWidth="1"/>
  </cols>
  <sheetData>
    <row r="2" spans="1:6">
      <c r="B2" s="908" t="s">
        <v>473</v>
      </c>
    </row>
    <row r="3" spans="1:6">
      <c r="B3" s="908">
        <v>621</v>
      </c>
      <c r="C3" s="908">
        <v>622</v>
      </c>
      <c r="D3" s="908">
        <v>627</v>
      </c>
      <c r="E3" s="908">
        <v>641</v>
      </c>
      <c r="F3" s="908">
        <v>642</v>
      </c>
    </row>
    <row r="4" spans="1:6">
      <c r="A4" s="435" t="s">
        <v>980</v>
      </c>
      <c r="B4" s="908">
        <v>7059286158</v>
      </c>
    </row>
    <row r="5" spans="1:6">
      <c r="A5" s="435" t="s">
        <v>981</v>
      </c>
      <c r="C5" s="908">
        <v>1080291437</v>
      </c>
      <c r="D5" s="908">
        <f>78654944+64550252</f>
        <v>143205196</v>
      </c>
    </row>
    <row r="6" spans="1:6">
      <c r="A6" s="435" t="s">
        <v>471</v>
      </c>
    </row>
    <row r="7" spans="1:6">
      <c r="A7" s="435" t="s">
        <v>643</v>
      </c>
      <c r="D7" s="908">
        <f>84649544+44483984+3741150</f>
        <v>132874678</v>
      </c>
    </row>
    <row r="8" spans="1:6">
      <c r="A8" s="435" t="s">
        <v>472</v>
      </c>
    </row>
    <row r="9" spans="1:6">
      <c r="A9" s="435" t="s">
        <v>644</v>
      </c>
    </row>
    <row r="10" spans="1:6">
      <c r="A10" s="435" t="s">
        <v>645</v>
      </c>
      <c r="D10" s="908">
        <f>691574842+189711787</f>
        <v>881286629</v>
      </c>
    </row>
  </sheetData>
  <phoneticPr fontId="3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5">
    <tabColor indexed="10"/>
  </sheetPr>
  <dimension ref="A1:S108"/>
  <sheetViews>
    <sheetView workbookViewId="0">
      <pane xSplit="3" ySplit="6" topLeftCell="D7" activePane="bottomRight" state="frozen"/>
      <selection activeCell="B72" sqref="B72"/>
      <selection pane="topRight" activeCell="B72" sqref="B72"/>
      <selection pane="bottomLeft" activeCell="B72" sqref="B72"/>
      <selection pane="bottomRight" activeCell="E8" sqref="E8"/>
    </sheetView>
  </sheetViews>
  <sheetFormatPr defaultRowHeight="15"/>
  <cols>
    <col min="1" max="1" width="6.625" customWidth="1"/>
    <col min="2" max="2" width="8" customWidth="1"/>
    <col min="3" max="3" width="26.375" customWidth="1"/>
    <col min="4" max="4" width="13.75" bestFit="1" customWidth="1"/>
    <col min="5" max="5" width="12.625" bestFit="1" customWidth="1"/>
    <col min="6" max="6" width="13.625" bestFit="1" customWidth="1"/>
    <col min="7" max="7" width="16.625" customWidth="1"/>
    <col min="8" max="8" width="12.625" bestFit="1" customWidth="1"/>
    <col min="9" max="9" width="14" customWidth="1"/>
    <col min="10" max="10" width="12.25" customWidth="1"/>
    <col min="11" max="11" width="10" customWidth="1"/>
    <col min="12" max="12" width="14" customWidth="1"/>
    <col min="13" max="13" width="13.125" customWidth="1"/>
    <col min="16" max="16" width="15.875" customWidth="1"/>
    <col min="17" max="17" width="16.75" customWidth="1"/>
    <col min="18" max="18" width="14" customWidth="1"/>
    <col min="19" max="19" width="13.625" customWidth="1"/>
  </cols>
  <sheetData>
    <row r="1" spans="1:19" ht="16.5">
      <c r="A1" s="42" t="str">
        <f>'Ten '!A10</f>
        <v>C«ng ty Cæ phÇn §Çu t­ &amp; Th­¬ng m¹i DÇu KhÝ S«ng §µ</v>
      </c>
      <c r="B1" s="21"/>
      <c r="C1" s="22"/>
      <c r="D1" s="728"/>
      <c r="E1" s="728"/>
      <c r="F1" s="728"/>
      <c r="G1" s="728"/>
      <c r="H1" s="728"/>
      <c r="I1" s="728"/>
      <c r="J1" s="134"/>
      <c r="K1" s="134"/>
      <c r="L1" s="134"/>
      <c r="M1" s="58" t="s">
        <v>1102</v>
      </c>
      <c r="N1" s="729"/>
      <c r="O1" s="51"/>
      <c r="P1" s="51"/>
      <c r="Q1" s="51"/>
      <c r="R1" s="51"/>
      <c r="S1" s="51"/>
    </row>
    <row r="2" spans="1:19" ht="20.25">
      <c r="A2" s="1759" t="s">
        <v>108</v>
      </c>
      <c r="B2" s="1759"/>
      <c r="C2" s="1759"/>
      <c r="D2" s="1759"/>
      <c r="E2" s="1759"/>
      <c r="F2" s="1759"/>
      <c r="G2" s="1759"/>
      <c r="H2" s="1759"/>
      <c r="I2" s="1759"/>
      <c r="J2" s="1759"/>
      <c r="K2" s="1759"/>
      <c r="L2" s="1759"/>
      <c r="M2" s="1759"/>
      <c r="N2" s="730"/>
      <c r="O2" s="51"/>
      <c r="P2" s="51"/>
      <c r="Q2" s="51"/>
      <c r="R2" s="51"/>
      <c r="S2" s="51"/>
    </row>
    <row r="3" spans="1:19" ht="15.75">
      <c r="A3" s="1760" t="s">
        <v>2</v>
      </c>
      <c r="B3" s="1760"/>
      <c r="C3" s="1760"/>
      <c r="D3" s="1760"/>
      <c r="E3" s="1760"/>
      <c r="F3" s="1760"/>
      <c r="G3" s="1760"/>
      <c r="H3" s="1760"/>
      <c r="I3" s="1760"/>
      <c r="J3" s="1760"/>
      <c r="K3" s="1760"/>
      <c r="L3" s="1760"/>
      <c r="M3" s="1760"/>
      <c r="N3" s="731"/>
      <c r="O3" s="51"/>
      <c r="P3" s="51"/>
      <c r="Q3" s="51"/>
      <c r="R3" s="51"/>
      <c r="S3" s="51"/>
    </row>
    <row r="4" spans="1:19" ht="15.75">
      <c r="A4" s="24"/>
      <c r="B4" s="24"/>
      <c r="C4" s="23"/>
      <c r="D4" s="134"/>
      <c r="E4" s="134"/>
      <c r="F4" s="134"/>
      <c r="G4" s="134"/>
      <c r="H4" s="134"/>
      <c r="I4" s="134"/>
      <c r="J4" s="134"/>
      <c r="K4" s="134"/>
      <c r="L4" s="134"/>
      <c r="M4" s="44" t="s">
        <v>314</v>
      </c>
      <c r="N4" s="732" t="s">
        <v>109</v>
      </c>
      <c r="O4" s="51"/>
      <c r="P4" s="51"/>
      <c r="Q4" s="51"/>
      <c r="R4" s="51"/>
      <c r="S4" s="51"/>
    </row>
    <row r="5" spans="1:19" ht="15.75">
      <c r="A5" s="1761" t="s">
        <v>1088</v>
      </c>
      <c r="B5" s="1762" t="s">
        <v>128</v>
      </c>
      <c r="C5" s="1764" t="s">
        <v>943</v>
      </c>
      <c r="D5" s="1755" t="s">
        <v>110</v>
      </c>
      <c r="E5" s="1756"/>
      <c r="F5" s="1755" t="s">
        <v>111</v>
      </c>
      <c r="G5" s="1756"/>
      <c r="H5" s="1755" t="s">
        <v>744</v>
      </c>
      <c r="I5" s="1756"/>
      <c r="J5" s="1757" t="s">
        <v>745</v>
      </c>
      <c r="K5" s="1757"/>
      <c r="L5" s="1755" t="s">
        <v>746</v>
      </c>
      <c r="M5" s="1756"/>
      <c r="N5" s="1758" t="s">
        <v>996</v>
      </c>
      <c r="O5" s="52" t="s">
        <v>129</v>
      </c>
      <c r="P5" s="52" t="s">
        <v>747</v>
      </c>
      <c r="Q5" s="52"/>
      <c r="R5" s="52" t="s">
        <v>748</v>
      </c>
      <c r="S5" s="52"/>
    </row>
    <row r="6" spans="1:19" ht="15.75">
      <c r="A6" s="1761"/>
      <c r="B6" s="1763"/>
      <c r="C6" s="1764"/>
      <c r="D6" s="1" t="s">
        <v>940</v>
      </c>
      <c r="E6" s="1" t="s">
        <v>941</v>
      </c>
      <c r="F6" s="1" t="s">
        <v>940</v>
      </c>
      <c r="G6" s="1" t="s">
        <v>941</v>
      </c>
      <c r="H6" s="1"/>
      <c r="I6" s="1"/>
      <c r="J6" s="1" t="s">
        <v>940</v>
      </c>
      <c r="K6" s="1" t="s">
        <v>941</v>
      </c>
      <c r="L6" s="1"/>
      <c r="M6" s="1"/>
      <c r="N6" s="1758"/>
      <c r="O6" s="54" t="str">
        <f>IF(OR(J6&lt;&gt;0,K6&lt;&gt;0),"Print","")</f>
        <v>Print</v>
      </c>
      <c r="P6" s="53" t="s">
        <v>749</v>
      </c>
      <c r="Q6" s="53" t="s">
        <v>750</v>
      </c>
      <c r="R6" s="53" t="s">
        <v>749</v>
      </c>
      <c r="S6" s="53" t="s">
        <v>750</v>
      </c>
    </row>
    <row r="7" spans="1:19">
      <c r="A7" s="33" t="s">
        <v>1054</v>
      </c>
      <c r="B7" s="33" t="str">
        <f>LEFT(A7,4)</f>
        <v>N011</v>
      </c>
      <c r="C7" s="34" t="s">
        <v>956</v>
      </c>
      <c r="D7" s="733">
        <v>100893471</v>
      </c>
      <c r="E7" s="733">
        <v>0</v>
      </c>
      <c r="F7" s="733"/>
      <c r="G7" s="733"/>
      <c r="H7" s="733">
        <f>IF(D7+F7-E7-G7&gt;0,D7+F7-E7-G7,0)</f>
        <v>100893471</v>
      </c>
      <c r="I7" s="733">
        <f>IF(E7+G7-F7-D7&gt;0,G7+E7-F7-D7,0)</f>
        <v>0</v>
      </c>
      <c r="J7" s="733">
        <f>SUMIF(BTDC!$E$8:$E$32,BCDPS!A7,BTDC!$I$8:$I$32)</f>
        <v>0</v>
      </c>
      <c r="K7" s="733">
        <f>SUMIF(BTDC!$F$8:$F$32,BCDPS!B7,BTDC!$I$8:$I$32)</f>
        <v>0</v>
      </c>
      <c r="L7" s="733">
        <f>H7+J7</f>
        <v>100893471</v>
      </c>
      <c r="M7" s="733">
        <f t="shared" ref="M7:M71" si="0">I7+K7</f>
        <v>0</v>
      </c>
      <c r="N7" s="734">
        <f>J7-K7</f>
        <v>0</v>
      </c>
      <c r="O7" s="54" t="str">
        <f t="shared" ref="O7:O72" si="1">IF(OR(J7&lt;&gt;0,K7&lt;&gt;0),"Print","")</f>
        <v/>
      </c>
      <c r="P7" s="54"/>
      <c r="Q7" s="54"/>
      <c r="R7" s="54">
        <f>P7-D7</f>
        <v>-100893471</v>
      </c>
      <c r="S7" s="54">
        <f>Q7-E7</f>
        <v>0</v>
      </c>
    </row>
    <row r="8" spans="1:19">
      <c r="A8" s="35" t="s">
        <v>1055</v>
      </c>
      <c r="B8" s="33" t="str">
        <f t="shared" ref="B8:B70" si="2">LEFT(A8,4)</f>
        <v>N011</v>
      </c>
      <c r="C8" s="36" t="s">
        <v>1057</v>
      </c>
      <c r="D8" s="735">
        <v>7422282290</v>
      </c>
      <c r="E8" s="735">
        <v>0</v>
      </c>
      <c r="F8" s="735"/>
      <c r="G8" s="735"/>
      <c r="H8" s="733">
        <f t="shared" ref="H8:H72" si="3">IF(D8+F8-E8-G8&gt;0,D8+F8-E8-G8,0)</f>
        <v>7422282290</v>
      </c>
      <c r="I8" s="733">
        <f t="shared" ref="I8:I72" si="4">IF(E8+G8-F8-D8&gt;0,G8+E8-F8-D8,0)</f>
        <v>0</v>
      </c>
      <c r="J8" s="733">
        <f>SUMIF(BTDC!$E$8:$E$32,BCDPS!A8,BTDC!$I$8:$I$32)</f>
        <v>0</v>
      </c>
      <c r="K8" s="733">
        <f>SUMIF(BTDC!$F$8:$F$32,BCDPS!B8,BTDC!$I$8:$I$32)</f>
        <v>0</v>
      </c>
      <c r="L8" s="733">
        <f t="shared" ref="L8:M72" si="5">H8+J8</f>
        <v>7422282290</v>
      </c>
      <c r="M8" s="733">
        <f t="shared" si="0"/>
        <v>0</v>
      </c>
      <c r="N8" s="734">
        <f t="shared" ref="N8:N57" si="6">J8-K8</f>
        <v>0</v>
      </c>
      <c r="O8" s="54" t="str">
        <f t="shared" si="1"/>
        <v/>
      </c>
      <c r="P8" s="54"/>
      <c r="Q8" s="54"/>
      <c r="R8" s="54">
        <f t="shared" ref="R8:S72" si="7">P8-D8</f>
        <v>-7422282290</v>
      </c>
      <c r="S8" s="54">
        <f t="shared" si="7"/>
        <v>0</v>
      </c>
    </row>
    <row r="9" spans="1:19">
      <c r="A9" s="35" t="s">
        <v>1056</v>
      </c>
      <c r="B9" s="33" t="str">
        <f t="shared" si="2"/>
        <v>N011</v>
      </c>
      <c r="C9" s="34" t="s">
        <v>957</v>
      </c>
      <c r="D9" s="733">
        <v>0</v>
      </c>
      <c r="E9" s="733">
        <v>0</v>
      </c>
      <c r="F9" s="733"/>
      <c r="G9" s="733"/>
      <c r="H9" s="733">
        <f t="shared" si="3"/>
        <v>0</v>
      </c>
      <c r="I9" s="733">
        <f t="shared" si="4"/>
        <v>0</v>
      </c>
      <c r="J9" s="733">
        <f>SUMIF(BTDC!$E$8:$E$32,BCDPS!A9,BTDC!$I$8:$I$32)</f>
        <v>0</v>
      </c>
      <c r="K9" s="733">
        <f>SUMIF(BTDC!$F$8:$F$32,BCDPS!B9,BTDC!$I$8:$I$32)</f>
        <v>0</v>
      </c>
      <c r="L9" s="733">
        <f t="shared" si="5"/>
        <v>0</v>
      </c>
      <c r="M9" s="733">
        <f t="shared" si="0"/>
        <v>0</v>
      </c>
      <c r="N9" s="734">
        <f t="shared" si="6"/>
        <v>0</v>
      </c>
      <c r="O9" s="54" t="str">
        <f t="shared" si="1"/>
        <v/>
      </c>
      <c r="P9" s="54"/>
      <c r="Q9" s="54"/>
      <c r="R9" s="54">
        <f t="shared" si="7"/>
        <v>0</v>
      </c>
      <c r="S9" s="54">
        <f t="shared" si="7"/>
        <v>0</v>
      </c>
    </row>
    <row r="10" spans="1:19">
      <c r="A10" s="35" t="s">
        <v>1089</v>
      </c>
      <c r="B10" s="33" t="str">
        <f t="shared" si="2"/>
        <v>N012</v>
      </c>
      <c r="C10" s="34" t="s">
        <v>957</v>
      </c>
      <c r="D10" s="733">
        <v>0</v>
      </c>
      <c r="E10" s="733">
        <v>0</v>
      </c>
      <c r="F10" s="733"/>
      <c r="G10" s="733"/>
      <c r="H10" s="733">
        <f t="shared" si="3"/>
        <v>0</v>
      </c>
      <c r="I10" s="733">
        <f t="shared" si="4"/>
        <v>0</v>
      </c>
      <c r="J10" s="733">
        <f>SUMIF(BTDC!$E$8:$E$32,BCDPS!A10,BTDC!$I$8:$I$32)</f>
        <v>0</v>
      </c>
      <c r="K10" s="733">
        <f>SUMIF(BTDC!$F$8:$F$32,BCDPS!B10,BTDC!$I$8:$I$32)</f>
        <v>0</v>
      </c>
      <c r="L10" s="733">
        <f t="shared" si="5"/>
        <v>0</v>
      </c>
      <c r="M10" s="733">
        <f t="shared" si="0"/>
        <v>0</v>
      </c>
      <c r="N10" s="734">
        <f>J10-K10</f>
        <v>0</v>
      </c>
      <c r="O10" s="54" t="str">
        <f t="shared" si="1"/>
        <v/>
      </c>
      <c r="P10" s="54"/>
      <c r="Q10" s="54"/>
      <c r="R10" s="54">
        <f t="shared" si="7"/>
        <v>0</v>
      </c>
      <c r="S10" s="54">
        <f t="shared" si="7"/>
        <v>0</v>
      </c>
    </row>
    <row r="11" spans="1:19">
      <c r="A11" s="35" t="s">
        <v>688</v>
      </c>
      <c r="B11" s="33" t="str">
        <f t="shared" si="2"/>
        <v>N121</v>
      </c>
      <c r="C11" s="34" t="s">
        <v>958</v>
      </c>
      <c r="D11" s="733">
        <v>550000000</v>
      </c>
      <c r="E11" s="733">
        <v>0</v>
      </c>
      <c r="F11" s="733"/>
      <c r="G11" s="733"/>
      <c r="H11" s="733">
        <f t="shared" si="3"/>
        <v>550000000</v>
      </c>
      <c r="I11" s="733">
        <f t="shared" si="4"/>
        <v>0</v>
      </c>
      <c r="J11" s="733">
        <f>SUMIF(BTDC!$E$8:$E$32,BCDPS!A11,BTDC!$I$8:$I$32)</f>
        <v>0</v>
      </c>
      <c r="K11" s="733">
        <f>SUMIF(BTDC!$F$8:$F$32,BCDPS!B11,BTDC!$I$8:$I$32)</f>
        <v>0</v>
      </c>
      <c r="L11" s="733">
        <f t="shared" si="5"/>
        <v>550000000</v>
      </c>
      <c r="M11" s="733">
        <f t="shared" si="0"/>
        <v>0</v>
      </c>
      <c r="N11" s="734">
        <f t="shared" si="6"/>
        <v>0</v>
      </c>
      <c r="O11" s="54" t="str">
        <f t="shared" si="1"/>
        <v/>
      </c>
      <c r="P11" s="54"/>
      <c r="Q11" s="54"/>
      <c r="R11" s="54">
        <f t="shared" si="7"/>
        <v>-550000000</v>
      </c>
      <c r="S11" s="54">
        <f t="shared" si="7"/>
        <v>0</v>
      </c>
    </row>
    <row r="12" spans="1:19">
      <c r="A12" s="35" t="s">
        <v>1042</v>
      </c>
      <c r="B12" s="33" t="str">
        <f t="shared" si="2"/>
        <v>N129</v>
      </c>
      <c r="C12" s="34" t="s">
        <v>675</v>
      </c>
      <c r="D12" s="733">
        <v>0</v>
      </c>
      <c r="E12" s="733">
        <v>0</v>
      </c>
      <c r="F12" s="733"/>
      <c r="G12" s="733"/>
      <c r="H12" s="733">
        <f t="shared" si="3"/>
        <v>0</v>
      </c>
      <c r="I12" s="733">
        <f t="shared" si="4"/>
        <v>0</v>
      </c>
      <c r="J12" s="733">
        <f>SUMIF(BTDC!$E$8:$E$32,BCDPS!A12,BTDC!$I$8:$I$32)</f>
        <v>0</v>
      </c>
      <c r="K12" s="733">
        <f>SUMIF(BTDC!$F$8:$F$32,BCDPS!B12,BTDC!$I$8:$I$32)</f>
        <v>0</v>
      </c>
      <c r="L12" s="733">
        <f t="shared" si="5"/>
        <v>0</v>
      </c>
      <c r="M12" s="733">
        <f t="shared" si="0"/>
        <v>0</v>
      </c>
      <c r="N12" s="734">
        <f t="shared" si="6"/>
        <v>0</v>
      </c>
      <c r="O12" s="54" t="str">
        <f t="shared" si="1"/>
        <v/>
      </c>
      <c r="P12" s="54"/>
      <c r="Q12" s="54"/>
      <c r="R12" s="54">
        <f t="shared" si="7"/>
        <v>0</v>
      </c>
      <c r="S12" s="54">
        <f t="shared" si="7"/>
        <v>0</v>
      </c>
    </row>
    <row r="13" spans="1:19">
      <c r="A13" s="35" t="s">
        <v>681</v>
      </c>
      <c r="B13" s="33" t="str">
        <f t="shared" si="2"/>
        <v>N131</v>
      </c>
      <c r="C13" s="34" t="s">
        <v>696</v>
      </c>
      <c r="D13" s="733">
        <v>7901614805</v>
      </c>
      <c r="E13" s="733"/>
      <c r="F13" s="733"/>
      <c r="G13" s="733"/>
      <c r="H13" s="733">
        <v>7901614805</v>
      </c>
      <c r="I13" s="733"/>
      <c r="J13" s="733">
        <f>SUMIF(BTDC!$E$8:$E$32,BCDPS!A13,BTDC!$I$8:$I$32)</f>
        <v>0</v>
      </c>
      <c r="K13" s="733">
        <f>SUMIF(BTDC!$F$8:$F$32,BCDPS!B13,BTDC!$I$8:$I$32)</f>
        <v>0</v>
      </c>
      <c r="L13" s="733">
        <f t="shared" si="5"/>
        <v>7901614805</v>
      </c>
      <c r="M13" s="733">
        <f t="shared" si="0"/>
        <v>0</v>
      </c>
      <c r="N13" s="734">
        <f>J13-K13</f>
        <v>0</v>
      </c>
      <c r="O13" s="54" t="str">
        <f t="shared" si="1"/>
        <v/>
      </c>
      <c r="P13" s="54"/>
      <c r="Q13" s="54"/>
      <c r="R13" s="54">
        <f t="shared" si="7"/>
        <v>-7901614805</v>
      </c>
      <c r="S13" s="54">
        <f t="shared" si="7"/>
        <v>0</v>
      </c>
    </row>
    <row r="14" spans="1:19">
      <c r="A14" s="35" t="s">
        <v>678</v>
      </c>
      <c r="B14" s="33" t="str">
        <f t="shared" si="2"/>
        <v>D131</v>
      </c>
      <c r="C14" s="34" t="s">
        <v>689</v>
      </c>
      <c r="D14" s="733">
        <v>0</v>
      </c>
      <c r="E14" s="733">
        <v>0</v>
      </c>
      <c r="F14" s="733"/>
      <c r="G14" s="733"/>
      <c r="H14" s="733">
        <f t="shared" si="3"/>
        <v>0</v>
      </c>
      <c r="I14" s="733">
        <f t="shared" si="4"/>
        <v>0</v>
      </c>
      <c r="J14" s="733">
        <f>SUMIF(BTDC!$E$8:$E$32,BCDPS!A14,BTDC!$I$8:$I$32)</f>
        <v>0</v>
      </c>
      <c r="K14" s="733">
        <f>SUMIF(BTDC!$F$8:$F$32,BCDPS!B14,BTDC!$I$8:$I$32)</f>
        <v>0</v>
      </c>
      <c r="L14" s="733">
        <f t="shared" si="5"/>
        <v>0</v>
      </c>
      <c r="M14" s="733">
        <f t="shared" si="0"/>
        <v>0</v>
      </c>
      <c r="N14" s="734">
        <f t="shared" si="6"/>
        <v>0</v>
      </c>
      <c r="O14" s="54" t="str">
        <f t="shared" si="1"/>
        <v/>
      </c>
      <c r="P14" s="54"/>
      <c r="Q14" s="54"/>
      <c r="R14" s="54">
        <f t="shared" si="7"/>
        <v>0</v>
      </c>
      <c r="S14" s="54">
        <f t="shared" si="7"/>
        <v>0</v>
      </c>
    </row>
    <row r="15" spans="1:19">
      <c r="A15" s="35" t="s">
        <v>703</v>
      </c>
      <c r="B15" s="33" t="str">
        <f t="shared" si="2"/>
        <v>A331</v>
      </c>
      <c r="C15" s="34" t="s">
        <v>959</v>
      </c>
      <c r="D15" s="733">
        <v>0</v>
      </c>
      <c r="E15" s="733">
        <v>0</v>
      </c>
      <c r="F15" s="733"/>
      <c r="G15" s="733"/>
      <c r="H15" s="733">
        <f t="shared" si="3"/>
        <v>0</v>
      </c>
      <c r="I15" s="733">
        <f t="shared" si="4"/>
        <v>0</v>
      </c>
      <c r="J15" s="733">
        <f>SUMIF(BTDC!$E$8:$E$32,BCDPS!A15,BTDC!$I$8:$I$32)</f>
        <v>0</v>
      </c>
      <c r="K15" s="733">
        <f>SUMIF(BTDC!$F$8:$F$32,BCDPS!B15,BTDC!$I$8:$I$32)</f>
        <v>0</v>
      </c>
      <c r="L15" s="733">
        <f t="shared" si="5"/>
        <v>0</v>
      </c>
      <c r="M15" s="733">
        <f t="shared" si="0"/>
        <v>0</v>
      </c>
      <c r="N15" s="734">
        <f t="shared" si="6"/>
        <v>0</v>
      </c>
      <c r="O15" s="54" t="str">
        <f t="shared" si="1"/>
        <v/>
      </c>
      <c r="P15" s="54"/>
      <c r="Q15" s="54"/>
      <c r="R15" s="54">
        <f t="shared" si="7"/>
        <v>0</v>
      </c>
      <c r="S15" s="54">
        <f t="shared" si="7"/>
        <v>0</v>
      </c>
    </row>
    <row r="16" spans="1:19">
      <c r="A16" s="35" t="s">
        <v>1107</v>
      </c>
      <c r="B16" s="33" t="s">
        <v>1107</v>
      </c>
      <c r="C16" s="34" t="s">
        <v>960</v>
      </c>
      <c r="D16" s="733">
        <v>775632329</v>
      </c>
      <c r="E16" s="733">
        <v>0</v>
      </c>
      <c r="F16" s="733"/>
      <c r="G16" s="733"/>
      <c r="H16" s="733">
        <f t="shared" si="3"/>
        <v>775632329</v>
      </c>
      <c r="I16" s="733">
        <f t="shared" si="4"/>
        <v>0</v>
      </c>
      <c r="J16" s="733">
        <f>SUMIF(BTDC!$E$8:$E$32,BCDPS!A16,BTDC!$I$8:$I$32)</f>
        <v>0</v>
      </c>
      <c r="K16" s="733">
        <f>SUMIF(BTDC!$F$8:$F$32,BCDPS!B16,BTDC!$I$8:$I$32)</f>
        <v>0</v>
      </c>
      <c r="L16" s="733">
        <f t="shared" si="5"/>
        <v>775632329</v>
      </c>
      <c r="M16" s="733">
        <f t="shared" si="0"/>
        <v>0</v>
      </c>
      <c r="N16" s="734">
        <f>J16-K16</f>
        <v>0</v>
      </c>
      <c r="O16" s="54" t="str">
        <f t="shared" si="1"/>
        <v/>
      </c>
      <c r="P16" s="54"/>
      <c r="Q16" s="54"/>
      <c r="R16" s="54">
        <f t="shared" si="7"/>
        <v>-775632329</v>
      </c>
      <c r="S16" s="54">
        <f t="shared" si="7"/>
        <v>0</v>
      </c>
    </row>
    <row r="17" spans="1:19">
      <c r="A17" s="35" t="s">
        <v>1108</v>
      </c>
      <c r="B17" s="33" t="s">
        <v>1108</v>
      </c>
      <c r="C17" s="34" t="s">
        <v>1111</v>
      </c>
      <c r="D17" s="733">
        <v>0</v>
      </c>
      <c r="E17" s="733">
        <v>0</v>
      </c>
      <c r="F17" s="733"/>
      <c r="G17" s="733"/>
      <c r="H17" s="733">
        <f t="shared" si="3"/>
        <v>0</v>
      </c>
      <c r="I17" s="733">
        <f t="shared" si="4"/>
        <v>0</v>
      </c>
      <c r="J17" s="733">
        <f>SUMIF(BTDC!$E$8:$E$32,BCDPS!A17,BTDC!$I$8:$I$32)</f>
        <v>0</v>
      </c>
      <c r="K17" s="733">
        <f>SUMIF(BTDC!$F$8:$F$32,BCDPS!B17,BTDC!$I$8:$I$32)</f>
        <v>0</v>
      </c>
      <c r="L17" s="733">
        <f t="shared" si="5"/>
        <v>0</v>
      </c>
      <c r="M17" s="733">
        <f t="shared" si="0"/>
        <v>0</v>
      </c>
      <c r="N17" s="734">
        <f t="shared" si="6"/>
        <v>0</v>
      </c>
      <c r="O17" s="54" t="str">
        <f t="shared" si="1"/>
        <v/>
      </c>
      <c r="P17" s="54"/>
      <c r="Q17" s="54"/>
      <c r="R17" s="54">
        <f t="shared" si="7"/>
        <v>0</v>
      </c>
      <c r="S17" s="54">
        <f t="shared" si="7"/>
        <v>0</v>
      </c>
    </row>
    <row r="18" spans="1:19">
      <c r="A18" s="35" t="s">
        <v>682</v>
      </c>
      <c r="B18" s="33" t="str">
        <f t="shared" si="2"/>
        <v>N134</v>
      </c>
      <c r="C18" s="34" t="s">
        <v>677</v>
      </c>
      <c r="D18" s="733">
        <v>0</v>
      </c>
      <c r="E18" s="733">
        <v>0</v>
      </c>
      <c r="F18" s="733"/>
      <c r="G18" s="733"/>
      <c r="H18" s="733">
        <f t="shared" si="3"/>
        <v>0</v>
      </c>
      <c r="I18" s="733">
        <f t="shared" si="4"/>
        <v>0</v>
      </c>
      <c r="J18" s="733">
        <f>SUMIF(BTDC!$E$8:$E$32,BCDPS!A18,BTDC!$I$8:$I$32)</f>
        <v>0</v>
      </c>
      <c r="K18" s="733">
        <f>SUMIF(BTDC!$F$8:$F$32,BCDPS!B18,BTDC!$I$8:$I$32)</f>
        <v>0</v>
      </c>
      <c r="L18" s="733">
        <f t="shared" si="5"/>
        <v>0</v>
      </c>
      <c r="M18" s="733">
        <f t="shared" si="0"/>
        <v>0</v>
      </c>
      <c r="N18" s="734">
        <f t="shared" si="6"/>
        <v>0</v>
      </c>
      <c r="O18" s="54" t="str">
        <f t="shared" si="1"/>
        <v/>
      </c>
      <c r="P18" s="54"/>
      <c r="Q18" s="54"/>
      <c r="R18" s="54">
        <f t="shared" si="7"/>
        <v>0</v>
      </c>
      <c r="S18" s="54">
        <f t="shared" si="7"/>
        <v>0</v>
      </c>
    </row>
    <row r="19" spans="1:19">
      <c r="A19" s="35" t="s">
        <v>684</v>
      </c>
      <c r="B19" s="33" t="str">
        <f t="shared" si="2"/>
        <v>N136</v>
      </c>
      <c r="C19" s="34" t="s">
        <v>691</v>
      </c>
      <c r="D19" s="733">
        <v>0</v>
      </c>
      <c r="E19" s="733">
        <v>0</v>
      </c>
      <c r="F19" s="733"/>
      <c r="G19" s="733"/>
      <c r="H19" s="733">
        <f t="shared" si="3"/>
        <v>0</v>
      </c>
      <c r="I19" s="733">
        <f t="shared" si="4"/>
        <v>0</v>
      </c>
      <c r="J19" s="733">
        <f>SUMIF(BTDC!$E$8:$E$32,BCDPS!A19,BTDC!$I$8:$I$32)</f>
        <v>0</v>
      </c>
      <c r="K19" s="733">
        <f>SUMIF(BTDC!$F$8:$F$32,BCDPS!B19,BTDC!$I$8:$I$32)</f>
        <v>0</v>
      </c>
      <c r="L19" s="733">
        <f t="shared" si="5"/>
        <v>0</v>
      </c>
      <c r="M19" s="733">
        <f t="shared" si="0"/>
        <v>0</v>
      </c>
      <c r="N19" s="734">
        <f t="shared" si="6"/>
        <v>0</v>
      </c>
      <c r="O19" s="54" t="str">
        <f t="shared" si="1"/>
        <v/>
      </c>
      <c r="P19" s="54"/>
      <c r="Q19" s="54"/>
      <c r="R19" s="54">
        <f t="shared" si="7"/>
        <v>0</v>
      </c>
      <c r="S19" s="54">
        <f t="shared" si="7"/>
        <v>0</v>
      </c>
    </row>
    <row r="20" spans="1:19">
      <c r="A20" s="35" t="s">
        <v>35</v>
      </c>
      <c r="B20" s="33" t="str">
        <f t="shared" si="2"/>
        <v>D136</v>
      </c>
      <c r="C20" s="34" t="s">
        <v>36</v>
      </c>
      <c r="D20" s="733">
        <v>0</v>
      </c>
      <c r="E20" s="733">
        <v>0</v>
      </c>
      <c r="F20" s="733"/>
      <c r="G20" s="733"/>
      <c r="H20" s="733">
        <f t="shared" si="3"/>
        <v>0</v>
      </c>
      <c r="I20" s="733">
        <f t="shared" si="4"/>
        <v>0</v>
      </c>
      <c r="J20" s="733">
        <f>SUMIF(BTDC!$E$8:$E$32,BCDPS!A20,BTDC!$I$8:$I$32)</f>
        <v>0</v>
      </c>
      <c r="K20" s="733">
        <f>SUMIF(BTDC!$F$8:$F$32,BCDPS!B20,BTDC!$I$8:$I$32)</f>
        <v>0</v>
      </c>
      <c r="L20" s="733">
        <f t="shared" si="5"/>
        <v>0</v>
      </c>
      <c r="M20" s="733">
        <f t="shared" si="0"/>
        <v>0</v>
      </c>
      <c r="N20" s="734">
        <f>J20-K20</f>
        <v>0</v>
      </c>
      <c r="O20" s="54" t="str">
        <f>IF(OR(J20&lt;&gt;0,K20&lt;&gt;0),"Print","")</f>
        <v/>
      </c>
      <c r="P20" s="54"/>
      <c r="Q20" s="54"/>
      <c r="R20" s="54">
        <f t="shared" si="7"/>
        <v>0</v>
      </c>
      <c r="S20" s="54">
        <f t="shared" si="7"/>
        <v>0</v>
      </c>
    </row>
    <row r="21" spans="1:19">
      <c r="A21" s="35" t="s">
        <v>679</v>
      </c>
      <c r="B21" s="33" t="str">
        <f t="shared" si="2"/>
        <v>D136</v>
      </c>
      <c r="C21" s="34" t="s">
        <v>690</v>
      </c>
      <c r="D21" s="733">
        <v>0</v>
      </c>
      <c r="E21" s="733">
        <v>0</v>
      </c>
      <c r="F21" s="733"/>
      <c r="G21" s="733"/>
      <c r="H21" s="733">
        <f t="shared" si="3"/>
        <v>0</v>
      </c>
      <c r="I21" s="733">
        <f t="shared" si="4"/>
        <v>0</v>
      </c>
      <c r="J21" s="733">
        <f>SUMIF(BTDC!$E$8:$E$32,BCDPS!A21,BTDC!$I$8:$I$32)</f>
        <v>0</v>
      </c>
      <c r="K21" s="733">
        <f>SUMIF(BTDC!$F$8:$F$32,BCDPS!B21,BTDC!$I$8:$I$32)</f>
        <v>0</v>
      </c>
      <c r="L21" s="733">
        <f t="shared" si="5"/>
        <v>0</v>
      </c>
      <c r="M21" s="733">
        <f t="shared" si="0"/>
        <v>0</v>
      </c>
      <c r="N21" s="734">
        <f t="shared" si="6"/>
        <v>0</v>
      </c>
      <c r="O21" s="54" t="str">
        <f t="shared" si="1"/>
        <v/>
      </c>
      <c r="P21" s="54"/>
      <c r="Q21" s="54"/>
      <c r="R21" s="54">
        <f t="shared" si="7"/>
        <v>0</v>
      </c>
      <c r="S21" s="54">
        <f t="shared" si="7"/>
        <v>0</v>
      </c>
    </row>
    <row r="22" spans="1:19">
      <c r="A22" s="35" t="s">
        <v>683</v>
      </c>
      <c r="B22" s="33" t="str">
        <f t="shared" si="2"/>
        <v>N138</v>
      </c>
      <c r="C22" s="34" t="s">
        <v>693</v>
      </c>
      <c r="D22" s="733">
        <v>2137146064</v>
      </c>
      <c r="E22" s="733">
        <v>354261981</v>
      </c>
      <c r="F22" s="733"/>
      <c r="G22" s="733"/>
      <c r="H22" s="733">
        <v>2137146064</v>
      </c>
      <c r="I22" s="733">
        <v>354261981</v>
      </c>
      <c r="J22" s="733">
        <f>SUMIF(BTDC!$E$8:$E$32,BCDPS!A22,BTDC!$I$8:$I$32)</f>
        <v>0</v>
      </c>
      <c r="K22" s="733">
        <f>SUMIF(BTDC!$F$8:$F$32,BCDPS!B22,BTDC!$I$8:$I$32)</f>
        <v>0</v>
      </c>
      <c r="L22" s="733">
        <f t="shared" si="5"/>
        <v>2137146064</v>
      </c>
      <c r="M22" s="733">
        <f t="shared" si="0"/>
        <v>354261981</v>
      </c>
      <c r="N22" s="734">
        <f t="shared" si="6"/>
        <v>0</v>
      </c>
      <c r="O22" s="54" t="str">
        <f t="shared" si="1"/>
        <v/>
      </c>
      <c r="P22" s="54"/>
      <c r="Q22" s="54"/>
      <c r="R22" s="54">
        <f t="shared" si="7"/>
        <v>-2137146064</v>
      </c>
      <c r="S22" s="54">
        <f t="shared" si="7"/>
        <v>-354261981</v>
      </c>
    </row>
    <row r="23" spans="1:19">
      <c r="A23" s="35" t="s">
        <v>680</v>
      </c>
      <c r="B23" s="33" t="str">
        <f t="shared" si="2"/>
        <v>D138</v>
      </c>
      <c r="C23" s="34" t="s">
        <v>692</v>
      </c>
      <c r="D23" s="733">
        <v>0</v>
      </c>
      <c r="E23" s="733">
        <v>0</v>
      </c>
      <c r="F23" s="733"/>
      <c r="G23" s="733"/>
      <c r="H23" s="733">
        <f t="shared" si="3"/>
        <v>0</v>
      </c>
      <c r="I23" s="733">
        <f t="shared" si="4"/>
        <v>0</v>
      </c>
      <c r="J23" s="733">
        <f>SUMIF(BTDC!$E$8:$E$32,BCDPS!A23,BTDC!$I$8:$I$32)</f>
        <v>0</v>
      </c>
      <c r="K23" s="733">
        <f>SUMIF(BTDC!$F$8:$F$32,BCDPS!B23,BTDC!$I$8:$I$32)</f>
        <v>0</v>
      </c>
      <c r="L23" s="733">
        <f t="shared" si="5"/>
        <v>0</v>
      </c>
      <c r="M23" s="733">
        <f t="shared" si="0"/>
        <v>0</v>
      </c>
      <c r="N23" s="734">
        <f t="shared" si="6"/>
        <v>0</v>
      </c>
      <c r="O23" s="54" t="str">
        <f t="shared" si="1"/>
        <v/>
      </c>
      <c r="P23" s="54"/>
      <c r="Q23" s="54"/>
      <c r="R23" s="54">
        <f t="shared" si="7"/>
        <v>0</v>
      </c>
      <c r="S23" s="54">
        <f t="shared" si="7"/>
        <v>0</v>
      </c>
    </row>
    <row r="24" spans="1:19">
      <c r="A24" s="35" t="s">
        <v>687</v>
      </c>
      <c r="B24" s="33" t="str">
        <f t="shared" si="2"/>
        <v>N135</v>
      </c>
      <c r="C24" s="34" t="s">
        <v>686</v>
      </c>
      <c r="D24" s="733">
        <v>0</v>
      </c>
      <c r="E24" s="733">
        <v>0</v>
      </c>
      <c r="F24" s="733"/>
      <c r="G24" s="733"/>
      <c r="H24" s="733">
        <f t="shared" si="3"/>
        <v>0</v>
      </c>
      <c r="I24" s="733">
        <f t="shared" si="4"/>
        <v>0</v>
      </c>
      <c r="J24" s="733">
        <f>SUMIF(BTDC!$E$8:$E$32,BCDPS!A24,BTDC!$I$8:$I$32)</f>
        <v>0</v>
      </c>
      <c r="K24" s="733">
        <f>SUMIF(BTDC!$F$8:$F$32,BCDPS!B24,BTDC!$I$8:$I$32)</f>
        <v>0</v>
      </c>
      <c r="L24" s="733">
        <f t="shared" si="5"/>
        <v>0</v>
      </c>
      <c r="M24" s="733">
        <f t="shared" si="0"/>
        <v>0</v>
      </c>
      <c r="N24" s="734">
        <f t="shared" si="6"/>
        <v>0</v>
      </c>
      <c r="O24" s="54" t="str">
        <f t="shared" si="1"/>
        <v/>
      </c>
      <c r="P24" s="54"/>
      <c r="Q24" s="54"/>
      <c r="R24" s="54">
        <f t="shared" si="7"/>
        <v>0</v>
      </c>
      <c r="S24" s="54">
        <f t="shared" si="7"/>
        <v>0</v>
      </c>
    </row>
    <row r="25" spans="1:19">
      <c r="A25" s="35" t="s">
        <v>1043</v>
      </c>
      <c r="B25" s="33" t="str">
        <f t="shared" si="2"/>
        <v>N139</v>
      </c>
      <c r="C25" s="34" t="s">
        <v>695</v>
      </c>
      <c r="D25" s="733">
        <v>0</v>
      </c>
      <c r="E25" s="733">
        <v>0</v>
      </c>
      <c r="F25" s="733"/>
      <c r="G25" s="733"/>
      <c r="H25" s="733">
        <f t="shared" si="3"/>
        <v>0</v>
      </c>
      <c r="I25" s="733">
        <f t="shared" si="4"/>
        <v>0</v>
      </c>
      <c r="J25" s="733">
        <f>SUMIF(BTDC!$E$8:$E$32,BCDPS!A25,BTDC!$I$8:$I$32)</f>
        <v>0</v>
      </c>
      <c r="K25" s="733">
        <f>SUMIF(BTDC!$F$8:$F$32,BCDPS!B25,BTDC!$I$8:$I$32)</f>
        <v>0</v>
      </c>
      <c r="L25" s="733">
        <f t="shared" si="5"/>
        <v>0</v>
      </c>
      <c r="M25" s="733">
        <f t="shared" si="0"/>
        <v>0</v>
      </c>
      <c r="N25" s="734">
        <f t="shared" si="6"/>
        <v>0</v>
      </c>
      <c r="O25" s="54" t="str">
        <f t="shared" si="1"/>
        <v/>
      </c>
      <c r="P25" s="54"/>
      <c r="Q25" s="54"/>
      <c r="R25" s="54">
        <f t="shared" si="7"/>
        <v>0</v>
      </c>
      <c r="S25" s="54">
        <f t="shared" si="7"/>
        <v>0</v>
      </c>
    </row>
    <row r="26" spans="1:19">
      <c r="A26" s="35" t="s">
        <v>1061</v>
      </c>
      <c r="B26" s="33" t="str">
        <f t="shared" si="2"/>
        <v>D139</v>
      </c>
      <c r="C26" s="34" t="s">
        <v>694</v>
      </c>
      <c r="D26" s="733">
        <v>0</v>
      </c>
      <c r="E26" s="733">
        <v>0</v>
      </c>
      <c r="F26" s="733"/>
      <c r="G26" s="733"/>
      <c r="H26" s="733">
        <f t="shared" si="3"/>
        <v>0</v>
      </c>
      <c r="I26" s="733">
        <f t="shared" si="4"/>
        <v>0</v>
      </c>
      <c r="J26" s="733">
        <f>SUMIF(BTDC!$E$8:$E$32,BCDPS!A26,BTDC!$I$8:$I$32)</f>
        <v>0</v>
      </c>
      <c r="K26" s="733">
        <f>SUMIF(BTDC!$F$8:$F$32,BCDPS!B26,BTDC!$I$8:$I$32)</f>
        <v>0</v>
      </c>
      <c r="L26" s="733">
        <f t="shared" si="5"/>
        <v>0</v>
      </c>
      <c r="M26" s="733">
        <f t="shared" si="0"/>
        <v>0</v>
      </c>
      <c r="N26" s="734">
        <f t="shared" si="6"/>
        <v>0</v>
      </c>
      <c r="O26" s="54" t="str">
        <f t="shared" si="1"/>
        <v/>
      </c>
      <c r="P26" s="54"/>
      <c r="Q26" s="54"/>
      <c r="R26" s="54">
        <f t="shared" si="7"/>
        <v>0</v>
      </c>
      <c r="S26" s="54">
        <f t="shared" si="7"/>
        <v>0</v>
      </c>
    </row>
    <row r="27" spans="1:19">
      <c r="A27" s="35" t="s">
        <v>1058</v>
      </c>
      <c r="B27" s="33" t="s">
        <v>1060</v>
      </c>
      <c r="C27" s="34" t="s">
        <v>961</v>
      </c>
      <c r="D27" s="733">
        <v>202933891</v>
      </c>
      <c r="E27" s="733">
        <v>0</v>
      </c>
      <c r="F27" s="733"/>
      <c r="G27" s="733"/>
      <c r="H27" s="733">
        <f t="shared" si="3"/>
        <v>202933891</v>
      </c>
      <c r="I27" s="733">
        <f t="shared" si="4"/>
        <v>0</v>
      </c>
      <c r="J27" s="733">
        <f>SUMIF(BTDC!$E$8:$E$32,BCDPS!A27,BTDC!$I$8:$I$32)</f>
        <v>0</v>
      </c>
      <c r="K27" s="733">
        <f>SUMIF(BTDC!$F$8:$F$32,BCDPS!B27,BTDC!$I$8:$I$32)</f>
        <v>0</v>
      </c>
      <c r="L27" s="733">
        <f t="shared" si="5"/>
        <v>202933891</v>
      </c>
      <c r="M27" s="733">
        <f t="shared" si="0"/>
        <v>0</v>
      </c>
      <c r="N27" s="734">
        <f t="shared" si="6"/>
        <v>0</v>
      </c>
      <c r="O27" s="54" t="str">
        <f t="shared" si="1"/>
        <v/>
      </c>
      <c r="P27" s="54"/>
      <c r="Q27" s="54"/>
      <c r="R27" s="54">
        <f t="shared" si="7"/>
        <v>-202933891</v>
      </c>
      <c r="S27" s="54">
        <f t="shared" si="7"/>
        <v>0</v>
      </c>
    </row>
    <row r="28" spans="1:19">
      <c r="A28" s="35" t="s">
        <v>685</v>
      </c>
      <c r="B28" s="33" t="str">
        <f>LEFT(A28,4)</f>
        <v>N142</v>
      </c>
      <c r="C28" s="34" t="s">
        <v>962</v>
      </c>
      <c r="D28" s="733">
        <v>0</v>
      </c>
      <c r="E28" s="733">
        <v>0</v>
      </c>
      <c r="F28" s="733"/>
      <c r="G28" s="733"/>
      <c r="H28" s="733">
        <f t="shared" si="3"/>
        <v>0</v>
      </c>
      <c r="I28" s="733">
        <f t="shared" si="4"/>
        <v>0</v>
      </c>
      <c r="J28" s="733">
        <f>SUMIF(BTDC!$E$8:$E$32,BCDPS!A28,BTDC!$I$8:$I$32)</f>
        <v>0</v>
      </c>
      <c r="K28" s="733">
        <f>SUMIF(BTDC!$F$8:$F$32,BCDPS!B28,BTDC!$I$8:$I$32)</f>
        <v>0</v>
      </c>
      <c r="L28" s="733">
        <f t="shared" si="5"/>
        <v>0</v>
      </c>
      <c r="M28" s="733">
        <f t="shared" si="0"/>
        <v>0</v>
      </c>
      <c r="N28" s="734">
        <f t="shared" si="6"/>
        <v>0</v>
      </c>
      <c r="O28" s="54" t="str">
        <f t="shared" si="1"/>
        <v/>
      </c>
      <c r="P28" s="54"/>
      <c r="Q28" s="54"/>
      <c r="R28" s="54">
        <f t="shared" si="7"/>
        <v>0</v>
      </c>
      <c r="S28" s="54">
        <f t="shared" si="7"/>
        <v>0</v>
      </c>
    </row>
    <row r="29" spans="1:19">
      <c r="A29" s="35" t="s">
        <v>1059</v>
      </c>
      <c r="B29" s="33" t="s">
        <v>1060</v>
      </c>
      <c r="C29" s="34" t="s">
        <v>963</v>
      </c>
      <c r="D29" s="733">
        <v>0</v>
      </c>
      <c r="E29" s="733">
        <v>0</v>
      </c>
      <c r="F29" s="733"/>
      <c r="G29" s="733"/>
      <c r="H29" s="733">
        <f t="shared" si="3"/>
        <v>0</v>
      </c>
      <c r="I29" s="733">
        <f t="shared" si="4"/>
        <v>0</v>
      </c>
      <c r="J29" s="733">
        <f>SUMIF(BTDC!$E$8:$E$32,BCDPS!A29,BTDC!$I$8:$I$32)</f>
        <v>0</v>
      </c>
      <c r="K29" s="733">
        <f>SUMIF(BTDC!$F$8:$F$32,BCDPS!B29,BTDC!$I$8:$I$32)</f>
        <v>0</v>
      </c>
      <c r="L29" s="733">
        <f t="shared" si="5"/>
        <v>0</v>
      </c>
      <c r="M29" s="733">
        <f t="shared" si="0"/>
        <v>0</v>
      </c>
      <c r="N29" s="734">
        <f t="shared" si="6"/>
        <v>0</v>
      </c>
      <c r="O29" s="54" t="str">
        <f t="shared" si="1"/>
        <v/>
      </c>
      <c r="P29" s="54"/>
      <c r="Q29" s="54"/>
      <c r="R29" s="54">
        <f t="shared" si="7"/>
        <v>0</v>
      </c>
      <c r="S29" s="54">
        <f t="shared" si="7"/>
        <v>0</v>
      </c>
    </row>
    <row r="30" spans="1:19">
      <c r="A30" s="35" t="s">
        <v>252</v>
      </c>
      <c r="B30" s="33" t="s">
        <v>1053</v>
      </c>
      <c r="C30" s="34" t="s">
        <v>253</v>
      </c>
      <c r="D30" s="733">
        <v>3372411645</v>
      </c>
      <c r="E30" s="733">
        <v>0</v>
      </c>
      <c r="F30" s="733"/>
      <c r="G30" s="733"/>
      <c r="H30" s="733">
        <f>IF(D30+F30-E30-G30&gt;0,D30+F30-E30-G30,0)</f>
        <v>3372411645</v>
      </c>
      <c r="I30" s="733">
        <f>IF(E30+G30-F30-D30&gt;0,G30+E30-F30-D30,0)</f>
        <v>0</v>
      </c>
      <c r="J30" s="733">
        <f>SUMIF(BTDC!$E$8:$E$32,BCDPS!A30,BTDC!$I$8:$I$32)</f>
        <v>0</v>
      </c>
      <c r="K30" s="733">
        <f>SUMIF(BTDC!$F$8:$F$32,BCDPS!B30,BTDC!$I$8:$I$32)</f>
        <v>0</v>
      </c>
      <c r="L30" s="733">
        <f>H30+J30</f>
        <v>3372411645</v>
      </c>
      <c r="M30" s="733">
        <f>I30+K30</f>
        <v>0</v>
      </c>
      <c r="N30" s="734">
        <f>J30-K30</f>
        <v>0</v>
      </c>
      <c r="O30" s="54" t="str">
        <f>IF(OR(J30&lt;&gt;0,K30&lt;&gt;0),"Print","")</f>
        <v/>
      </c>
      <c r="P30" s="54"/>
      <c r="Q30" s="54"/>
      <c r="R30" s="54">
        <f>P30-D30</f>
        <v>-3372411645</v>
      </c>
      <c r="S30" s="54">
        <f>Q30-E30</f>
        <v>0</v>
      </c>
    </row>
    <row r="31" spans="1:19">
      <c r="A31" s="35" t="s">
        <v>1045</v>
      </c>
      <c r="B31" s="33" t="str">
        <f t="shared" si="2"/>
        <v>N015</v>
      </c>
      <c r="C31" s="34" t="s">
        <v>964</v>
      </c>
      <c r="D31" s="733">
        <v>0</v>
      </c>
      <c r="E31" s="733">
        <v>0</v>
      </c>
      <c r="F31" s="733"/>
      <c r="G31" s="733"/>
      <c r="H31" s="733">
        <f t="shared" si="3"/>
        <v>0</v>
      </c>
      <c r="I31" s="733">
        <f t="shared" si="4"/>
        <v>0</v>
      </c>
      <c r="J31" s="733">
        <f>SUMIF(BTDC!$E$8:$E$32,BCDPS!A31,BTDC!$I$8:$I$32)</f>
        <v>0</v>
      </c>
      <c r="K31" s="733">
        <f>SUMIF(BTDC!$F$8:$F$32,BCDPS!B31,BTDC!$I$8:$I$32)</f>
        <v>0</v>
      </c>
      <c r="L31" s="733">
        <f t="shared" si="5"/>
        <v>0</v>
      </c>
      <c r="M31" s="733">
        <f t="shared" si="0"/>
        <v>0</v>
      </c>
      <c r="N31" s="734">
        <f t="shared" si="6"/>
        <v>0</v>
      </c>
      <c r="O31" s="54" t="str">
        <f t="shared" si="1"/>
        <v/>
      </c>
      <c r="P31" s="54"/>
      <c r="Q31" s="54"/>
      <c r="R31" s="54">
        <f>P31-D31</f>
        <v>0</v>
      </c>
      <c r="S31" s="54">
        <f t="shared" si="7"/>
        <v>0</v>
      </c>
    </row>
    <row r="32" spans="1:19">
      <c r="A32" s="35" t="s">
        <v>1046</v>
      </c>
      <c r="B32" s="33" t="str">
        <f>LEFT(A32,4)</f>
        <v>N015</v>
      </c>
      <c r="C32" s="34" t="s">
        <v>965</v>
      </c>
      <c r="D32" s="733">
        <v>0</v>
      </c>
      <c r="E32" s="733">
        <v>0</v>
      </c>
      <c r="F32" s="733"/>
      <c r="G32" s="733"/>
      <c r="H32" s="733">
        <f t="shared" si="3"/>
        <v>0</v>
      </c>
      <c r="I32" s="733">
        <f t="shared" si="4"/>
        <v>0</v>
      </c>
      <c r="J32" s="733">
        <f>SUMIF(BTDC!$E$8:$E$32,BCDPS!A32,BTDC!$I$8:$I$32)</f>
        <v>0</v>
      </c>
      <c r="K32" s="733">
        <f>SUMIF(BTDC!$F$8:$F$32,BCDPS!B32,BTDC!$I$8:$I$32)</f>
        <v>0</v>
      </c>
      <c r="L32" s="733">
        <f t="shared" si="5"/>
        <v>0</v>
      </c>
      <c r="M32" s="733">
        <f t="shared" si="0"/>
        <v>0</v>
      </c>
      <c r="N32" s="734">
        <f t="shared" si="6"/>
        <v>0</v>
      </c>
      <c r="O32" s="54" t="str">
        <f t="shared" si="1"/>
        <v/>
      </c>
      <c r="P32" s="54"/>
      <c r="Q32" s="54"/>
      <c r="R32" s="54">
        <f t="shared" si="7"/>
        <v>0</v>
      </c>
      <c r="S32" s="54">
        <f t="shared" si="7"/>
        <v>0</v>
      </c>
    </row>
    <row r="33" spans="1:19">
      <c r="A33" s="35" t="s">
        <v>1047</v>
      </c>
      <c r="B33" s="33" t="str">
        <f t="shared" si="2"/>
        <v>N015</v>
      </c>
      <c r="C33" s="34" t="s">
        <v>966</v>
      </c>
      <c r="D33" s="733">
        <v>0</v>
      </c>
      <c r="E33" s="733">
        <v>0</v>
      </c>
      <c r="F33" s="733"/>
      <c r="G33" s="733"/>
      <c r="H33" s="733">
        <f t="shared" si="3"/>
        <v>0</v>
      </c>
      <c r="I33" s="733">
        <f t="shared" si="4"/>
        <v>0</v>
      </c>
      <c r="J33" s="733">
        <f>SUMIF(BTDC!$E$8:$E$32,BCDPS!A33,BTDC!$I$8:$I$32)</f>
        <v>0</v>
      </c>
      <c r="K33" s="733">
        <f>SUMIF(BTDC!$F$8:$F$32,BCDPS!B33,BTDC!$I$8:$I$32)</f>
        <v>0</v>
      </c>
      <c r="L33" s="733">
        <f t="shared" si="5"/>
        <v>0</v>
      </c>
      <c r="M33" s="733">
        <f t="shared" si="0"/>
        <v>0</v>
      </c>
      <c r="N33" s="734">
        <f t="shared" si="6"/>
        <v>0</v>
      </c>
      <c r="O33" s="54" t="str">
        <f t="shared" si="1"/>
        <v/>
      </c>
      <c r="P33" s="54"/>
      <c r="Q33" s="54"/>
      <c r="R33" s="54">
        <f t="shared" si="7"/>
        <v>0</v>
      </c>
      <c r="S33" s="54">
        <f t="shared" si="7"/>
        <v>0</v>
      </c>
    </row>
    <row r="34" spans="1:19">
      <c r="A34" s="35" t="s">
        <v>1048</v>
      </c>
      <c r="B34" s="33" t="str">
        <f t="shared" si="2"/>
        <v>N015</v>
      </c>
      <c r="C34" s="34" t="s">
        <v>967</v>
      </c>
      <c r="D34" s="733">
        <v>0</v>
      </c>
      <c r="E34" s="733">
        <v>0</v>
      </c>
      <c r="F34" s="733"/>
      <c r="G34" s="733"/>
      <c r="H34" s="733">
        <f t="shared" si="3"/>
        <v>0</v>
      </c>
      <c r="I34" s="733">
        <f t="shared" si="4"/>
        <v>0</v>
      </c>
      <c r="J34" s="733">
        <f>SUMIF(BTDC!$E$8:$E$32,BCDPS!A34,BTDC!$I$8:$I$32)</f>
        <v>0</v>
      </c>
      <c r="K34" s="733">
        <f>SUMIF(BTDC!$F$8:$F$32,BCDPS!B34,BTDC!$I$8:$I$32)</f>
        <v>0</v>
      </c>
      <c r="L34" s="733">
        <f t="shared" si="5"/>
        <v>0</v>
      </c>
      <c r="M34" s="733">
        <f t="shared" si="0"/>
        <v>0</v>
      </c>
      <c r="N34" s="734">
        <f t="shared" si="6"/>
        <v>0</v>
      </c>
      <c r="O34" s="54" t="str">
        <f t="shared" si="1"/>
        <v/>
      </c>
      <c r="P34" s="54"/>
      <c r="Q34" s="54"/>
      <c r="R34" s="54">
        <f t="shared" si="7"/>
        <v>0</v>
      </c>
      <c r="S34" s="54">
        <f t="shared" si="7"/>
        <v>0</v>
      </c>
    </row>
    <row r="35" spans="1:19">
      <c r="A35" s="35" t="s">
        <v>1049</v>
      </c>
      <c r="B35" s="33" t="str">
        <f t="shared" si="2"/>
        <v>N015</v>
      </c>
      <c r="C35" s="34" t="s">
        <v>968</v>
      </c>
      <c r="D35" s="733">
        <v>5941087610</v>
      </c>
      <c r="E35" s="733">
        <v>0</v>
      </c>
      <c r="F35" s="733"/>
      <c r="G35" s="733"/>
      <c r="H35" s="733">
        <f t="shared" si="3"/>
        <v>5941087610</v>
      </c>
      <c r="I35" s="733">
        <f t="shared" si="4"/>
        <v>0</v>
      </c>
      <c r="J35" s="733">
        <f>SUMIF(BTDC!$E$8:$E$32,BCDPS!A35,BTDC!$I$8:$I$32)</f>
        <v>0</v>
      </c>
      <c r="K35" s="733">
        <f>SUMIF(BTDC!$F$8:$F$32,BCDPS!B35,BTDC!$I$8:$I$32)</f>
        <v>0</v>
      </c>
      <c r="L35" s="733">
        <f t="shared" si="5"/>
        <v>5941087610</v>
      </c>
      <c r="M35" s="733">
        <f t="shared" si="0"/>
        <v>0</v>
      </c>
      <c r="N35" s="734">
        <f t="shared" si="6"/>
        <v>0</v>
      </c>
      <c r="O35" s="54" t="str">
        <f t="shared" si="1"/>
        <v/>
      </c>
      <c r="P35" s="54"/>
      <c r="Q35" s="54"/>
      <c r="R35" s="54">
        <f t="shared" si="7"/>
        <v>-5941087610</v>
      </c>
      <c r="S35" s="54">
        <f t="shared" si="7"/>
        <v>0</v>
      </c>
    </row>
    <row r="36" spans="1:19">
      <c r="A36" s="35" t="s">
        <v>1050</v>
      </c>
      <c r="B36" s="33" t="str">
        <f t="shared" si="2"/>
        <v>N015</v>
      </c>
      <c r="C36" s="34" t="s">
        <v>673</v>
      </c>
      <c r="D36" s="733">
        <v>0</v>
      </c>
      <c r="E36" s="733">
        <v>0</v>
      </c>
      <c r="F36" s="733"/>
      <c r="G36" s="733"/>
      <c r="H36" s="733">
        <f t="shared" si="3"/>
        <v>0</v>
      </c>
      <c r="I36" s="733">
        <f t="shared" si="4"/>
        <v>0</v>
      </c>
      <c r="J36" s="733">
        <f>SUMIF(BTDC!$E$8:$E$32,BCDPS!A36,BTDC!$I$8:$I$32)</f>
        <v>0</v>
      </c>
      <c r="K36" s="733">
        <f>SUMIF(BTDC!$F$8:$F$32,BCDPS!B36,BTDC!$I$8:$I$32)</f>
        <v>0</v>
      </c>
      <c r="L36" s="733">
        <f t="shared" si="5"/>
        <v>0</v>
      </c>
      <c r="M36" s="733">
        <f t="shared" si="0"/>
        <v>0</v>
      </c>
      <c r="N36" s="734">
        <f t="shared" si="6"/>
        <v>0</v>
      </c>
      <c r="O36" s="54" t="str">
        <f t="shared" si="1"/>
        <v/>
      </c>
      <c r="P36" s="54"/>
      <c r="Q36" s="54"/>
      <c r="R36" s="54">
        <f t="shared" si="7"/>
        <v>0</v>
      </c>
      <c r="S36" s="54">
        <f t="shared" si="7"/>
        <v>0</v>
      </c>
    </row>
    <row r="37" spans="1:19">
      <c r="A37" s="35" t="s">
        <v>1051</v>
      </c>
      <c r="B37" s="33" t="str">
        <f t="shared" si="2"/>
        <v>N015</v>
      </c>
      <c r="C37" s="34" t="s">
        <v>969</v>
      </c>
      <c r="D37" s="733">
        <v>0</v>
      </c>
      <c r="E37" s="733">
        <v>0</v>
      </c>
      <c r="F37" s="733"/>
      <c r="G37" s="733"/>
      <c r="H37" s="733">
        <f t="shared" si="3"/>
        <v>0</v>
      </c>
      <c r="I37" s="733">
        <f t="shared" si="4"/>
        <v>0</v>
      </c>
      <c r="J37" s="733">
        <f>SUMIF(BTDC!$E$8:$E$32,BCDPS!A37,BTDC!$I$8:$I$32)</f>
        <v>0</v>
      </c>
      <c r="K37" s="733">
        <f>SUMIF(BTDC!$F$8:$F$32,BCDPS!B37,BTDC!$I$8:$I$32)</f>
        <v>0</v>
      </c>
      <c r="L37" s="733">
        <f t="shared" si="5"/>
        <v>0</v>
      </c>
      <c r="M37" s="733">
        <f t="shared" si="0"/>
        <v>0</v>
      </c>
      <c r="N37" s="734">
        <f t="shared" si="6"/>
        <v>0</v>
      </c>
      <c r="O37" s="54" t="str">
        <f t="shared" si="1"/>
        <v/>
      </c>
      <c r="P37" s="54"/>
      <c r="Q37" s="54"/>
      <c r="R37" s="54">
        <f t="shared" si="7"/>
        <v>0</v>
      </c>
      <c r="S37" s="54">
        <f t="shared" si="7"/>
        <v>0</v>
      </c>
    </row>
    <row r="38" spans="1:19">
      <c r="A38" s="35" t="s">
        <v>1052</v>
      </c>
      <c r="B38" s="33" t="str">
        <f t="shared" si="2"/>
        <v>N015</v>
      </c>
      <c r="C38" s="34" t="s">
        <v>970</v>
      </c>
      <c r="D38" s="733">
        <v>0</v>
      </c>
      <c r="E38" s="733">
        <v>0</v>
      </c>
      <c r="F38" s="733"/>
      <c r="G38" s="733"/>
      <c r="H38" s="733">
        <f t="shared" si="3"/>
        <v>0</v>
      </c>
      <c r="I38" s="733">
        <f t="shared" si="4"/>
        <v>0</v>
      </c>
      <c r="J38" s="733">
        <f>SUMIF(BTDC!$E$8:$E$32,BCDPS!A38,BTDC!$I$8:$I$32)</f>
        <v>0</v>
      </c>
      <c r="K38" s="733">
        <f>SUMIF(BTDC!$F$8:$F$32,BCDPS!B38,BTDC!$I$8:$I$32)</f>
        <v>0</v>
      </c>
      <c r="L38" s="733">
        <f t="shared" si="5"/>
        <v>0</v>
      </c>
      <c r="M38" s="733">
        <f t="shared" si="0"/>
        <v>0</v>
      </c>
      <c r="N38" s="734">
        <f t="shared" si="6"/>
        <v>0</v>
      </c>
      <c r="O38" s="54" t="str">
        <f t="shared" si="1"/>
        <v/>
      </c>
      <c r="P38" s="54"/>
      <c r="Q38" s="54"/>
      <c r="R38" s="54">
        <f t="shared" si="7"/>
        <v>0</v>
      </c>
      <c r="S38" s="54">
        <f t="shared" si="7"/>
        <v>0</v>
      </c>
    </row>
    <row r="39" spans="1:19">
      <c r="A39" s="35" t="s">
        <v>1044</v>
      </c>
      <c r="B39" s="33" t="str">
        <f t="shared" si="2"/>
        <v>N159</v>
      </c>
      <c r="C39" s="34" t="s">
        <v>971</v>
      </c>
      <c r="D39" s="733">
        <v>0</v>
      </c>
      <c r="E39" s="733">
        <v>0</v>
      </c>
      <c r="F39" s="733"/>
      <c r="G39" s="733"/>
      <c r="H39" s="733">
        <f t="shared" si="3"/>
        <v>0</v>
      </c>
      <c r="I39" s="733">
        <f t="shared" si="4"/>
        <v>0</v>
      </c>
      <c r="J39" s="733">
        <f>SUMIF(BTDC!$E$8:$E$32,BCDPS!A39,BTDC!$I$8:$I$32)</f>
        <v>0</v>
      </c>
      <c r="K39" s="733">
        <f>SUMIF(BTDC!$F$8:$F$32,BCDPS!B39,BTDC!$I$8:$I$32)</f>
        <v>0</v>
      </c>
      <c r="L39" s="733">
        <f t="shared" si="5"/>
        <v>0</v>
      </c>
      <c r="M39" s="733">
        <f t="shared" si="0"/>
        <v>0</v>
      </c>
      <c r="N39" s="734">
        <f t="shared" si="6"/>
        <v>0</v>
      </c>
      <c r="O39" s="54" t="str">
        <f t="shared" si="1"/>
        <v/>
      </c>
      <c r="P39" s="54"/>
      <c r="Q39" s="54"/>
      <c r="R39" s="54">
        <f t="shared" si="7"/>
        <v>0</v>
      </c>
      <c r="S39" s="54">
        <f t="shared" si="7"/>
        <v>0</v>
      </c>
    </row>
    <row r="40" spans="1:19">
      <c r="A40" s="35" t="s">
        <v>1063</v>
      </c>
      <c r="B40" s="33" t="str">
        <f t="shared" si="2"/>
        <v>D211</v>
      </c>
      <c r="C40" s="34" t="s">
        <v>972</v>
      </c>
      <c r="D40" s="733">
        <v>1452809180</v>
      </c>
      <c r="E40" s="733">
        <v>0</v>
      </c>
      <c r="F40" s="733"/>
      <c r="G40" s="733"/>
      <c r="H40" s="733">
        <f t="shared" si="3"/>
        <v>1452809180</v>
      </c>
      <c r="I40" s="733">
        <f t="shared" si="4"/>
        <v>0</v>
      </c>
      <c r="J40" s="733">
        <f>SUMIF(BTDC!$E$8:$E$32,BCDPS!A40,BTDC!$I$8:$I$32)</f>
        <v>0</v>
      </c>
      <c r="K40" s="733">
        <f>SUMIF(BTDC!$F$8:$F$32,BCDPS!B40,BTDC!$I$8:$I$32)</f>
        <v>0</v>
      </c>
      <c r="L40" s="733">
        <f t="shared" si="5"/>
        <v>1452809180</v>
      </c>
      <c r="M40" s="733">
        <f t="shared" si="0"/>
        <v>0</v>
      </c>
      <c r="N40" s="734">
        <f t="shared" si="6"/>
        <v>0</v>
      </c>
      <c r="O40" s="54" t="str">
        <f t="shared" si="1"/>
        <v/>
      </c>
      <c r="P40" s="54"/>
      <c r="Q40" s="54"/>
      <c r="R40" s="54">
        <f t="shared" si="7"/>
        <v>-1452809180</v>
      </c>
      <c r="S40" s="54">
        <f t="shared" si="7"/>
        <v>0</v>
      </c>
    </row>
    <row r="41" spans="1:19">
      <c r="A41" s="35" t="s">
        <v>1064</v>
      </c>
      <c r="B41" s="33" t="str">
        <f t="shared" si="2"/>
        <v>D212</v>
      </c>
      <c r="C41" s="34" t="s">
        <v>973</v>
      </c>
      <c r="D41" s="733">
        <v>0</v>
      </c>
      <c r="E41" s="733">
        <v>0</v>
      </c>
      <c r="F41" s="733"/>
      <c r="G41" s="733"/>
      <c r="H41" s="733">
        <f t="shared" si="3"/>
        <v>0</v>
      </c>
      <c r="I41" s="733">
        <f t="shared" si="4"/>
        <v>0</v>
      </c>
      <c r="J41" s="733">
        <f>SUMIF(BTDC!$E$8:$E$32,BCDPS!A41,BTDC!$I$8:$I$32)</f>
        <v>0</v>
      </c>
      <c r="K41" s="733">
        <f>SUMIF(BTDC!$F$8:$F$32,BCDPS!B41,BTDC!$I$8:$I$32)</f>
        <v>0</v>
      </c>
      <c r="L41" s="733">
        <f t="shared" si="5"/>
        <v>0</v>
      </c>
      <c r="M41" s="733">
        <f t="shared" si="0"/>
        <v>0</v>
      </c>
      <c r="N41" s="734">
        <f t="shared" si="6"/>
        <v>0</v>
      </c>
      <c r="O41" s="54" t="str">
        <f t="shared" si="1"/>
        <v/>
      </c>
      <c r="P41" s="54"/>
      <c r="Q41" s="54"/>
      <c r="R41" s="54">
        <f t="shared" si="7"/>
        <v>0</v>
      </c>
      <c r="S41" s="54">
        <f t="shared" si="7"/>
        <v>0</v>
      </c>
    </row>
    <row r="42" spans="1:19">
      <c r="A42" s="35" t="s">
        <v>1065</v>
      </c>
      <c r="B42" s="33" t="str">
        <f t="shared" si="2"/>
        <v>D213</v>
      </c>
      <c r="C42" s="34" t="s">
        <v>974</v>
      </c>
      <c r="D42" s="733">
        <v>0</v>
      </c>
      <c r="E42" s="733">
        <v>0</v>
      </c>
      <c r="F42" s="733"/>
      <c r="G42" s="733"/>
      <c r="H42" s="733">
        <f t="shared" si="3"/>
        <v>0</v>
      </c>
      <c r="I42" s="733">
        <f t="shared" si="4"/>
        <v>0</v>
      </c>
      <c r="J42" s="733">
        <f>SUMIF(BTDC!$E$8:$E$32,BCDPS!A42,BTDC!$I$8:$I$32)</f>
        <v>0</v>
      </c>
      <c r="K42" s="733">
        <f>SUMIF(BTDC!$F$8:$F$32,BCDPS!B42,BTDC!$I$8:$I$32)</f>
        <v>0</v>
      </c>
      <c r="L42" s="733">
        <f t="shared" si="5"/>
        <v>0</v>
      </c>
      <c r="M42" s="733">
        <f t="shared" si="0"/>
        <v>0</v>
      </c>
      <c r="N42" s="734">
        <f t="shared" si="6"/>
        <v>0</v>
      </c>
      <c r="O42" s="54" t="str">
        <f t="shared" si="1"/>
        <v/>
      </c>
      <c r="P42" s="54"/>
      <c r="Q42" s="54"/>
      <c r="R42" s="54">
        <f t="shared" si="7"/>
        <v>0</v>
      </c>
      <c r="S42" s="54">
        <f t="shared" si="7"/>
        <v>0</v>
      </c>
    </row>
    <row r="43" spans="1:19">
      <c r="A43" s="35" t="s">
        <v>1067</v>
      </c>
      <c r="B43" s="33" t="str">
        <f t="shared" si="2"/>
        <v>D217</v>
      </c>
      <c r="C43" s="34" t="s">
        <v>997</v>
      </c>
      <c r="D43" s="733">
        <v>0</v>
      </c>
      <c r="E43" s="733">
        <v>0</v>
      </c>
      <c r="F43" s="733"/>
      <c r="G43" s="733"/>
      <c r="H43" s="733">
        <f t="shared" si="3"/>
        <v>0</v>
      </c>
      <c r="I43" s="733">
        <f t="shared" si="4"/>
        <v>0</v>
      </c>
      <c r="J43" s="733">
        <f>SUMIF(BTDC!$E$8:$E$32,BCDPS!A43,BTDC!$I$8:$I$32)</f>
        <v>0</v>
      </c>
      <c r="K43" s="733">
        <f>SUMIF(BTDC!$F$8:$F$32,BCDPS!B43,BTDC!$I$8:$I$32)</f>
        <v>0</v>
      </c>
      <c r="L43" s="733">
        <f t="shared" si="5"/>
        <v>0</v>
      </c>
      <c r="M43" s="733">
        <f t="shared" si="0"/>
        <v>0</v>
      </c>
      <c r="N43" s="734">
        <f t="shared" si="6"/>
        <v>0</v>
      </c>
      <c r="O43" s="54" t="str">
        <f t="shared" si="1"/>
        <v/>
      </c>
      <c r="P43" s="54"/>
      <c r="Q43" s="54"/>
      <c r="R43" s="54">
        <f t="shared" si="7"/>
        <v>0</v>
      </c>
      <c r="S43" s="54">
        <f t="shared" si="7"/>
        <v>0</v>
      </c>
    </row>
    <row r="44" spans="1:19">
      <c r="A44" s="35" t="s">
        <v>1068</v>
      </c>
      <c r="B44" s="33" t="str">
        <f>LEFT(A44,5)</f>
        <v>D2141</v>
      </c>
      <c r="C44" s="34" t="s">
        <v>1093</v>
      </c>
      <c r="D44" s="733">
        <v>0</v>
      </c>
      <c r="E44" s="733">
        <v>1230181691</v>
      </c>
      <c r="F44" s="733"/>
      <c r="G44" s="733"/>
      <c r="H44" s="733">
        <f t="shared" si="3"/>
        <v>0</v>
      </c>
      <c r="I44" s="733">
        <f t="shared" si="4"/>
        <v>1230181691</v>
      </c>
      <c r="J44" s="733">
        <f>SUMIF(BTDC!$E$8:$E$32,BCDPS!A44,BTDC!$I$8:$I$32)</f>
        <v>0</v>
      </c>
      <c r="K44" s="733">
        <f>SUMIF(BTDC!$F$8:$F$32,BCDPS!B44,BTDC!$I$8:$I$32)</f>
        <v>0</v>
      </c>
      <c r="L44" s="733">
        <f t="shared" si="5"/>
        <v>0</v>
      </c>
      <c r="M44" s="733">
        <f t="shared" si="0"/>
        <v>1230181691</v>
      </c>
      <c r="N44" s="734">
        <f t="shared" si="6"/>
        <v>0</v>
      </c>
      <c r="O44" s="54" t="str">
        <f t="shared" si="1"/>
        <v/>
      </c>
      <c r="P44" s="54"/>
      <c r="Q44" s="54"/>
      <c r="R44" s="54">
        <f t="shared" si="7"/>
        <v>0</v>
      </c>
      <c r="S44" s="54">
        <f t="shared" si="7"/>
        <v>-1230181691</v>
      </c>
    </row>
    <row r="45" spans="1:19">
      <c r="A45" s="35" t="s">
        <v>1069</v>
      </c>
      <c r="B45" s="33" t="str">
        <f>LEFT(A45,5)</f>
        <v>D2142</v>
      </c>
      <c r="C45" s="34" t="s">
        <v>1090</v>
      </c>
      <c r="D45" s="733">
        <v>0</v>
      </c>
      <c r="E45" s="733">
        <v>0</v>
      </c>
      <c r="F45" s="733"/>
      <c r="G45" s="733"/>
      <c r="H45" s="733">
        <f t="shared" si="3"/>
        <v>0</v>
      </c>
      <c r="I45" s="733">
        <f t="shared" si="4"/>
        <v>0</v>
      </c>
      <c r="J45" s="733">
        <f>SUMIF(BTDC!$E$8:$E$32,BCDPS!A45,BTDC!$I$8:$I$32)</f>
        <v>0</v>
      </c>
      <c r="K45" s="733">
        <f>SUMIF(BTDC!$F$8:$F$32,BCDPS!B45,BTDC!$I$8:$I$32)</f>
        <v>0</v>
      </c>
      <c r="L45" s="733">
        <f t="shared" si="5"/>
        <v>0</v>
      </c>
      <c r="M45" s="733">
        <f t="shared" si="0"/>
        <v>0</v>
      </c>
      <c r="N45" s="734">
        <f t="shared" si="6"/>
        <v>0</v>
      </c>
      <c r="O45" s="54" t="str">
        <f t="shared" si="1"/>
        <v/>
      </c>
      <c r="P45" s="54"/>
      <c r="Q45" s="54"/>
      <c r="R45" s="54">
        <f t="shared" si="7"/>
        <v>0</v>
      </c>
      <c r="S45" s="54">
        <f t="shared" si="7"/>
        <v>0</v>
      </c>
    </row>
    <row r="46" spans="1:19">
      <c r="A46" s="35" t="s">
        <v>1094</v>
      </c>
      <c r="B46" s="33" t="str">
        <f>LEFT(A46,5)</f>
        <v>D2143</v>
      </c>
      <c r="C46" s="34" t="s">
        <v>975</v>
      </c>
      <c r="D46" s="733">
        <v>0</v>
      </c>
      <c r="E46" s="733">
        <v>0</v>
      </c>
      <c r="F46" s="733"/>
      <c r="G46" s="733"/>
      <c r="H46" s="733">
        <f t="shared" si="3"/>
        <v>0</v>
      </c>
      <c r="I46" s="733">
        <f t="shared" si="4"/>
        <v>0</v>
      </c>
      <c r="J46" s="733">
        <f>SUMIF(BTDC!$E$8:$E$32,BCDPS!A46,BTDC!$I$8:$I$32)</f>
        <v>0</v>
      </c>
      <c r="K46" s="733">
        <f>SUMIF(BTDC!$F$8:$F$32,BCDPS!B46,BTDC!$I$8:$I$32)</f>
        <v>0</v>
      </c>
      <c r="L46" s="733">
        <f t="shared" si="5"/>
        <v>0</v>
      </c>
      <c r="M46" s="733">
        <f t="shared" si="0"/>
        <v>0</v>
      </c>
      <c r="N46" s="734">
        <f t="shared" si="6"/>
        <v>0</v>
      </c>
      <c r="O46" s="54" t="str">
        <f t="shared" si="1"/>
        <v/>
      </c>
      <c r="P46" s="54"/>
      <c r="Q46" s="54"/>
      <c r="R46" s="54">
        <f t="shared" si="7"/>
        <v>0</v>
      </c>
      <c r="S46" s="54">
        <f t="shared" si="7"/>
        <v>0</v>
      </c>
    </row>
    <row r="47" spans="1:19">
      <c r="A47" s="35" t="s">
        <v>1095</v>
      </c>
      <c r="B47" s="33" t="str">
        <f>LEFT(A47,5)</f>
        <v>D2147</v>
      </c>
      <c r="C47" s="34" t="s">
        <v>669</v>
      </c>
      <c r="D47" s="733">
        <v>0</v>
      </c>
      <c r="E47" s="733">
        <v>0</v>
      </c>
      <c r="F47" s="733"/>
      <c r="G47" s="733"/>
      <c r="H47" s="733">
        <f t="shared" si="3"/>
        <v>0</v>
      </c>
      <c r="I47" s="733">
        <f t="shared" si="4"/>
        <v>0</v>
      </c>
      <c r="J47" s="733">
        <f>SUMIF(BTDC!$E$8:$E$32,BCDPS!A47,BTDC!$I$8:$I$32)</f>
        <v>0</v>
      </c>
      <c r="K47" s="733">
        <f>SUMIF(BTDC!$F$8:$F$32,BCDPS!B47,BTDC!$I$8:$I$32)</f>
        <v>0</v>
      </c>
      <c r="L47" s="733">
        <f t="shared" si="5"/>
        <v>0</v>
      </c>
      <c r="M47" s="733">
        <f t="shared" si="0"/>
        <v>0</v>
      </c>
      <c r="N47" s="734">
        <f t="shared" si="6"/>
        <v>0</v>
      </c>
      <c r="O47" s="54" t="str">
        <f t="shared" si="1"/>
        <v/>
      </c>
      <c r="P47" s="54"/>
      <c r="Q47" s="54"/>
      <c r="R47" s="54">
        <f t="shared" si="7"/>
        <v>0</v>
      </c>
      <c r="S47" s="54">
        <f t="shared" si="7"/>
        <v>0</v>
      </c>
    </row>
    <row r="48" spans="1:19">
      <c r="A48" s="35" t="s">
        <v>697</v>
      </c>
      <c r="B48" s="33" t="str">
        <f t="shared" si="2"/>
        <v>D222</v>
      </c>
      <c r="C48" s="34" t="s">
        <v>671</v>
      </c>
      <c r="D48" s="733">
        <v>0</v>
      </c>
      <c r="E48" s="733">
        <v>0</v>
      </c>
      <c r="F48" s="733"/>
      <c r="G48" s="733"/>
      <c r="H48" s="733">
        <f t="shared" si="3"/>
        <v>0</v>
      </c>
      <c r="I48" s="733">
        <f t="shared" si="4"/>
        <v>0</v>
      </c>
      <c r="J48" s="733">
        <f>SUMIF(BTDC!$E$8:$E$32,BCDPS!A48,BTDC!$I$8:$I$32)</f>
        <v>0</v>
      </c>
      <c r="K48" s="733">
        <f>SUMIF(BTDC!$F$8:$F$32,BCDPS!B48,BTDC!$I$8:$I$32)</f>
        <v>0</v>
      </c>
      <c r="L48" s="733">
        <f t="shared" si="5"/>
        <v>0</v>
      </c>
      <c r="M48" s="733">
        <f t="shared" si="0"/>
        <v>0</v>
      </c>
      <c r="N48" s="734">
        <f t="shared" si="6"/>
        <v>0</v>
      </c>
      <c r="O48" s="54" t="str">
        <f t="shared" si="1"/>
        <v/>
      </c>
      <c r="P48" s="54"/>
      <c r="Q48" s="54"/>
      <c r="R48" s="54">
        <f t="shared" si="7"/>
        <v>0</v>
      </c>
      <c r="S48" s="54">
        <f t="shared" si="7"/>
        <v>0</v>
      </c>
    </row>
    <row r="49" spans="1:19">
      <c r="A49" s="35" t="s">
        <v>698</v>
      </c>
      <c r="B49" s="33" t="str">
        <f>LEFT(A49,4)</f>
        <v>D223</v>
      </c>
      <c r="C49" s="34" t="s">
        <v>672</v>
      </c>
      <c r="D49" s="733">
        <v>0</v>
      </c>
      <c r="E49" s="733">
        <v>0</v>
      </c>
      <c r="F49" s="733"/>
      <c r="G49" s="733"/>
      <c r="H49" s="733">
        <f t="shared" si="3"/>
        <v>0</v>
      </c>
      <c r="I49" s="733">
        <f t="shared" si="4"/>
        <v>0</v>
      </c>
      <c r="J49" s="733">
        <f>SUMIF(BTDC!$E$8:$E$32,BCDPS!A49,BTDC!$I$8:$I$32)</f>
        <v>0</v>
      </c>
      <c r="K49" s="733">
        <f>SUMIF(BTDC!$F$8:$F$32,BCDPS!B49,BTDC!$I$8:$I$32)</f>
        <v>0</v>
      </c>
      <c r="L49" s="733">
        <f t="shared" si="5"/>
        <v>0</v>
      </c>
      <c r="M49" s="733">
        <f t="shared" si="0"/>
        <v>0</v>
      </c>
      <c r="N49" s="734">
        <f t="shared" si="6"/>
        <v>0</v>
      </c>
      <c r="O49" s="54" t="str">
        <f t="shared" si="1"/>
        <v/>
      </c>
      <c r="P49" s="54"/>
      <c r="Q49" s="54"/>
      <c r="R49" s="54">
        <f t="shared" si="7"/>
        <v>0</v>
      </c>
      <c r="S49" s="54">
        <f t="shared" si="7"/>
        <v>0</v>
      </c>
    </row>
    <row r="50" spans="1:19">
      <c r="A50" s="35" t="s">
        <v>1070</v>
      </c>
      <c r="B50" s="33" t="str">
        <f t="shared" si="2"/>
        <v>D228</v>
      </c>
      <c r="C50" s="34" t="s">
        <v>670</v>
      </c>
      <c r="D50" s="733">
        <v>396000000</v>
      </c>
      <c r="E50" s="733">
        <v>0</v>
      </c>
      <c r="F50" s="733"/>
      <c r="G50" s="733"/>
      <c r="H50" s="733">
        <f t="shared" si="3"/>
        <v>396000000</v>
      </c>
      <c r="I50" s="733">
        <f t="shared" si="4"/>
        <v>0</v>
      </c>
      <c r="J50" s="733">
        <f>SUMIF(BTDC!$E$8:$E$32,BCDPS!A50,BTDC!$I$8:$I$32)</f>
        <v>0</v>
      </c>
      <c r="K50" s="733">
        <f>SUMIF(BTDC!$F$8:$F$32,BCDPS!B50,BTDC!$I$8:$I$32)</f>
        <v>0</v>
      </c>
      <c r="L50" s="733">
        <f t="shared" si="5"/>
        <v>396000000</v>
      </c>
      <c r="M50" s="733">
        <f t="shared" si="0"/>
        <v>0</v>
      </c>
      <c r="N50" s="734">
        <f t="shared" si="6"/>
        <v>0</v>
      </c>
      <c r="O50" s="54" t="str">
        <f t="shared" si="1"/>
        <v/>
      </c>
      <c r="P50" s="54"/>
      <c r="Q50" s="54"/>
      <c r="R50" s="54">
        <f t="shared" si="7"/>
        <v>-396000000</v>
      </c>
      <c r="S50" s="54">
        <f t="shared" si="7"/>
        <v>0</v>
      </c>
    </row>
    <row r="51" spans="1:19">
      <c r="A51" s="35" t="s">
        <v>1071</v>
      </c>
      <c r="B51" s="33" t="str">
        <f t="shared" si="2"/>
        <v>D221</v>
      </c>
      <c r="C51" s="34" t="s">
        <v>699</v>
      </c>
      <c r="D51" s="733">
        <v>0</v>
      </c>
      <c r="E51" s="733">
        <v>0</v>
      </c>
      <c r="F51" s="733"/>
      <c r="G51" s="733"/>
      <c r="H51" s="733">
        <f t="shared" si="3"/>
        <v>0</v>
      </c>
      <c r="I51" s="733">
        <f t="shared" si="4"/>
        <v>0</v>
      </c>
      <c r="J51" s="733">
        <f>SUMIF(BTDC!$E$8:$E$32,BCDPS!A51,BTDC!$I$8:$I$32)</f>
        <v>0</v>
      </c>
      <c r="K51" s="733">
        <f>SUMIF(BTDC!$F$8:$F$32,BCDPS!B51,BTDC!$I$8:$I$32)</f>
        <v>0</v>
      </c>
      <c r="L51" s="733">
        <f t="shared" si="5"/>
        <v>0</v>
      </c>
      <c r="M51" s="733">
        <f t="shared" si="0"/>
        <v>0</v>
      </c>
      <c r="N51" s="734">
        <f t="shared" si="6"/>
        <v>0</v>
      </c>
      <c r="O51" s="54" t="str">
        <f t="shared" si="1"/>
        <v/>
      </c>
      <c r="P51" s="54"/>
      <c r="Q51" s="54"/>
      <c r="R51" s="54">
        <f t="shared" si="7"/>
        <v>0</v>
      </c>
      <c r="S51" s="54">
        <f t="shared" si="7"/>
        <v>0</v>
      </c>
    </row>
    <row r="52" spans="1:19">
      <c r="A52" s="35" t="s">
        <v>1062</v>
      </c>
      <c r="B52" s="33" t="str">
        <f t="shared" si="2"/>
        <v>D022</v>
      </c>
      <c r="C52" s="34" t="s">
        <v>1092</v>
      </c>
      <c r="D52" s="733">
        <v>0</v>
      </c>
      <c r="E52" s="733">
        <v>0</v>
      </c>
      <c r="F52" s="733"/>
      <c r="G52" s="733"/>
      <c r="H52" s="733">
        <f t="shared" si="3"/>
        <v>0</v>
      </c>
      <c r="I52" s="733">
        <f t="shared" si="4"/>
        <v>0</v>
      </c>
      <c r="J52" s="733">
        <f>SUMIF(BTDC!$E$8:$E$32,BCDPS!A52,BTDC!$I$8:$I$32)</f>
        <v>0</v>
      </c>
      <c r="K52" s="733">
        <f>SUMIF(BTDC!$F$8:$F$32,BCDPS!B52,BTDC!$I$8:$I$32)</f>
        <v>0</v>
      </c>
      <c r="L52" s="733">
        <f t="shared" si="5"/>
        <v>0</v>
      </c>
      <c r="M52" s="733">
        <f t="shared" si="0"/>
        <v>0</v>
      </c>
      <c r="N52" s="734">
        <f>J52-K52</f>
        <v>0</v>
      </c>
      <c r="O52" s="54" t="str">
        <f t="shared" si="1"/>
        <v/>
      </c>
      <c r="P52" s="54"/>
      <c r="Q52" s="54"/>
      <c r="R52" s="54">
        <f t="shared" si="7"/>
        <v>0</v>
      </c>
      <c r="S52" s="54">
        <f t="shared" si="7"/>
        <v>0</v>
      </c>
    </row>
    <row r="53" spans="1:19">
      <c r="A53" s="35" t="s">
        <v>1066</v>
      </c>
      <c r="B53" s="33" t="str">
        <f t="shared" si="2"/>
        <v>D241</v>
      </c>
      <c r="C53" s="34" t="s">
        <v>976</v>
      </c>
      <c r="D53" s="733">
        <v>5950458402</v>
      </c>
      <c r="E53" s="733">
        <v>0</v>
      </c>
      <c r="F53" s="733"/>
      <c r="G53" s="733"/>
      <c r="H53" s="733">
        <f t="shared" si="3"/>
        <v>5950458402</v>
      </c>
      <c r="I53" s="733">
        <f t="shared" si="4"/>
        <v>0</v>
      </c>
      <c r="J53" s="733">
        <f>SUMIF(BTDC!$E$8:$E$32,BCDPS!A53,BTDC!$I$8:$I$32)</f>
        <v>0</v>
      </c>
      <c r="K53" s="733">
        <f>SUMIF(BTDC!$F$8:$F$32,BCDPS!B53,BTDC!$I$8:$I$32)</f>
        <v>0</v>
      </c>
      <c r="L53" s="733">
        <f t="shared" si="5"/>
        <v>5950458402</v>
      </c>
      <c r="M53" s="733">
        <f t="shared" si="0"/>
        <v>0</v>
      </c>
      <c r="N53" s="734">
        <f t="shared" si="6"/>
        <v>0</v>
      </c>
      <c r="O53" s="54" t="str">
        <f t="shared" si="1"/>
        <v/>
      </c>
      <c r="P53" s="54"/>
      <c r="Q53" s="54"/>
      <c r="R53" s="54">
        <f t="shared" si="7"/>
        <v>-5950458402</v>
      </c>
      <c r="S53" s="54">
        <f t="shared" si="7"/>
        <v>0</v>
      </c>
    </row>
    <row r="54" spans="1:19">
      <c r="A54" s="35" t="s">
        <v>1075</v>
      </c>
      <c r="B54" s="33" t="str">
        <f t="shared" si="2"/>
        <v>D024</v>
      </c>
      <c r="C54" s="34" t="s">
        <v>1091</v>
      </c>
      <c r="D54" s="733">
        <v>0</v>
      </c>
      <c r="E54" s="733">
        <v>0</v>
      </c>
      <c r="F54" s="733"/>
      <c r="G54" s="733"/>
      <c r="H54" s="733">
        <f t="shared" si="3"/>
        <v>0</v>
      </c>
      <c r="I54" s="733">
        <f t="shared" si="4"/>
        <v>0</v>
      </c>
      <c r="J54" s="733">
        <f>SUMIF(BTDC!$E$8:$E$32,BCDPS!A54,BTDC!$I$8:$I$32)</f>
        <v>0</v>
      </c>
      <c r="K54" s="733">
        <f>SUMIF(BTDC!$F$8:$F$32,BCDPS!B54,BTDC!$I$8:$I$32)</f>
        <v>0</v>
      </c>
      <c r="L54" s="733">
        <f t="shared" si="5"/>
        <v>0</v>
      </c>
      <c r="M54" s="733">
        <f t="shared" si="0"/>
        <v>0</v>
      </c>
      <c r="N54" s="734">
        <f>J54-K54</f>
        <v>0</v>
      </c>
      <c r="O54" s="54" t="str">
        <f t="shared" si="1"/>
        <v/>
      </c>
      <c r="P54" s="54"/>
      <c r="Q54" s="54"/>
      <c r="R54" s="54">
        <f t="shared" si="7"/>
        <v>0</v>
      </c>
      <c r="S54" s="54">
        <f t="shared" si="7"/>
        <v>0</v>
      </c>
    </row>
    <row r="55" spans="1:19">
      <c r="A55" s="35" t="s">
        <v>1072</v>
      </c>
      <c r="B55" s="33" t="str">
        <f t="shared" si="2"/>
        <v>D229</v>
      </c>
      <c r="C55" s="34" t="s">
        <v>700</v>
      </c>
      <c r="D55" s="733">
        <v>0</v>
      </c>
      <c r="E55" s="733">
        <v>0</v>
      </c>
      <c r="F55" s="733"/>
      <c r="G55" s="733"/>
      <c r="H55" s="733">
        <f t="shared" si="3"/>
        <v>0</v>
      </c>
      <c r="I55" s="733">
        <f t="shared" si="4"/>
        <v>0</v>
      </c>
      <c r="J55" s="733">
        <f>SUMIF(BTDC!$E$8:$E$32,BCDPS!A55,BTDC!$I$8:$I$32)</f>
        <v>0</v>
      </c>
      <c r="K55" s="733">
        <f>SUMIF(BTDC!$F$8:$F$32,BCDPS!B55,BTDC!$I$8:$I$32)</f>
        <v>0</v>
      </c>
      <c r="L55" s="733">
        <f t="shared" si="5"/>
        <v>0</v>
      </c>
      <c r="M55" s="733">
        <f t="shared" si="0"/>
        <v>0</v>
      </c>
      <c r="N55" s="734">
        <f t="shared" si="6"/>
        <v>0</v>
      </c>
      <c r="O55" s="54" t="str">
        <f t="shared" si="1"/>
        <v/>
      </c>
      <c r="P55" s="54"/>
      <c r="Q55" s="54"/>
      <c r="R55" s="54">
        <f t="shared" si="7"/>
        <v>0</v>
      </c>
      <c r="S55" s="54">
        <f t="shared" si="7"/>
        <v>0</v>
      </c>
    </row>
    <row r="56" spans="1:19">
      <c r="A56" s="35" t="s">
        <v>1073</v>
      </c>
      <c r="B56" s="33" t="str">
        <f t="shared" si="2"/>
        <v>D242</v>
      </c>
      <c r="C56" s="34" t="s">
        <v>977</v>
      </c>
      <c r="D56" s="733">
        <v>0</v>
      </c>
      <c r="E56" s="733">
        <v>0</v>
      </c>
      <c r="F56" s="733"/>
      <c r="G56" s="733"/>
      <c r="H56" s="733">
        <f t="shared" si="3"/>
        <v>0</v>
      </c>
      <c r="I56" s="733">
        <f t="shared" si="4"/>
        <v>0</v>
      </c>
      <c r="J56" s="733">
        <f>SUMIF(BTDC!$E$8:$E$32,BCDPS!A56,BTDC!$I$8:$I$32)</f>
        <v>0</v>
      </c>
      <c r="K56" s="733">
        <f>SUMIF(BTDC!$F$8:$F$32,BCDPS!B56,BTDC!$I$8:$I$32)</f>
        <v>0</v>
      </c>
      <c r="L56" s="733">
        <f t="shared" si="5"/>
        <v>0</v>
      </c>
      <c r="M56" s="733">
        <f t="shared" si="0"/>
        <v>0</v>
      </c>
      <c r="N56" s="734">
        <f t="shared" si="6"/>
        <v>0</v>
      </c>
      <c r="O56" s="54" t="str">
        <f t="shared" si="1"/>
        <v/>
      </c>
      <c r="P56" s="54"/>
      <c r="Q56" s="54"/>
      <c r="R56" s="54">
        <f t="shared" si="7"/>
        <v>0</v>
      </c>
      <c r="S56" s="54">
        <f t="shared" si="7"/>
        <v>0</v>
      </c>
    </row>
    <row r="57" spans="1:19">
      <c r="A57" s="35" t="s">
        <v>1074</v>
      </c>
      <c r="B57" s="33" t="str">
        <f t="shared" si="2"/>
        <v>D262</v>
      </c>
      <c r="C57" s="34" t="s">
        <v>701</v>
      </c>
      <c r="D57" s="733">
        <v>0</v>
      </c>
      <c r="E57" s="733">
        <v>0</v>
      </c>
      <c r="F57" s="733"/>
      <c r="G57" s="733"/>
      <c r="H57" s="733">
        <f t="shared" si="3"/>
        <v>0</v>
      </c>
      <c r="I57" s="733">
        <f t="shared" si="4"/>
        <v>0</v>
      </c>
      <c r="J57" s="733">
        <f>SUMIF(BTDC!$E$8:$E$32,BCDPS!A57,BTDC!$I$8:$I$32)</f>
        <v>0</v>
      </c>
      <c r="K57" s="733">
        <f>SUMIF(BTDC!$F$8:$F$32,BCDPS!B57,BTDC!$I$8:$I$32)</f>
        <v>0</v>
      </c>
      <c r="L57" s="733">
        <f t="shared" si="5"/>
        <v>0</v>
      </c>
      <c r="M57" s="733">
        <f t="shared" si="0"/>
        <v>0</v>
      </c>
      <c r="N57" s="734">
        <f t="shared" si="6"/>
        <v>0</v>
      </c>
      <c r="O57" s="54" t="str">
        <f t="shared" si="1"/>
        <v/>
      </c>
      <c r="P57" s="54"/>
      <c r="Q57" s="54"/>
      <c r="R57" s="54">
        <f t="shared" si="7"/>
        <v>0</v>
      </c>
      <c r="S57" s="54">
        <f t="shared" si="7"/>
        <v>0</v>
      </c>
    </row>
    <row r="58" spans="1:19">
      <c r="A58" s="35" t="s">
        <v>708</v>
      </c>
      <c r="B58" s="33" t="str">
        <f t="shared" si="2"/>
        <v>N311</v>
      </c>
      <c r="C58" s="34" t="s">
        <v>978</v>
      </c>
      <c r="D58" s="733">
        <v>0</v>
      </c>
      <c r="E58" s="733">
        <v>0</v>
      </c>
      <c r="F58" s="733"/>
      <c r="G58" s="733"/>
      <c r="H58" s="733">
        <f t="shared" si="3"/>
        <v>0</v>
      </c>
      <c r="I58" s="733">
        <f t="shared" si="4"/>
        <v>0</v>
      </c>
      <c r="J58" s="733">
        <f>SUMIF(BTDC!$E$8:$E$32,BCDPS!A58,BTDC!$I$8:$I$32)</f>
        <v>0</v>
      </c>
      <c r="K58" s="733">
        <f>SUMIF(BTDC!$F$8:$F$32,BCDPS!B58,BTDC!$I$8:$I$32)</f>
        <v>0</v>
      </c>
      <c r="L58" s="733">
        <f t="shared" si="5"/>
        <v>0</v>
      </c>
      <c r="M58" s="733">
        <f t="shared" si="0"/>
        <v>0</v>
      </c>
      <c r="N58" s="734">
        <f>K58-J58</f>
        <v>0</v>
      </c>
      <c r="O58" s="54" t="str">
        <f t="shared" si="1"/>
        <v/>
      </c>
      <c r="P58" s="54"/>
      <c r="Q58" s="54"/>
      <c r="R58" s="54">
        <f t="shared" si="7"/>
        <v>0</v>
      </c>
      <c r="S58" s="54">
        <f t="shared" si="7"/>
        <v>0</v>
      </c>
    </row>
    <row r="59" spans="1:19">
      <c r="A59" s="35" t="s">
        <v>709</v>
      </c>
      <c r="B59" s="33" t="str">
        <f t="shared" si="2"/>
        <v>N331</v>
      </c>
      <c r="C59" s="37" t="s">
        <v>982</v>
      </c>
      <c r="D59" s="733">
        <v>312082883</v>
      </c>
      <c r="E59" s="733">
        <v>231000000</v>
      </c>
      <c r="F59" s="733"/>
      <c r="G59" s="733"/>
      <c r="H59" s="733">
        <v>312082883</v>
      </c>
      <c r="I59" s="733">
        <v>231000000</v>
      </c>
      <c r="J59" s="733">
        <f>SUMIF(BTDC!$E$8:$E$32,BCDPS!A59,BTDC!$I$8:$I$32)</f>
        <v>0</v>
      </c>
      <c r="K59" s="733">
        <f>SUMIF(BTDC!$F$8:$F$32,BCDPS!B59,BTDC!$I$8:$I$32)</f>
        <v>0</v>
      </c>
      <c r="L59" s="733">
        <f t="shared" si="5"/>
        <v>312082883</v>
      </c>
      <c r="M59" s="733">
        <f t="shared" si="0"/>
        <v>231000000</v>
      </c>
      <c r="N59" s="736">
        <f t="shared" ref="N59:N88" si="8">K59-J59</f>
        <v>0</v>
      </c>
      <c r="O59" s="737" t="str">
        <f t="shared" si="1"/>
        <v/>
      </c>
      <c r="P59" s="737"/>
      <c r="Q59" s="737"/>
      <c r="R59" s="737">
        <f t="shared" si="7"/>
        <v>-312082883</v>
      </c>
      <c r="S59" s="737">
        <f t="shared" si="7"/>
        <v>-231000000</v>
      </c>
    </row>
    <row r="60" spans="1:19">
      <c r="A60" s="35" t="s">
        <v>702</v>
      </c>
      <c r="B60" s="33" t="str">
        <f t="shared" si="2"/>
        <v>A131</v>
      </c>
      <c r="C60" s="34" t="s">
        <v>983</v>
      </c>
      <c r="D60" s="733">
        <v>0</v>
      </c>
      <c r="E60" s="733">
        <v>0</v>
      </c>
      <c r="F60" s="733"/>
      <c r="G60" s="733"/>
      <c r="H60" s="733">
        <f t="shared" si="3"/>
        <v>0</v>
      </c>
      <c r="I60" s="733">
        <f t="shared" si="4"/>
        <v>0</v>
      </c>
      <c r="J60" s="733">
        <f>SUMIF(BTDC!$E$8:$E$32,BCDPS!A60,BTDC!$I$8:$I$32)</f>
        <v>0</v>
      </c>
      <c r="K60" s="733">
        <f>SUMIF(BTDC!$F$8:$F$32,BCDPS!B60,BTDC!$I$8:$I$32)</f>
        <v>0</v>
      </c>
      <c r="L60" s="733">
        <f t="shared" si="5"/>
        <v>0</v>
      </c>
      <c r="M60" s="733">
        <f t="shared" si="0"/>
        <v>0</v>
      </c>
      <c r="N60" s="734">
        <f t="shared" si="8"/>
        <v>0</v>
      </c>
      <c r="O60" s="54" t="str">
        <f t="shared" si="1"/>
        <v/>
      </c>
      <c r="P60" s="54"/>
      <c r="Q60" s="54"/>
      <c r="R60" s="54">
        <f t="shared" si="7"/>
        <v>0</v>
      </c>
      <c r="S60" s="54">
        <f t="shared" si="7"/>
        <v>0</v>
      </c>
    </row>
    <row r="61" spans="1:19">
      <c r="A61" s="35" t="s">
        <v>710</v>
      </c>
      <c r="B61" s="33" t="str">
        <f t="shared" si="2"/>
        <v>N333</v>
      </c>
      <c r="C61" s="34" t="s">
        <v>984</v>
      </c>
      <c r="D61" s="733">
        <v>0</v>
      </c>
      <c r="E61" s="733">
        <v>1049442390</v>
      </c>
      <c r="F61" s="733"/>
      <c r="G61" s="733"/>
      <c r="H61" s="733">
        <f t="shared" si="3"/>
        <v>0</v>
      </c>
      <c r="I61" s="733">
        <f t="shared" si="4"/>
        <v>1049442390</v>
      </c>
      <c r="J61" s="733">
        <f>SUMIF(BTDC!$E$8:$E$32,BCDPS!A61,BTDC!$I$8:$I$32)</f>
        <v>0</v>
      </c>
      <c r="K61" s="733">
        <f>SUMIF(BTDC!$F$8:$F$32,BCDPS!B61,BTDC!$I$8:$I$32)</f>
        <v>0</v>
      </c>
      <c r="L61" s="733">
        <f t="shared" si="5"/>
        <v>0</v>
      </c>
      <c r="M61" s="733">
        <f t="shared" si="0"/>
        <v>1049442390</v>
      </c>
      <c r="N61" s="734">
        <f t="shared" si="8"/>
        <v>0</v>
      </c>
      <c r="O61" s="54" t="str">
        <f t="shared" si="1"/>
        <v/>
      </c>
      <c r="P61" s="54"/>
      <c r="Q61" s="54"/>
      <c r="R61" s="54">
        <f t="shared" si="7"/>
        <v>0</v>
      </c>
      <c r="S61" s="54">
        <f t="shared" si="7"/>
        <v>-1049442390</v>
      </c>
    </row>
    <row r="62" spans="1:19">
      <c r="A62" s="35" t="s">
        <v>711</v>
      </c>
      <c r="B62" s="33" t="str">
        <f t="shared" si="2"/>
        <v>N334</v>
      </c>
      <c r="C62" s="34" t="s">
        <v>985</v>
      </c>
      <c r="D62" s="733">
        <v>0</v>
      </c>
      <c r="E62" s="733">
        <v>0</v>
      </c>
      <c r="F62" s="733"/>
      <c r="G62" s="733"/>
      <c r="H62" s="733">
        <f t="shared" si="3"/>
        <v>0</v>
      </c>
      <c r="I62" s="733">
        <f t="shared" si="4"/>
        <v>0</v>
      </c>
      <c r="J62" s="733">
        <f>SUMIF(BTDC!$E$8:$E$32,BCDPS!A62,BTDC!$I$8:$I$32)</f>
        <v>0</v>
      </c>
      <c r="K62" s="733">
        <f>SUMIF(BTDC!$F$8:$F$32,BCDPS!B62,BTDC!$I$8:$I$32)</f>
        <v>0</v>
      </c>
      <c r="L62" s="733">
        <f t="shared" si="5"/>
        <v>0</v>
      </c>
      <c r="M62" s="733">
        <f t="shared" si="0"/>
        <v>0</v>
      </c>
      <c r="N62" s="734">
        <f t="shared" si="8"/>
        <v>0</v>
      </c>
      <c r="O62" s="54" t="str">
        <f t="shared" si="1"/>
        <v/>
      </c>
      <c r="P62" s="54"/>
      <c r="Q62" s="54"/>
      <c r="R62" s="54">
        <f t="shared" si="7"/>
        <v>0</v>
      </c>
      <c r="S62" s="54">
        <f t="shared" si="7"/>
        <v>0</v>
      </c>
    </row>
    <row r="63" spans="1:19">
      <c r="A63" s="35" t="s">
        <v>712</v>
      </c>
      <c r="B63" s="33" t="str">
        <f t="shared" si="2"/>
        <v>N335</v>
      </c>
      <c r="C63" s="34" t="s">
        <v>986</v>
      </c>
      <c r="D63" s="733">
        <v>0</v>
      </c>
      <c r="E63" s="733">
        <v>30000000</v>
      </c>
      <c r="F63" s="733"/>
      <c r="G63" s="733"/>
      <c r="H63" s="733">
        <f t="shared" si="3"/>
        <v>0</v>
      </c>
      <c r="I63" s="733">
        <f t="shared" si="4"/>
        <v>30000000</v>
      </c>
      <c r="J63" s="733">
        <f>SUMIF(BTDC!$E$8:$E$32,BCDPS!A63,BTDC!$I$8:$I$32)</f>
        <v>0</v>
      </c>
      <c r="K63" s="733">
        <f>SUMIF(BTDC!$F$8:$F$32,BCDPS!B63,BTDC!$I$8:$I$32)</f>
        <v>0</v>
      </c>
      <c r="L63" s="733">
        <f t="shared" si="5"/>
        <v>0</v>
      </c>
      <c r="M63" s="733">
        <f t="shared" si="0"/>
        <v>30000000</v>
      </c>
      <c r="N63" s="734">
        <f t="shared" si="8"/>
        <v>0</v>
      </c>
      <c r="O63" s="54" t="str">
        <f t="shared" si="1"/>
        <v/>
      </c>
      <c r="P63" s="54"/>
      <c r="Q63" s="54"/>
      <c r="R63" s="54">
        <f t="shared" si="7"/>
        <v>0</v>
      </c>
      <c r="S63" s="54">
        <f t="shared" si="7"/>
        <v>-30000000</v>
      </c>
    </row>
    <row r="64" spans="1:19">
      <c r="A64" s="35" t="s">
        <v>707</v>
      </c>
      <c r="B64" s="33" t="str">
        <f t="shared" si="2"/>
        <v>N336</v>
      </c>
      <c r="C64" s="34" t="s">
        <v>987</v>
      </c>
      <c r="D64" s="733">
        <v>0</v>
      </c>
      <c r="E64" s="733">
        <v>1034617760</v>
      </c>
      <c r="F64" s="733"/>
      <c r="G64" s="733"/>
      <c r="H64" s="733">
        <f t="shared" si="3"/>
        <v>0</v>
      </c>
      <c r="I64" s="733">
        <f t="shared" si="4"/>
        <v>1034617760</v>
      </c>
      <c r="J64" s="733">
        <f>SUMIF(BTDC!$E$8:$E$32,BCDPS!A64,BTDC!$I$8:$I$32)</f>
        <v>0</v>
      </c>
      <c r="K64" s="733">
        <f>SUMIF(BTDC!$F$8:$F$32,BCDPS!B64,BTDC!$I$8:$I$32)</f>
        <v>0</v>
      </c>
      <c r="L64" s="733">
        <f t="shared" si="5"/>
        <v>0</v>
      </c>
      <c r="M64" s="733">
        <f t="shared" si="0"/>
        <v>1034617760</v>
      </c>
      <c r="N64" s="734">
        <f t="shared" si="8"/>
        <v>0</v>
      </c>
      <c r="O64" s="54" t="str">
        <f t="shared" si="1"/>
        <v/>
      </c>
      <c r="P64" s="54"/>
      <c r="Q64" s="54"/>
      <c r="R64" s="54">
        <f t="shared" si="7"/>
        <v>0</v>
      </c>
      <c r="S64" s="54">
        <f t="shared" si="7"/>
        <v>-1034617760</v>
      </c>
    </row>
    <row r="65" spans="1:19">
      <c r="A65" s="35" t="s">
        <v>714</v>
      </c>
      <c r="B65" s="33" t="str">
        <f t="shared" si="2"/>
        <v>N338</v>
      </c>
      <c r="C65" s="34" t="s">
        <v>988</v>
      </c>
      <c r="D65" s="733">
        <v>17913743</v>
      </c>
      <c r="E65" s="733">
        <v>9724897711</v>
      </c>
      <c r="F65" s="733"/>
      <c r="G65" s="733"/>
      <c r="H65" s="733">
        <v>17913743</v>
      </c>
      <c r="I65" s="733">
        <v>9724897711</v>
      </c>
      <c r="J65" s="733">
        <f>SUMIF(BTDC!$E$8:$E$32,BCDPS!A65,BTDC!$I$8:$I$32)</f>
        <v>0</v>
      </c>
      <c r="K65" s="733">
        <f>SUMIF(BTDC!$F$8:$F$32,BCDPS!B65,BTDC!$I$8:$I$32)</f>
        <v>0</v>
      </c>
      <c r="L65" s="733">
        <f t="shared" si="5"/>
        <v>17913743</v>
      </c>
      <c r="M65" s="733">
        <f t="shared" si="0"/>
        <v>9724897711</v>
      </c>
      <c r="N65" s="734">
        <f>K65-J65</f>
        <v>0</v>
      </c>
      <c r="O65" s="54" t="str">
        <f t="shared" si="1"/>
        <v/>
      </c>
      <c r="P65" s="54"/>
      <c r="Q65" s="54"/>
      <c r="R65" s="54">
        <f t="shared" si="7"/>
        <v>-17913743</v>
      </c>
      <c r="S65" s="54">
        <f t="shared" si="7"/>
        <v>-9724897711</v>
      </c>
    </row>
    <row r="66" spans="1:19">
      <c r="A66" s="35" t="s">
        <v>1109</v>
      </c>
      <c r="B66" s="33" t="str">
        <f t="shared" si="2"/>
        <v>N339</v>
      </c>
      <c r="C66" s="34" t="s">
        <v>1110</v>
      </c>
      <c r="D66" s="733">
        <v>0</v>
      </c>
      <c r="E66" s="733">
        <v>0</v>
      </c>
      <c r="F66" s="733"/>
      <c r="G66" s="733"/>
      <c r="H66" s="733">
        <f t="shared" si="3"/>
        <v>0</v>
      </c>
      <c r="I66" s="733">
        <f t="shared" si="4"/>
        <v>0</v>
      </c>
      <c r="J66" s="733">
        <f>SUMIF(BTDC!$E$8:$E$32,BCDPS!A66,BTDC!$I$8:$I$32)</f>
        <v>0</v>
      </c>
      <c r="K66" s="733">
        <f>SUMIF(BTDC!$F$8:$F$32,BCDPS!B66,BTDC!$I$8:$I$32)</f>
        <v>0</v>
      </c>
      <c r="L66" s="733">
        <f t="shared" si="5"/>
        <v>0</v>
      </c>
      <c r="M66" s="733">
        <f t="shared" si="0"/>
        <v>0</v>
      </c>
      <c r="N66" s="734">
        <f t="shared" si="8"/>
        <v>0</v>
      </c>
      <c r="O66" s="54" t="str">
        <f t="shared" si="1"/>
        <v/>
      </c>
      <c r="P66" s="54"/>
      <c r="Q66" s="54"/>
      <c r="R66" s="54">
        <f t="shared" si="7"/>
        <v>0</v>
      </c>
      <c r="S66" s="54">
        <f t="shared" si="7"/>
        <v>0</v>
      </c>
    </row>
    <row r="67" spans="1:19">
      <c r="A67" s="35" t="s">
        <v>713</v>
      </c>
      <c r="B67" s="33" t="str">
        <f t="shared" si="2"/>
        <v>N318</v>
      </c>
      <c r="C67" s="34" t="s">
        <v>704</v>
      </c>
      <c r="D67" s="733">
        <v>0</v>
      </c>
      <c r="E67" s="733">
        <v>0</v>
      </c>
      <c r="F67" s="733"/>
      <c r="G67" s="733"/>
      <c r="H67" s="733">
        <f t="shared" si="3"/>
        <v>0</v>
      </c>
      <c r="I67" s="733">
        <f t="shared" si="4"/>
        <v>0</v>
      </c>
      <c r="J67" s="733">
        <f>SUMIF(BTDC!$E$8:$E$32,BCDPS!A67,BTDC!$I$8:$I$32)</f>
        <v>0</v>
      </c>
      <c r="K67" s="733">
        <f>SUMIF(BTDC!$F$8:$F$32,BCDPS!B67,BTDC!$I$8:$I$32)</f>
        <v>0</v>
      </c>
      <c r="L67" s="733">
        <f t="shared" si="5"/>
        <v>0</v>
      </c>
      <c r="M67" s="733">
        <f t="shared" si="0"/>
        <v>0</v>
      </c>
      <c r="N67" s="734">
        <f t="shared" si="8"/>
        <v>0</v>
      </c>
      <c r="O67" s="54" t="str">
        <f t="shared" si="1"/>
        <v/>
      </c>
      <c r="P67" s="54"/>
      <c r="Q67" s="54"/>
      <c r="R67" s="54">
        <f t="shared" si="7"/>
        <v>0</v>
      </c>
      <c r="S67" s="54">
        <f t="shared" si="7"/>
        <v>0</v>
      </c>
    </row>
    <row r="68" spans="1:19">
      <c r="A68" s="35" t="s">
        <v>716</v>
      </c>
      <c r="B68" s="33" t="str">
        <f t="shared" si="2"/>
        <v>D331</v>
      </c>
      <c r="C68" s="34" t="s">
        <v>718</v>
      </c>
      <c r="D68" s="733">
        <v>0</v>
      </c>
      <c r="E68" s="733">
        <v>0</v>
      </c>
      <c r="F68" s="733"/>
      <c r="G68" s="733"/>
      <c r="H68" s="733">
        <f t="shared" si="3"/>
        <v>0</v>
      </c>
      <c r="I68" s="733">
        <f t="shared" si="4"/>
        <v>0</v>
      </c>
      <c r="J68" s="733">
        <f>SUMIF(BTDC!$E$8:$E$32,BCDPS!A68,BTDC!$I$8:$I$32)</f>
        <v>0</v>
      </c>
      <c r="K68" s="733">
        <f>SUMIF(BTDC!$F$8:$F$32,BCDPS!B68,BTDC!$I$8:$I$32)</f>
        <v>0</v>
      </c>
      <c r="L68" s="733">
        <f t="shared" si="5"/>
        <v>0</v>
      </c>
      <c r="M68" s="733">
        <f t="shared" si="0"/>
        <v>0</v>
      </c>
      <c r="N68" s="734">
        <f t="shared" si="8"/>
        <v>0</v>
      </c>
      <c r="O68" s="54" t="str">
        <f t="shared" si="1"/>
        <v/>
      </c>
      <c r="P68" s="54"/>
      <c r="Q68" s="54"/>
      <c r="R68" s="54">
        <f t="shared" si="7"/>
        <v>0</v>
      </c>
      <c r="S68" s="54">
        <f t="shared" si="7"/>
        <v>0</v>
      </c>
    </row>
    <row r="69" spans="1:19">
      <c r="A69" s="35" t="s">
        <v>134</v>
      </c>
      <c r="B69" s="33" t="s">
        <v>134</v>
      </c>
      <c r="C69" s="34" t="s">
        <v>1115</v>
      </c>
      <c r="D69" s="733">
        <v>0</v>
      </c>
      <c r="E69" s="733">
        <v>29719701</v>
      </c>
      <c r="F69" s="733"/>
      <c r="G69" s="733"/>
      <c r="H69" s="733">
        <f t="shared" si="3"/>
        <v>0</v>
      </c>
      <c r="I69" s="733">
        <f t="shared" si="4"/>
        <v>29719701</v>
      </c>
      <c r="J69" s="733">
        <f>SUMIF(BTDC!$E$8:$E$32,BCDPS!A69,BTDC!$I$8:$I$32)</f>
        <v>0</v>
      </c>
      <c r="K69" s="733">
        <f>SUMIF(BTDC!$F$8:$F$32,BCDPS!B69,BTDC!$I$8:$I$32)</f>
        <v>0</v>
      </c>
      <c r="L69" s="733">
        <f t="shared" si="5"/>
        <v>0</v>
      </c>
      <c r="M69" s="733">
        <f t="shared" si="0"/>
        <v>29719701</v>
      </c>
      <c r="N69" s="734">
        <f>K69-J69</f>
        <v>0</v>
      </c>
      <c r="O69" s="54" t="str">
        <f t="shared" si="1"/>
        <v/>
      </c>
      <c r="P69" s="54"/>
      <c r="Q69" s="54"/>
      <c r="R69" s="54">
        <f t="shared" si="7"/>
        <v>0</v>
      </c>
      <c r="S69" s="54">
        <f t="shared" si="7"/>
        <v>-29719701</v>
      </c>
    </row>
    <row r="70" spans="1:19">
      <c r="A70" s="35" t="s">
        <v>706</v>
      </c>
      <c r="B70" s="33" t="str">
        <f t="shared" si="2"/>
        <v>D336</v>
      </c>
      <c r="C70" s="34" t="s">
        <v>719</v>
      </c>
      <c r="D70" s="733">
        <v>0</v>
      </c>
      <c r="E70" s="733">
        <v>0</v>
      </c>
      <c r="F70" s="733"/>
      <c r="G70" s="733"/>
      <c r="H70" s="733">
        <f t="shared" si="3"/>
        <v>0</v>
      </c>
      <c r="I70" s="733">
        <f t="shared" si="4"/>
        <v>0</v>
      </c>
      <c r="J70" s="733">
        <f>SUMIF(BTDC!$E$8:$E$32,BCDPS!A70,BTDC!$I$8:$I$32)</f>
        <v>0</v>
      </c>
      <c r="K70" s="733">
        <f>SUMIF(BTDC!$F$8:$F$32,BCDPS!B70,BTDC!$I$8:$I$32)</f>
        <v>0</v>
      </c>
      <c r="L70" s="733">
        <f t="shared" si="5"/>
        <v>0</v>
      </c>
      <c r="M70" s="733">
        <f t="shared" si="0"/>
        <v>0</v>
      </c>
      <c r="N70" s="734">
        <f t="shared" si="8"/>
        <v>0</v>
      </c>
      <c r="O70" s="54" t="str">
        <f t="shared" si="1"/>
        <v/>
      </c>
      <c r="P70" s="54"/>
      <c r="Q70" s="54"/>
      <c r="R70" s="54">
        <f t="shared" si="7"/>
        <v>0</v>
      </c>
      <c r="S70" s="54">
        <f t="shared" si="7"/>
        <v>0</v>
      </c>
    </row>
    <row r="71" spans="1:19">
      <c r="A71" s="35" t="s">
        <v>715</v>
      </c>
      <c r="B71" s="33" t="str">
        <f>LEFT(A71,4)</f>
        <v>D338</v>
      </c>
      <c r="C71" s="34" t="s">
        <v>720</v>
      </c>
      <c r="D71" s="733">
        <v>0</v>
      </c>
      <c r="E71" s="733">
        <v>0</v>
      </c>
      <c r="F71" s="733"/>
      <c r="G71" s="733"/>
      <c r="H71" s="733">
        <f t="shared" si="3"/>
        <v>0</v>
      </c>
      <c r="I71" s="733">
        <f t="shared" si="4"/>
        <v>0</v>
      </c>
      <c r="J71" s="733">
        <f>SUMIF(BTDC!$E$8:$E$32,BCDPS!A71,BTDC!$I$8:$I$32)</f>
        <v>0</v>
      </c>
      <c r="K71" s="733">
        <f>SUMIF(BTDC!$F$8:$F$32,BCDPS!B71,BTDC!$I$8:$I$32)</f>
        <v>0</v>
      </c>
      <c r="L71" s="733">
        <f t="shared" si="5"/>
        <v>0</v>
      </c>
      <c r="M71" s="733">
        <f t="shared" si="0"/>
        <v>0</v>
      </c>
      <c r="N71" s="734">
        <f>K71-J71</f>
        <v>0</v>
      </c>
      <c r="O71" s="54" t="str">
        <f t="shared" si="1"/>
        <v/>
      </c>
      <c r="P71" s="54"/>
      <c r="Q71" s="54"/>
      <c r="R71" s="54">
        <f t="shared" si="7"/>
        <v>0</v>
      </c>
      <c r="S71" s="54">
        <f t="shared" si="7"/>
        <v>0</v>
      </c>
    </row>
    <row r="72" spans="1:19">
      <c r="A72" s="35" t="s">
        <v>1113</v>
      </c>
      <c r="B72" s="33" t="str">
        <f>LEFT(A72,4)</f>
        <v>D339</v>
      </c>
      <c r="C72" s="34" t="s">
        <v>1114</v>
      </c>
      <c r="D72" s="733">
        <v>0</v>
      </c>
      <c r="E72" s="733">
        <v>0</v>
      </c>
      <c r="F72" s="733"/>
      <c r="G72" s="733"/>
      <c r="H72" s="733">
        <f t="shared" si="3"/>
        <v>0</v>
      </c>
      <c r="I72" s="733">
        <f t="shared" si="4"/>
        <v>0</v>
      </c>
      <c r="J72" s="733">
        <f>SUMIF(BTDC!$E$8:$E$32,BCDPS!A72,BTDC!$I$8:$I$32)</f>
        <v>0</v>
      </c>
      <c r="K72" s="733">
        <f>SUMIF(BTDC!$F$8:$F$32,BCDPS!B72,BTDC!$I$8:$I$32)</f>
        <v>0</v>
      </c>
      <c r="L72" s="733">
        <f t="shared" si="5"/>
        <v>0</v>
      </c>
      <c r="M72" s="733">
        <f t="shared" si="5"/>
        <v>0</v>
      </c>
      <c r="N72" s="734">
        <f t="shared" si="8"/>
        <v>0</v>
      </c>
      <c r="O72" s="54" t="str">
        <f t="shared" si="1"/>
        <v/>
      </c>
      <c r="P72" s="54"/>
      <c r="Q72" s="54"/>
      <c r="R72" s="54">
        <f t="shared" si="7"/>
        <v>0</v>
      </c>
      <c r="S72" s="54">
        <f t="shared" si="7"/>
        <v>0</v>
      </c>
    </row>
    <row r="73" spans="1:19">
      <c r="A73" s="35" t="s">
        <v>705</v>
      </c>
      <c r="B73" s="33" t="str">
        <f t="shared" ref="B73:B93" si="9">LEFT(A73,4)</f>
        <v>D341</v>
      </c>
      <c r="C73" s="34" t="s">
        <v>721</v>
      </c>
      <c r="D73" s="733">
        <v>0</v>
      </c>
      <c r="E73" s="733">
        <v>11828653039</v>
      </c>
      <c r="F73" s="733"/>
      <c r="G73" s="733"/>
      <c r="H73" s="733">
        <f t="shared" ref="H73:H103" si="10">IF(D73+F73-E73-G73&gt;0,D73+F73-E73-G73,0)</f>
        <v>0</v>
      </c>
      <c r="I73" s="733">
        <f t="shared" ref="I73:I103" si="11">IF(E73+G73-F73-D73&gt;0,G73+E73-F73-D73,0)</f>
        <v>11828653039</v>
      </c>
      <c r="J73" s="733">
        <f>SUMIF(BTDC!$E$8:$E$32,BCDPS!A73,BTDC!$I$8:$I$32)</f>
        <v>0</v>
      </c>
      <c r="K73" s="733">
        <f>SUMIF(BTDC!$F$8:$F$32,BCDPS!B73,BTDC!$I$8:$I$32)</f>
        <v>0</v>
      </c>
      <c r="L73" s="733">
        <f t="shared" ref="L73:M103" si="12">H73+J73</f>
        <v>0</v>
      </c>
      <c r="M73" s="733">
        <f t="shared" si="12"/>
        <v>11828653039</v>
      </c>
      <c r="N73" s="734">
        <f t="shared" si="8"/>
        <v>0</v>
      </c>
      <c r="O73" s="54" t="str">
        <f t="shared" ref="O73:O105" si="13">IF(OR(J73&lt;&gt;0,K73&lt;&gt;0),"Print","")</f>
        <v/>
      </c>
      <c r="P73" s="54"/>
      <c r="Q73" s="54"/>
      <c r="R73" s="54">
        <f t="shared" ref="R73:S105" si="14">P73-D73</f>
        <v>0</v>
      </c>
      <c r="S73" s="54">
        <f t="shared" si="14"/>
        <v>-11828653039</v>
      </c>
    </row>
    <row r="74" spans="1:19">
      <c r="A74" s="35" t="s">
        <v>717</v>
      </c>
      <c r="B74" s="33" t="str">
        <f t="shared" si="9"/>
        <v>D333</v>
      </c>
      <c r="C74" s="34" t="s">
        <v>722</v>
      </c>
      <c r="D74" s="733">
        <v>0</v>
      </c>
      <c r="E74" s="733">
        <v>0</v>
      </c>
      <c r="F74" s="733"/>
      <c r="G74" s="733"/>
      <c r="H74" s="733">
        <f t="shared" si="10"/>
        <v>0</v>
      </c>
      <c r="I74" s="733">
        <f t="shared" si="11"/>
        <v>0</v>
      </c>
      <c r="J74" s="733">
        <f>SUMIF(BTDC!$E$8:$E$32,BCDPS!A74,BTDC!$I$8:$I$32)</f>
        <v>0</v>
      </c>
      <c r="K74" s="733">
        <f>SUMIF(BTDC!$F$8:$F$32,BCDPS!B74,BTDC!$I$8:$I$32)</f>
        <v>0</v>
      </c>
      <c r="L74" s="733">
        <f t="shared" si="12"/>
        <v>0</v>
      </c>
      <c r="M74" s="733">
        <f t="shared" si="12"/>
        <v>0</v>
      </c>
      <c r="N74" s="734">
        <f t="shared" si="8"/>
        <v>0</v>
      </c>
      <c r="O74" s="54" t="str">
        <f t="shared" si="13"/>
        <v/>
      </c>
      <c r="P74" s="54"/>
      <c r="Q74" s="54"/>
      <c r="R74" s="54">
        <f t="shared" si="14"/>
        <v>0</v>
      </c>
      <c r="S74" s="54">
        <f t="shared" si="14"/>
        <v>0</v>
      </c>
    </row>
    <row r="75" spans="1:19">
      <c r="A75" s="35" t="s">
        <v>1076</v>
      </c>
      <c r="B75" s="33" t="str">
        <f t="shared" si="9"/>
        <v>D411</v>
      </c>
      <c r="C75" s="34" t="s">
        <v>723</v>
      </c>
      <c r="D75" s="733">
        <v>0</v>
      </c>
      <c r="E75" s="733">
        <v>10000000000</v>
      </c>
      <c r="F75" s="733"/>
      <c r="G75" s="733"/>
      <c r="H75" s="733">
        <f t="shared" si="10"/>
        <v>0</v>
      </c>
      <c r="I75" s="733">
        <f t="shared" si="11"/>
        <v>10000000000</v>
      </c>
      <c r="J75" s="733">
        <f>SUMIF(BTDC!$E$8:$E$32,BCDPS!A75,BTDC!$I$8:$I$32)</f>
        <v>0</v>
      </c>
      <c r="K75" s="733">
        <f>SUMIF(BTDC!$F$8:$F$32,BCDPS!B75,BTDC!$I$8:$I$32)</f>
        <v>0</v>
      </c>
      <c r="L75" s="733">
        <f t="shared" si="12"/>
        <v>0</v>
      </c>
      <c r="M75" s="733">
        <f t="shared" si="12"/>
        <v>10000000000</v>
      </c>
      <c r="N75" s="734">
        <f>K75-J75</f>
        <v>0</v>
      </c>
      <c r="O75" s="54" t="str">
        <f t="shared" si="13"/>
        <v/>
      </c>
      <c r="P75" s="54"/>
      <c r="Q75" s="54"/>
      <c r="R75" s="54">
        <f t="shared" si="14"/>
        <v>0</v>
      </c>
      <c r="S75" s="54">
        <f t="shared" si="14"/>
        <v>-10000000000</v>
      </c>
    </row>
    <row r="76" spans="1:19">
      <c r="A76" s="35" t="s">
        <v>1117</v>
      </c>
      <c r="B76" s="33" t="s">
        <v>1117</v>
      </c>
      <c r="C76" s="34" t="s">
        <v>1118</v>
      </c>
      <c r="D76" s="733">
        <v>0</v>
      </c>
      <c r="E76" s="733">
        <v>0</v>
      </c>
      <c r="F76" s="733"/>
      <c r="G76" s="733"/>
      <c r="H76" s="733">
        <f t="shared" si="10"/>
        <v>0</v>
      </c>
      <c r="I76" s="733">
        <f t="shared" si="11"/>
        <v>0</v>
      </c>
      <c r="J76" s="733">
        <f>SUMIF(BTDC!$E$8:$E$32,BCDPS!A76,BTDC!$I$8:$I$32)</f>
        <v>0</v>
      </c>
      <c r="K76" s="733">
        <f>SUMIF(BTDC!$F$8:$F$32,BCDPS!B76,BTDC!$I$8:$I$32)</f>
        <v>0</v>
      </c>
      <c r="L76" s="733">
        <f t="shared" si="12"/>
        <v>0</v>
      </c>
      <c r="M76" s="733">
        <f t="shared" si="12"/>
        <v>0</v>
      </c>
      <c r="N76" s="734">
        <f t="shared" si="8"/>
        <v>0</v>
      </c>
      <c r="O76" s="54" t="str">
        <f t="shared" si="13"/>
        <v/>
      </c>
      <c r="P76" s="54"/>
      <c r="Q76" s="54"/>
      <c r="R76" s="54">
        <f t="shared" si="14"/>
        <v>0</v>
      </c>
      <c r="S76" s="54">
        <f t="shared" si="14"/>
        <v>0</v>
      </c>
    </row>
    <row r="77" spans="1:19">
      <c r="A77" s="35" t="s">
        <v>1077</v>
      </c>
      <c r="B77" s="33" t="str">
        <f t="shared" si="9"/>
        <v>D417</v>
      </c>
      <c r="C77" s="34" t="s">
        <v>724</v>
      </c>
      <c r="D77" s="733">
        <v>0</v>
      </c>
      <c r="E77" s="733">
        <v>129000000</v>
      </c>
      <c r="F77" s="733"/>
      <c r="G77" s="733"/>
      <c r="H77" s="733">
        <f t="shared" si="10"/>
        <v>0</v>
      </c>
      <c r="I77" s="733">
        <f t="shared" si="11"/>
        <v>129000000</v>
      </c>
      <c r="J77" s="733">
        <f>SUMIF(BTDC!$E$8:$E$32,BCDPS!A77,BTDC!$I$8:$I$32)</f>
        <v>0</v>
      </c>
      <c r="K77" s="733">
        <f>SUMIF(BTDC!$F$8:$F$32,BCDPS!B77,BTDC!$I$8:$I$32)</f>
        <v>0</v>
      </c>
      <c r="L77" s="733">
        <f t="shared" si="12"/>
        <v>0</v>
      </c>
      <c r="M77" s="733">
        <f t="shared" si="12"/>
        <v>129000000</v>
      </c>
      <c r="N77" s="734">
        <f t="shared" si="8"/>
        <v>0</v>
      </c>
      <c r="O77" s="54" t="str">
        <f t="shared" si="13"/>
        <v/>
      </c>
      <c r="P77" s="54"/>
      <c r="Q77" s="54"/>
      <c r="R77" s="54">
        <f t="shared" si="14"/>
        <v>0</v>
      </c>
      <c r="S77" s="54">
        <f t="shared" si="14"/>
        <v>-129000000</v>
      </c>
    </row>
    <row r="78" spans="1:19">
      <c r="A78" s="35" t="s">
        <v>1078</v>
      </c>
      <c r="B78" s="33" t="str">
        <f t="shared" si="9"/>
        <v>D419</v>
      </c>
      <c r="C78" s="34" t="s">
        <v>1031</v>
      </c>
      <c r="D78" s="733">
        <v>0</v>
      </c>
      <c r="E78" s="733">
        <v>0</v>
      </c>
      <c r="F78" s="733"/>
      <c r="G78" s="733"/>
      <c r="H78" s="733">
        <f t="shared" si="10"/>
        <v>0</v>
      </c>
      <c r="I78" s="733">
        <f t="shared" si="11"/>
        <v>0</v>
      </c>
      <c r="J78" s="733">
        <f>SUMIF(BTDC!$E$8:$E$32,BCDPS!A78,BTDC!$I$8:$I$32)</f>
        <v>0</v>
      </c>
      <c r="K78" s="733">
        <f>SUMIF(BTDC!$F$8:$F$32,BCDPS!B78,BTDC!$I$8:$I$32)</f>
        <v>0</v>
      </c>
      <c r="L78" s="733">
        <f t="shared" si="12"/>
        <v>0</v>
      </c>
      <c r="M78" s="733">
        <f t="shared" si="12"/>
        <v>0</v>
      </c>
      <c r="N78" s="734">
        <f t="shared" si="8"/>
        <v>0</v>
      </c>
      <c r="O78" s="54" t="str">
        <f t="shared" si="13"/>
        <v/>
      </c>
      <c r="P78" s="54"/>
      <c r="Q78" s="54"/>
      <c r="R78" s="54">
        <f t="shared" si="14"/>
        <v>0</v>
      </c>
      <c r="S78" s="54">
        <f t="shared" si="14"/>
        <v>0</v>
      </c>
    </row>
    <row r="79" spans="1:19">
      <c r="A79" s="35" t="s">
        <v>1079</v>
      </c>
      <c r="B79" s="33" t="str">
        <f t="shared" si="9"/>
        <v>D412</v>
      </c>
      <c r="C79" s="34" t="s">
        <v>1032</v>
      </c>
      <c r="D79" s="733">
        <v>0</v>
      </c>
      <c r="E79" s="733">
        <v>0</v>
      </c>
      <c r="F79" s="733"/>
      <c r="G79" s="733"/>
      <c r="H79" s="733">
        <f t="shared" si="10"/>
        <v>0</v>
      </c>
      <c r="I79" s="733">
        <f t="shared" si="11"/>
        <v>0</v>
      </c>
      <c r="J79" s="733">
        <f>SUMIF(BTDC!$E$8:$E$32,BCDPS!A79,BTDC!$I$8:$I$32)</f>
        <v>0</v>
      </c>
      <c r="K79" s="733">
        <f>SUMIF(BTDC!$F$8:$F$32,BCDPS!B79,BTDC!$I$8:$I$32)</f>
        <v>0</v>
      </c>
      <c r="L79" s="733">
        <f t="shared" si="12"/>
        <v>0</v>
      </c>
      <c r="M79" s="733">
        <f t="shared" si="12"/>
        <v>0</v>
      </c>
      <c r="N79" s="734">
        <f t="shared" si="8"/>
        <v>0</v>
      </c>
      <c r="O79" s="54" t="str">
        <f t="shared" si="13"/>
        <v/>
      </c>
      <c r="P79" s="54"/>
      <c r="Q79" s="54"/>
      <c r="R79" s="54">
        <f t="shared" si="14"/>
        <v>0</v>
      </c>
      <c r="S79" s="54">
        <f t="shared" si="14"/>
        <v>0</v>
      </c>
    </row>
    <row r="80" spans="1:19">
      <c r="A80" s="35" t="s">
        <v>1080</v>
      </c>
      <c r="B80" s="33" t="str">
        <f t="shared" si="9"/>
        <v>D413</v>
      </c>
      <c r="C80" s="34" t="s">
        <v>1033</v>
      </c>
      <c r="D80" s="733">
        <v>56788462</v>
      </c>
      <c r="E80" s="733">
        <v>0</v>
      </c>
      <c r="F80" s="733"/>
      <c r="G80" s="733"/>
      <c r="H80" s="733">
        <f t="shared" si="10"/>
        <v>56788462</v>
      </c>
      <c r="I80" s="733">
        <f t="shared" si="11"/>
        <v>0</v>
      </c>
      <c r="J80" s="733">
        <f>SUMIF(BTDC!$E$8:$E$32,BCDPS!A80,BTDC!$I$8:$I$32)</f>
        <v>0</v>
      </c>
      <c r="K80" s="733">
        <f>SUMIF(BTDC!$F$8:$F$32,BCDPS!B80,BTDC!$I$8:$I$32)</f>
        <v>0</v>
      </c>
      <c r="L80" s="733">
        <f t="shared" si="12"/>
        <v>56788462</v>
      </c>
      <c r="M80" s="733">
        <f t="shared" si="12"/>
        <v>0</v>
      </c>
      <c r="N80" s="734">
        <f t="shared" si="8"/>
        <v>0</v>
      </c>
      <c r="O80" s="54" t="str">
        <f t="shared" si="13"/>
        <v/>
      </c>
      <c r="P80" s="54"/>
      <c r="Q80" s="54"/>
      <c r="R80" s="54">
        <f t="shared" si="14"/>
        <v>-56788462</v>
      </c>
      <c r="S80" s="54">
        <f t="shared" si="14"/>
        <v>0</v>
      </c>
    </row>
    <row r="81" spans="1:19">
      <c r="A81" s="35" t="s">
        <v>1081</v>
      </c>
      <c r="B81" s="33" t="str">
        <f t="shared" si="9"/>
        <v>D414</v>
      </c>
      <c r="C81" s="34" t="s">
        <v>1034</v>
      </c>
      <c r="D81" s="733">
        <v>0</v>
      </c>
      <c r="E81" s="733">
        <v>209591194</v>
      </c>
      <c r="F81" s="733"/>
      <c r="G81" s="733"/>
      <c r="H81" s="733">
        <f t="shared" si="10"/>
        <v>0</v>
      </c>
      <c r="I81" s="733">
        <f t="shared" si="11"/>
        <v>209591194</v>
      </c>
      <c r="J81" s="733">
        <f>SUMIF(BTDC!$E$8:$E$32,BCDPS!A81,BTDC!$I$8:$I$32)</f>
        <v>0</v>
      </c>
      <c r="K81" s="733">
        <f>SUMIF(BTDC!$F$8:$F$32,BCDPS!B81,BTDC!$I$8:$I$32)</f>
        <v>0</v>
      </c>
      <c r="L81" s="733">
        <f t="shared" si="12"/>
        <v>0</v>
      </c>
      <c r="M81" s="733">
        <f t="shared" si="12"/>
        <v>209591194</v>
      </c>
      <c r="N81" s="734">
        <f t="shared" si="8"/>
        <v>0</v>
      </c>
      <c r="O81" s="54" t="str">
        <f t="shared" si="13"/>
        <v/>
      </c>
      <c r="P81" s="54"/>
      <c r="Q81" s="54"/>
      <c r="R81" s="54">
        <f t="shared" si="14"/>
        <v>0</v>
      </c>
      <c r="S81" s="54">
        <f t="shared" si="14"/>
        <v>-209591194</v>
      </c>
    </row>
    <row r="82" spans="1:19">
      <c r="A82" s="35" t="s">
        <v>1082</v>
      </c>
      <c r="B82" s="33" t="str">
        <f t="shared" si="9"/>
        <v>D415</v>
      </c>
      <c r="C82" s="34" t="s">
        <v>1035</v>
      </c>
      <c r="D82" s="733">
        <v>0</v>
      </c>
      <c r="E82" s="733">
        <v>232649086</v>
      </c>
      <c r="F82" s="733"/>
      <c r="G82" s="733"/>
      <c r="H82" s="733">
        <f t="shared" si="10"/>
        <v>0</v>
      </c>
      <c r="I82" s="733">
        <f t="shared" si="11"/>
        <v>232649086</v>
      </c>
      <c r="J82" s="733">
        <f>SUMIF(BTDC!$E$8:$E$32,BCDPS!A82,BTDC!$I$8:$I$32)</f>
        <v>0</v>
      </c>
      <c r="K82" s="733">
        <f>SUMIF(BTDC!$F$8:$F$32,BCDPS!B82,BTDC!$I$8:$I$32)</f>
        <v>0</v>
      </c>
      <c r="L82" s="733">
        <f t="shared" si="12"/>
        <v>0</v>
      </c>
      <c r="M82" s="733">
        <f t="shared" si="12"/>
        <v>232649086</v>
      </c>
      <c r="N82" s="734">
        <f t="shared" si="8"/>
        <v>0</v>
      </c>
      <c r="O82" s="54" t="str">
        <f t="shared" si="13"/>
        <v/>
      </c>
      <c r="P82" s="54"/>
      <c r="Q82" s="54"/>
      <c r="R82" s="54">
        <f t="shared" si="14"/>
        <v>0</v>
      </c>
      <c r="S82" s="54">
        <f t="shared" si="14"/>
        <v>-232649086</v>
      </c>
    </row>
    <row r="83" spans="1:19">
      <c r="A83" s="35" t="s">
        <v>1083</v>
      </c>
      <c r="B83" s="33" t="str">
        <f t="shared" si="9"/>
        <v>D044</v>
      </c>
      <c r="C83" s="34" t="s">
        <v>1036</v>
      </c>
      <c r="D83" s="733">
        <v>0</v>
      </c>
      <c r="E83" s="733">
        <v>0</v>
      </c>
      <c r="F83" s="733"/>
      <c r="G83" s="733"/>
      <c r="H83" s="733">
        <f t="shared" si="10"/>
        <v>0</v>
      </c>
      <c r="I83" s="733">
        <f t="shared" si="11"/>
        <v>0</v>
      </c>
      <c r="J83" s="733">
        <f>SUMIF(BTDC!$E$8:$E$32,BCDPS!A83,BTDC!$I$8:$I$32)</f>
        <v>0</v>
      </c>
      <c r="K83" s="733">
        <f>SUMIF(BTDC!$F$8:$F$32,BCDPS!B83,BTDC!$I$8:$I$32)</f>
        <v>0</v>
      </c>
      <c r="L83" s="733">
        <f t="shared" si="12"/>
        <v>0</v>
      </c>
      <c r="M83" s="733">
        <f t="shared" si="12"/>
        <v>0</v>
      </c>
      <c r="N83" s="734">
        <f t="shared" si="8"/>
        <v>0</v>
      </c>
      <c r="O83" s="54" t="str">
        <f t="shared" si="13"/>
        <v/>
      </c>
      <c r="P83" s="54"/>
      <c r="Q83" s="54"/>
      <c r="R83" s="54">
        <f t="shared" si="14"/>
        <v>0</v>
      </c>
      <c r="S83" s="54">
        <f t="shared" si="14"/>
        <v>0</v>
      </c>
    </row>
    <row r="84" spans="1:19">
      <c r="A84" s="35" t="s">
        <v>1084</v>
      </c>
      <c r="B84" s="33" t="str">
        <f t="shared" si="9"/>
        <v>D421</v>
      </c>
      <c r="C84" s="34" t="s">
        <v>1037</v>
      </c>
      <c r="D84" s="733">
        <v>0</v>
      </c>
      <c r="E84" s="733">
        <v>492695641</v>
      </c>
      <c r="F84" s="733"/>
      <c r="G84" s="733"/>
      <c r="H84" s="733">
        <f t="shared" si="10"/>
        <v>0</v>
      </c>
      <c r="I84" s="733">
        <f t="shared" si="11"/>
        <v>492695641</v>
      </c>
      <c r="J84" s="733">
        <f>SUMIF(BTDC!$E$8:$E$32,BCDPS!A84,BTDC!$I$8:$I$32)</f>
        <v>0</v>
      </c>
      <c r="K84" s="733">
        <f>SUMIF(BTDC!$F$8:$F$32,BCDPS!B84,BTDC!$I$8:$I$32)</f>
        <v>0</v>
      </c>
      <c r="L84" s="733">
        <f t="shared" si="12"/>
        <v>0</v>
      </c>
      <c r="M84" s="733">
        <f t="shared" si="12"/>
        <v>492695641</v>
      </c>
      <c r="N84" s="734">
        <f t="shared" si="8"/>
        <v>0</v>
      </c>
      <c r="O84" s="54" t="str">
        <f t="shared" si="13"/>
        <v/>
      </c>
      <c r="P84" s="54"/>
      <c r="Q84" s="54"/>
      <c r="R84" s="54">
        <f t="shared" si="14"/>
        <v>0</v>
      </c>
      <c r="S84" s="54">
        <f t="shared" si="14"/>
        <v>-492695641</v>
      </c>
    </row>
    <row r="85" spans="1:19">
      <c r="A85" s="35" t="s">
        <v>1085</v>
      </c>
      <c r="B85" s="33" t="str">
        <f t="shared" si="9"/>
        <v>D431</v>
      </c>
      <c r="C85" s="34" t="s">
        <v>1038</v>
      </c>
      <c r="D85" s="733">
        <v>0</v>
      </c>
      <c r="E85" s="733">
        <v>13344581</v>
      </c>
      <c r="F85" s="733"/>
      <c r="G85" s="733"/>
      <c r="H85" s="733">
        <f t="shared" si="10"/>
        <v>0</v>
      </c>
      <c r="I85" s="733">
        <f t="shared" si="11"/>
        <v>13344581</v>
      </c>
      <c r="J85" s="733">
        <f>SUMIF(BTDC!$E$8:$E$32,BCDPS!A85,BTDC!$I$8:$I$32)</f>
        <v>0</v>
      </c>
      <c r="K85" s="733">
        <f>SUMIF(BTDC!$F$8:$F$32,BCDPS!B85,BTDC!$I$8:$I$32)</f>
        <v>0</v>
      </c>
      <c r="L85" s="733">
        <f t="shared" si="12"/>
        <v>0</v>
      </c>
      <c r="M85" s="733">
        <f t="shared" si="12"/>
        <v>13344581</v>
      </c>
      <c r="N85" s="734">
        <f t="shared" si="8"/>
        <v>0</v>
      </c>
      <c r="O85" s="54">
        <v>353</v>
      </c>
      <c r="P85" s="54"/>
      <c r="Q85" s="54"/>
      <c r="R85" s="54">
        <f t="shared" si="14"/>
        <v>0</v>
      </c>
      <c r="S85" s="54">
        <f t="shared" si="14"/>
        <v>-13344581</v>
      </c>
    </row>
    <row r="86" spans="1:19">
      <c r="A86" s="35" t="s">
        <v>1106</v>
      </c>
      <c r="B86" s="33" t="str">
        <f t="shared" si="9"/>
        <v>D441</v>
      </c>
      <c r="C86" s="34" t="s">
        <v>1120</v>
      </c>
      <c r="D86" s="733">
        <v>0</v>
      </c>
      <c r="E86" s="733">
        <v>0</v>
      </c>
      <c r="F86" s="733"/>
      <c r="G86" s="733"/>
      <c r="H86" s="733">
        <f t="shared" si="10"/>
        <v>0</v>
      </c>
      <c r="I86" s="733">
        <f t="shared" si="11"/>
        <v>0</v>
      </c>
      <c r="J86" s="733">
        <f>SUMIF(BTDC!$E$8:$E$32,BCDPS!A86,BTDC!$I$8:$I$32)</f>
        <v>0</v>
      </c>
      <c r="K86" s="733">
        <f>SUMIF(BTDC!$F$8:$F$32,BCDPS!B86,BTDC!$I$8:$I$32)</f>
        <v>0</v>
      </c>
      <c r="L86" s="733">
        <f t="shared" si="12"/>
        <v>0</v>
      </c>
      <c r="M86" s="733">
        <f t="shared" si="12"/>
        <v>0</v>
      </c>
      <c r="N86" s="734">
        <f>K86-J86</f>
        <v>0</v>
      </c>
      <c r="O86" s="54" t="str">
        <f t="shared" si="13"/>
        <v/>
      </c>
      <c r="P86" s="54"/>
      <c r="Q86" s="54"/>
      <c r="R86" s="54">
        <f t="shared" si="14"/>
        <v>0</v>
      </c>
      <c r="S86" s="54">
        <f t="shared" si="14"/>
        <v>0</v>
      </c>
    </row>
    <row r="87" spans="1:19">
      <c r="A87" s="35" t="s">
        <v>1086</v>
      </c>
      <c r="B87" s="33" t="str">
        <f t="shared" si="9"/>
        <v>D461</v>
      </c>
      <c r="C87" s="34" t="s">
        <v>1039</v>
      </c>
      <c r="D87" s="733">
        <v>0</v>
      </c>
      <c r="E87" s="733">
        <v>0</v>
      </c>
      <c r="F87" s="733"/>
      <c r="G87" s="733"/>
      <c r="H87" s="733">
        <f t="shared" si="10"/>
        <v>0</v>
      </c>
      <c r="I87" s="733">
        <f t="shared" si="11"/>
        <v>0</v>
      </c>
      <c r="J87" s="733">
        <f>SUMIF(BTDC!$E$8:$E$32,BCDPS!A87,BTDC!$I$8:$I$32)</f>
        <v>0</v>
      </c>
      <c r="K87" s="733">
        <f>SUMIF(BTDC!$F$8:$F$32,BCDPS!B87,BTDC!$I$8:$I$32)</f>
        <v>0</v>
      </c>
      <c r="L87" s="733">
        <f t="shared" si="12"/>
        <v>0</v>
      </c>
      <c r="M87" s="733">
        <f t="shared" si="12"/>
        <v>0</v>
      </c>
      <c r="N87" s="734">
        <f t="shared" si="8"/>
        <v>0</v>
      </c>
      <c r="O87" s="54" t="str">
        <f t="shared" si="13"/>
        <v/>
      </c>
      <c r="P87" s="54"/>
      <c r="Q87" s="54"/>
      <c r="R87" s="54">
        <f t="shared" si="14"/>
        <v>0</v>
      </c>
      <c r="S87" s="54">
        <f t="shared" si="14"/>
        <v>0</v>
      </c>
    </row>
    <row r="88" spans="1:19">
      <c r="A88" s="35" t="s">
        <v>1087</v>
      </c>
      <c r="B88" s="33" t="str">
        <f t="shared" si="9"/>
        <v>D466</v>
      </c>
      <c r="C88" s="34" t="s">
        <v>1040</v>
      </c>
      <c r="D88" s="733">
        <v>0</v>
      </c>
      <c r="E88" s="733">
        <v>0</v>
      </c>
      <c r="F88" s="733"/>
      <c r="G88" s="733"/>
      <c r="H88" s="733">
        <f t="shared" si="10"/>
        <v>0</v>
      </c>
      <c r="I88" s="733">
        <f t="shared" si="11"/>
        <v>0</v>
      </c>
      <c r="J88" s="733">
        <f>SUMIF(BTDC!$E$8:$E$32,BCDPS!A88,BTDC!$I$8:$I$32)</f>
        <v>0</v>
      </c>
      <c r="K88" s="733">
        <f>SUMIF(BTDC!$F$8:$F$32,BCDPS!B88,BTDC!$I$8:$I$32)</f>
        <v>0</v>
      </c>
      <c r="L88" s="733">
        <f t="shared" si="12"/>
        <v>0</v>
      </c>
      <c r="M88" s="733">
        <f t="shared" si="12"/>
        <v>0</v>
      </c>
      <c r="N88" s="734">
        <f t="shared" si="8"/>
        <v>0</v>
      </c>
      <c r="O88" s="54" t="str">
        <f t="shared" si="13"/>
        <v/>
      </c>
      <c r="P88" s="54"/>
      <c r="Q88" s="54"/>
      <c r="R88" s="54">
        <f t="shared" si="14"/>
        <v>0</v>
      </c>
      <c r="S88" s="54">
        <f t="shared" si="14"/>
        <v>0</v>
      </c>
    </row>
    <row r="89" spans="1:19">
      <c r="A89" s="35">
        <v>511</v>
      </c>
      <c r="B89" s="33" t="str">
        <f t="shared" si="9"/>
        <v>511</v>
      </c>
      <c r="C89" s="34" t="s">
        <v>989</v>
      </c>
      <c r="D89" s="733">
        <v>0</v>
      </c>
      <c r="E89" s="733">
        <v>0</v>
      </c>
      <c r="F89" s="733"/>
      <c r="G89" s="733"/>
      <c r="H89" s="733">
        <f t="shared" si="10"/>
        <v>0</v>
      </c>
      <c r="I89" s="733">
        <f t="shared" si="11"/>
        <v>0</v>
      </c>
      <c r="J89" s="733">
        <f>SUMIF(BTDC!$E$8:$E$32,BCDPS!A89,BTDC!$I$8:$I$32)</f>
        <v>40000000</v>
      </c>
      <c r="K89" s="733">
        <f>SUMIF(BTDC!$F$8:$F$32,BCDPS!B89,BTDC!$I$8:$I$32)</f>
        <v>0</v>
      </c>
      <c r="L89" s="733">
        <f t="shared" si="12"/>
        <v>40000000</v>
      </c>
      <c r="M89" s="733">
        <f t="shared" si="12"/>
        <v>0</v>
      </c>
      <c r="N89" s="734">
        <f>K89-J89</f>
        <v>-40000000</v>
      </c>
      <c r="O89" s="54" t="str">
        <f t="shared" si="13"/>
        <v>Print</v>
      </c>
      <c r="P89" s="54"/>
      <c r="Q89" s="54"/>
      <c r="R89" s="54">
        <f t="shared" si="14"/>
        <v>0</v>
      </c>
      <c r="S89" s="54">
        <f t="shared" si="14"/>
        <v>0</v>
      </c>
    </row>
    <row r="90" spans="1:19">
      <c r="A90" s="35">
        <v>5117</v>
      </c>
      <c r="B90" s="33" t="str">
        <f t="shared" si="9"/>
        <v>5117</v>
      </c>
      <c r="C90" s="34" t="s">
        <v>674</v>
      </c>
      <c r="D90" s="733">
        <v>0</v>
      </c>
      <c r="E90" s="733">
        <v>0</v>
      </c>
      <c r="F90" s="733"/>
      <c r="G90" s="733"/>
      <c r="H90" s="733">
        <f t="shared" si="10"/>
        <v>0</v>
      </c>
      <c r="I90" s="733">
        <f t="shared" si="11"/>
        <v>0</v>
      </c>
      <c r="J90" s="733">
        <f>SUMIF(BTDC!$E$8:$E$32,BCDPS!A90,BTDC!$I$8:$I$32)</f>
        <v>0</v>
      </c>
      <c r="K90" s="733">
        <f>SUMIF(BTDC!$F$8:$F$32,BCDPS!B90,BTDC!$I$8:$I$32)</f>
        <v>0</v>
      </c>
      <c r="L90" s="733">
        <f t="shared" si="12"/>
        <v>0</v>
      </c>
      <c r="M90" s="733">
        <f t="shared" si="12"/>
        <v>0</v>
      </c>
      <c r="N90" s="734">
        <f>K90-J90</f>
        <v>0</v>
      </c>
      <c r="O90" s="54" t="str">
        <f t="shared" si="13"/>
        <v/>
      </c>
      <c r="P90" s="54"/>
      <c r="Q90" s="54"/>
      <c r="R90" s="54">
        <f t="shared" si="14"/>
        <v>0</v>
      </c>
      <c r="S90" s="54">
        <f t="shared" si="14"/>
        <v>0</v>
      </c>
    </row>
    <row r="91" spans="1:19">
      <c r="A91" s="35">
        <v>515</v>
      </c>
      <c r="B91" s="33" t="str">
        <f t="shared" si="9"/>
        <v>515</v>
      </c>
      <c r="C91" s="34" t="s">
        <v>990</v>
      </c>
      <c r="D91" s="733">
        <v>0</v>
      </c>
      <c r="E91" s="733">
        <v>0</v>
      </c>
      <c r="F91" s="733"/>
      <c r="G91" s="733"/>
      <c r="H91" s="733">
        <f t="shared" si="10"/>
        <v>0</v>
      </c>
      <c r="I91" s="733">
        <f t="shared" si="11"/>
        <v>0</v>
      </c>
      <c r="J91" s="733">
        <f>SUMIF(BTDC!$E$8:$E$32,BCDPS!A91,BTDC!$I$8:$I$32)</f>
        <v>0</v>
      </c>
      <c r="K91" s="733">
        <f>SUMIF(BTDC!$F$8:$F$32,BCDPS!B91,BTDC!$I$8:$I$32)</f>
        <v>0</v>
      </c>
      <c r="L91" s="733">
        <f t="shared" si="12"/>
        <v>0</v>
      </c>
      <c r="M91" s="733">
        <f t="shared" si="12"/>
        <v>0</v>
      </c>
      <c r="N91" s="734">
        <f>K91-J91</f>
        <v>0</v>
      </c>
      <c r="O91" s="54" t="str">
        <f t="shared" si="13"/>
        <v/>
      </c>
      <c r="P91" s="54"/>
      <c r="Q91" s="54"/>
      <c r="R91" s="54">
        <f t="shared" si="14"/>
        <v>0</v>
      </c>
      <c r="S91" s="54">
        <f t="shared" si="14"/>
        <v>0</v>
      </c>
    </row>
    <row r="92" spans="1:19">
      <c r="A92" s="35">
        <v>621</v>
      </c>
      <c r="B92" s="33" t="str">
        <f t="shared" si="9"/>
        <v>621</v>
      </c>
      <c r="C92" s="34" t="s">
        <v>991</v>
      </c>
      <c r="D92" s="733">
        <v>0</v>
      </c>
      <c r="E92" s="733">
        <v>0</v>
      </c>
      <c r="F92" s="733"/>
      <c r="G92" s="733"/>
      <c r="H92" s="733">
        <f t="shared" si="10"/>
        <v>0</v>
      </c>
      <c r="I92" s="733">
        <f t="shared" si="11"/>
        <v>0</v>
      </c>
      <c r="J92" s="733">
        <f>SUMIF(BTDC!$E$8:$E$32,BCDPS!A92,BTDC!$I$8:$I$32)</f>
        <v>0</v>
      </c>
      <c r="K92" s="733">
        <f>SUMIF(BTDC!$F$8:$F$32,BCDPS!B92,BTDC!$I$8:$I$32)</f>
        <v>0</v>
      </c>
      <c r="L92" s="733">
        <f t="shared" si="12"/>
        <v>0</v>
      </c>
      <c r="M92" s="733">
        <f t="shared" si="12"/>
        <v>0</v>
      </c>
      <c r="N92" s="734">
        <f>J92-K92</f>
        <v>0</v>
      </c>
      <c r="O92" s="54" t="str">
        <f t="shared" si="13"/>
        <v/>
      </c>
      <c r="P92" s="54"/>
      <c r="Q92" s="54"/>
      <c r="R92" s="54">
        <f t="shared" si="14"/>
        <v>0</v>
      </c>
      <c r="S92" s="54">
        <f t="shared" si="14"/>
        <v>0</v>
      </c>
    </row>
    <row r="93" spans="1:19">
      <c r="A93" s="35">
        <v>622</v>
      </c>
      <c r="B93" s="33" t="str">
        <f t="shared" si="9"/>
        <v>622</v>
      </c>
      <c r="C93" s="34" t="s">
        <v>992</v>
      </c>
      <c r="D93" s="733">
        <v>0</v>
      </c>
      <c r="E93" s="733">
        <v>0</v>
      </c>
      <c r="F93" s="733"/>
      <c r="G93" s="733"/>
      <c r="H93" s="733">
        <f t="shared" si="10"/>
        <v>0</v>
      </c>
      <c r="I93" s="733">
        <f t="shared" si="11"/>
        <v>0</v>
      </c>
      <c r="J93" s="733">
        <f>SUMIF(BTDC!$E$8:$E$32,BCDPS!A93,BTDC!$I$8:$I$32)</f>
        <v>0</v>
      </c>
      <c r="K93" s="733">
        <f>SUMIF(BTDC!$F$8:$F$32,BCDPS!B93,BTDC!$I$8:$I$32)</f>
        <v>0</v>
      </c>
      <c r="L93" s="733">
        <f t="shared" si="12"/>
        <v>0</v>
      </c>
      <c r="M93" s="733">
        <f t="shared" si="12"/>
        <v>0</v>
      </c>
      <c r="N93" s="734">
        <f t="shared" ref="N93:N101" si="15">J93-K93</f>
        <v>0</v>
      </c>
      <c r="O93" s="54" t="str">
        <f t="shared" si="13"/>
        <v/>
      </c>
      <c r="P93" s="54"/>
      <c r="Q93" s="54"/>
      <c r="R93" s="54">
        <f t="shared" si="14"/>
        <v>0</v>
      </c>
      <c r="S93" s="54">
        <f t="shared" si="14"/>
        <v>0</v>
      </c>
    </row>
    <row r="94" spans="1:19">
      <c r="A94" s="35">
        <v>623</v>
      </c>
      <c r="B94" s="33" t="str">
        <f>LEFT(A94,4)</f>
        <v>623</v>
      </c>
      <c r="C94" s="34" t="s">
        <v>993</v>
      </c>
      <c r="D94" s="733">
        <v>0</v>
      </c>
      <c r="E94" s="733">
        <v>0</v>
      </c>
      <c r="F94" s="733"/>
      <c r="G94" s="733"/>
      <c r="H94" s="733">
        <f t="shared" si="10"/>
        <v>0</v>
      </c>
      <c r="I94" s="733">
        <f t="shared" si="11"/>
        <v>0</v>
      </c>
      <c r="J94" s="733">
        <f>SUMIF(BTDC!$E$8:$E$32,BCDPS!A94,BTDC!$I$8:$I$32)</f>
        <v>0</v>
      </c>
      <c r="K94" s="733">
        <f>SUMIF(BTDC!$F$8:$F$32,BCDPS!B94,BTDC!$I$8:$I$32)</f>
        <v>0</v>
      </c>
      <c r="L94" s="733">
        <f t="shared" si="12"/>
        <v>0</v>
      </c>
      <c r="M94" s="733">
        <f t="shared" si="12"/>
        <v>0</v>
      </c>
      <c r="N94" s="734">
        <f t="shared" si="15"/>
        <v>0</v>
      </c>
      <c r="O94" s="54" t="str">
        <f t="shared" si="13"/>
        <v/>
      </c>
      <c r="P94" s="54"/>
      <c r="Q94" s="54"/>
      <c r="R94" s="54">
        <f t="shared" si="14"/>
        <v>0</v>
      </c>
      <c r="S94" s="54">
        <f t="shared" si="14"/>
        <v>0</v>
      </c>
    </row>
    <row r="95" spans="1:19">
      <c r="A95" s="35">
        <v>627</v>
      </c>
      <c r="B95" s="33" t="str">
        <f t="shared" ref="B95:B103" si="16">LEFT(A95,4)</f>
        <v>627</v>
      </c>
      <c r="C95" s="34" t="s">
        <v>994</v>
      </c>
      <c r="D95" s="733">
        <v>0</v>
      </c>
      <c r="E95" s="733">
        <v>0</v>
      </c>
      <c r="F95" s="733"/>
      <c r="G95" s="733"/>
      <c r="H95" s="733">
        <f t="shared" si="10"/>
        <v>0</v>
      </c>
      <c r="I95" s="733">
        <f t="shared" si="11"/>
        <v>0</v>
      </c>
      <c r="J95" s="733">
        <f>SUMIF(BTDC!$E$8:$E$32,BCDPS!A95,BTDC!$I$8:$I$32)</f>
        <v>0</v>
      </c>
      <c r="K95" s="733">
        <f>SUMIF(BTDC!$F$8:$F$32,BCDPS!B95,BTDC!$I$8:$I$32)</f>
        <v>0</v>
      </c>
      <c r="L95" s="733">
        <f t="shared" si="12"/>
        <v>0</v>
      </c>
      <c r="M95" s="733">
        <f t="shared" si="12"/>
        <v>0</v>
      </c>
      <c r="N95" s="734">
        <f t="shared" si="15"/>
        <v>0</v>
      </c>
      <c r="O95" s="54" t="str">
        <f t="shared" si="13"/>
        <v/>
      </c>
      <c r="P95" s="54"/>
      <c r="Q95" s="54"/>
      <c r="R95" s="54">
        <f t="shared" si="14"/>
        <v>0</v>
      </c>
      <c r="S95" s="54">
        <f t="shared" si="14"/>
        <v>0</v>
      </c>
    </row>
    <row r="96" spans="1:19">
      <c r="A96" s="35">
        <v>632</v>
      </c>
      <c r="B96" s="33" t="str">
        <f t="shared" si="16"/>
        <v>632</v>
      </c>
      <c r="C96" s="34" t="s">
        <v>521</v>
      </c>
      <c r="D96" s="733">
        <v>0</v>
      </c>
      <c r="E96" s="733">
        <v>0</v>
      </c>
      <c r="F96" s="733"/>
      <c r="G96" s="733"/>
      <c r="H96" s="733">
        <f t="shared" si="10"/>
        <v>0</v>
      </c>
      <c r="I96" s="733">
        <f t="shared" si="11"/>
        <v>0</v>
      </c>
      <c r="J96" s="733">
        <f>SUMIF(BTDC!$E$8:$E$32,BCDPS!A96,BTDC!$I$8:$I$32)</f>
        <v>0</v>
      </c>
      <c r="K96" s="733">
        <f>SUMIF(BTDC!$F$8:$F$32,BCDPS!B96,BTDC!$I$8:$I$32)</f>
        <v>0</v>
      </c>
      <c r="L96" s="733">
        <f t="shared" si="12"/>
        <v>0</v>
      </c>
      <c r="M96" s="733">
        <f t="shared" si="12"/>
        <v>0</v>
      </c>
      <c r="N96" s="734">
        <f t="shared" si="15"/>
        <v>0</v>
      </c>
      <c r="O96" s="54" t="str">
        <f t="shared" si="13"/>
        <v/>
      </c>
      <c r="P96" s="54"/>
      <c r="Q96" s="54"/>
      <c r="R96" s="54">
        <f t="shared" si="14"/>
        <v>0</v>
      </c>
      <c r="S96" s="54">
        <f t="shared" si="14"/>
        <v>0</v>
      </c>
    </row>
    <row r="97" spans="1:19">
      <c r="A97" s="35">
        <v>635</v>
      </c>
      <c r="B97" s="33" t="str">
        <f t="shared" si="16"/>
        <v>635</v>
      </c>
      <c r="C97" s="34" t="s">
        <v>526</v>
      </c>
      <c r="D97" s="733">
        <v>0</v>
      </c>
      <c r="E97" s="733">
        <v>0</v>
      </c>
      <c r="F97" s="733"/>
      <c r="G97" s="733"/>
      <c r="H97" s="733">
        <f t="shared" si="10"/>
        <v>0</v>
      </c>
      <c r="I97" s="733">
        <f t="shared" si="11"/>
        <v>0</v>
      </c>
      <c r="J97" s="733">
        <f>SUMIF(BTDC!$E$8:$E$32,BCDPS!A97,BTDC!$I$8:$I$32)</f>
        <v>0</v>
      </c>
      <c r="K97" s="733">
        <f>SUMIF(BTDC!$F$8:$F$32,BCDPS!B97,BTDC!$I$8:$I$32)</f>
        <v>0</v>
      </c>
      <c r="L97" s="733">
        <f t="shared" si="12"/>
        <v>0</v>
      </c>
      <c r="M97" s="733">
        <f t="shared" si="12"/>
        <v>0</v>
      </c>
      <c r="N97" s="734">
        <f t="shared" si="15"/>
        <v>0</v>
      </c>
      <c r="O97" s="54" t="str">
        <f t="shared" si="13"/>
        <v/>
      </c>
      <c r="P97" s="54"/>
      <c r="Q97" s="54"/>
      <c r="R97" s="54">
        <f t="shared" si="14"/>
        <v>0</v>
      </c>
      <c r="S97" s="54">
        <f t="shared" si="14"/>
        <v>0</v>
      </c>
    </row>
    <row r="98" spans="1:19">
      <c r="A98" s="35">
        <v>641</v>
      </c>
      <c r="B98" s="33" t="str">
        <f t="shared" si="16"/>
        <v>641</v>
      </c>
      <c r="C98" s="34" t="s">
        <v>530</v>
      </c>
      <c r="D98" s="733">
        <v>0</v>
      </c>
      <c r="E98" s="733">
        <v>0</v>
      </c>
      <c r="F98" s="733"/>
      <c r="G98" s="733"/>
      <c r="H98" s="733">
        <f t="shared" si="10"/>
        <v>0</v>
      </c>
      <c r="I98" s="733">
        <f t="shared" si="11"/>
        <v>0</v>
      </c>
      <c r="J98" s="733">
        <f>SUMIF(BTDC!$E$8:$E$32,BCDPS!A98,BTDC!$I$8:$I$32)</f>
        <v>0</v>
      </c>
      <c r="K98" s="733">
        <f>SUMIF(BTDC!$F$8:$F$32,BCDPS!B98,BTDC!$I$8:$I$32)</f>
        <v>0</v>
      </c>
      <c r="L98" s="733">
        <f t="shared" si="12"/>
        <v>0</v>
      </c>
      <c r="M98" s="733">
        <f t="shared" si="12"/>
        <v>0</v>
      </c>
      <c r="N98" s="734">
        <f t="shared" si="15"/>
        <v>0</v>
      </c>
      <c r="O98" s="54" t="str">
        <f t="shared" si="13"/>
        <v/>
      </c>
      <c r="P98" s="54"/>
      <c r="Q98" s="54"/>
      <c r="R98" s="54">
        <f t="shared" si="14"/>
        <v>0</v>
      </c>
      <c r="S98" s="54">
        <f t="shared" si="14"/>
        <v>0</v>
      </c>
    </row>
    <row r="99" spans="1:19">
      <c r="A99" s="35">
        <v>642</v>
      </c>
      <c r="B99" s="33" t="str">
        <f t="shared" si="16"/>
        <v>642</v>
      </c>
      <c r="C99" s="34" t="s">
        <v>533</v>
      </c>
      <c r="D99" s="733">
        <v>0</v>
      </c>
      <c r="E99" s="733">
        <v>0</v>
      </c>
      <c r="F99" s="733"/>
      <c r="G99" s="733"/>
      <c r="H99" s="733">
        <f t="shared" si="10"/>
        <v>0</v>
      </c>
      <c r="I99" s="733">
        <f t="shared" si="11"/>
        <v>0</v>
      </c>
      <c r="J99" s="733">
        <f>SUMIF(BTDC!$E$8:$E$32,BCDPS!A99,BTDC!$I$8:$I$32)</f>
        <v>1589743840</v>
      </c>
      <c r="K99" s="733">
        <f>SUMIF(BTDC!$F$8:$F$32,BCDPS!B99,BTDC!$I$8:$I$32)</f>
        <v>40000000</v>
      </c>
      <c r="L99" s="733">
        <f t="shared" si="12"/>
        <v>1589743840</v>
      </c>
      <c r="M99" s="733">
        <f t="shared" si="12"/>
        <v>40000000</v>
      </c>
      <c r="N99" s="734">
        <f t="shared" si="15"/>
        <v>1549743840</v>
      </c>
      <c r="O99" s="54" t="str">
        <f t="shared" si="13"/>
        <v>Print</v>
      </c>
      <c r="P99" s="54"/>
      <c r="Q99" s="54"/>
      <c r="R99" s="54">
        <f t="shared" si="14"/>
        <v>0</v>
      </c>
      <c r="S99" s="54">
        <f t="shared" si="14"/>
        <v>0</v>
      </c>
    </row>
    <row r="100" spans="1:19">
      <c r="A100" s="35">
        <v>711</v>
      </c>
      <c r="B100" s="33" t="str">
        <f t="shared" si="16"/>
        <v>711</v>
      </c>
      <c r="C100" s="34" t="s">
        <v>537</v>
      </c>
      <c r="D100" s="733">
        <v>0</v>
      </c>
      <c r="E100" s="733">
        <v>0</v>
      </c>
      <c r="F100" s="733"/>
      <c r="G100" s="733"/>
      <c r="H100" s="733">
        <f t="shared" si="10"/>
        <v>0</v>
      </c>
      <c r="I100" s="733">
        <f t="shared" si="11"/>
        <v>0</v>
      </c>
      <c r="J100" s="733">
        <f>SUMIF(BTDC!$E$8:$E$32,BCDPS!A100,BTDC!$I$8:$I$32)</f>
        <v>0</v>
      </c>
      <c r="K100" s="733">
        <f>SUMIF(BTDC!$F$8:$F$32,BCDPS!B100,BTDC!$I$8:$I$32)</f>
        <v>0</v>
      </c>
      <c r="L100" s="733">
        <f t="shared" si="12"/>
        <v>0</v>
      </c>
      <c r="M100" s="733">
        <f t="shared" si="12"/>
        <v>0</v>
      </c>
      <c r="N100" s="734">
        <f>K100-J100</f>
        <v>0</v>
      </c>
      <c r="O100" s="54" t="str">
        <f t="shared" si="13"/>
        <v/>
      </c>
      <c r="P100" s="54"/>
      <c r="Q100" s="54"/>
      <c r="R100" s="54">
        <f t="shared" si="14"/>
        <v>0</v>
      </c>
      <c r="S100" s="54">
        <f t="shared" si="14"/>
        <v>0</v>
      </c>
    </row>
    <row r="101" spans="1:19">
      <c r="A101" s="35">
        <v>811</v>
      </c>
      <c r="B101" s="33" t="str">
        <f t="shared" si="16"/>
        <v>811</v>
      </c>
      <c r="C101" s="34" t="s">
        <v>540</v>
      </c>
      <c r="D101" s="733">
        <v>0</v>
      </c>
      <c r="E101" s="733">
        <v>0</v>
      </c>
      <c r="F101" s="733"/>
      <c r="G101" s="733"/>
      <c r="H101" s="733">
        <f t="shared" si="10"/>
        <v>0</v>
      </c>
      <c r="I101" s="733">
        <f t="shared" si="11"/>
        <v>0</v>
      </c>
      <c r="J101" s="733">
        <f>SUMIF(BTDC!$E$8:$E$32,BCDPS!A101,BTDC!$I$8:$I$32)</f>
        <v>0</v>
      </c>
      <c r="K101" s="733">
        <f>SUMIF(BTDC!$F$8:$F$32,BCDPS!B101,BTDC!$I$8:$I$32)</f>
        <v>0</v>
      </c>
      <c r="L101" s="733">
        <f t="shared" si="12"/>
        <v>0</v>
      </c>
      <c r="M101" s="733">
        <f t="shared" si="12"/>
        <v>0</v>
      </c>
      <c r="N101" s="734">
        <f t="shared" si="15"/>
        <v>0</v>
      </c>
      <c r="O101" s="54" t="str">
        <f t="shared" si="13"/>
        <v/>
      </c>
      <c r="P101" s="54"/>
      <c r="Q101" s="54"/>
      <c r="R101" s="54">
        <f t="shared" si="14"/>
        <v>0</v>
      </c>
      <c r="S101" s="54">
        <f t="shared" si="14"/>
        <v>0</v>
      </c>
    </row>
    <row r="102" spans="1:19">
      <c r="A102" s="35">
        <v>821</v>
      </c>
      <c r="B102" s="33" t="str">
        <f t="shared" si="16"/>
        <v>821</v>
      </c>
      <c r="C102" s="34" t="s">
        <v>311</v>
      </c>
      <c r="D102" s="733">
        <v>0</v>
      </c>
      <c r="E102" s="733">
        <v>0</v>
      </c>
      <c r="F102" s="733"/>
      <c r="G102" s="733"/>
      <c r="H102" s="733">
        <f t="shared" si="10"/>
        <v>0</v>
      </c>
      <c r="I102" s="733">
        <f t="shared" si="11"/>
        <v>0</v>
      </c>
      <c r="J102" s="733">
        <f>SUMIF(BTDC!$E$8:$E$32,BCDPS!A102,BTDC!$I$8:$I$32)</f>
        <v>0</v>
      </c>
      <c r="K102" s="733">
        <f>SUMIF(BTDC!$F$8:$F$32,BCDPS!B102,BTDC!$I$8:$I$32)</f>
        <v>0</v>
      </c>
      <c r="L102" s="733">
        <f t="shared" si="12"/>
        <v>0</v>
      </c>
      <c r="M102" s="733">
        <f t="shared" si="12"/>
        <v>0</v>
      </c>
      <c r="N102" s="734">
        <f>J102-K102</f>
        <v>0</v>
      </c>
      <c r="O102" s="54" t="str">
        <f>IF(OR(J102&lt;&gt;0,K102&lt;&gt;0),"Print","")</f>
        <v/>
      </c>
      <c r="P102" s="54"/>
      <c r="Q102" s="54"/>
      <c r="R102" s="54">
        <f t="shared" si="14"/>
        <v>0</v>
      </c>
      <c r="S102" s="54">
        <f t="shared" si="14"/>
        <v>0</v>
      </c>
    </row>
    <row r="103" spans="1:19">
      <c r="A103" s="35">
        <v>911</v>
      </c>
      <c r="B103" s="33" t="str">
        <f t="shared" si="16"/>
        <v>911</v>
      </c>
      <c r="C103" s="34" t="s">
        <v>995</v>
      </c>
      <c r="D103" s="733">
        <v>0</v>
      </c>
      <c r="E103" s="733">
        <v>0</v>
      </c>
      <c r="F103" s="733"/>
      <c r="G103" s="733"/>
      <c r="H103" s="733">
        <f t="shared" si="10"/>
        <v>0</v>
      </c>
      <c r="I103" s="733">
        <f t="shared" si="11"/>
        <v>0</v>
      </c>
      <c r="J103" s="733">
        <f>SUMIF(BTDC!$E$8:$E$32,BCDPS!A103,BTDC!$I$8:$I$32)</f>
        <v>0</v>
      </c>
      <c r="K103" s="733">
        <f>SUMIF(BTDC!$F$8:$F$32,BCDPS!B103,BTDC!$I$8:$I$32)</f>
        <v>0</v>
      </c>
      <c r="L103" s="733">
        <f t="shared" si="12"/>
        <v>0</v>
      </c>
      <c r="M103" s="733">
        <f t="shared" si="12"/>
        <v>0</v>
      </c>
      <c r="N103" s="734">
        <f>IF((J103-K103)&lt;0,-(J103-K103),0)</f>
        <v>0</v>
      </c>
      <c r="O103" s="54" t="str">
        <f t="shared" si="13"/>
        <v/>
      </c>
      <c r="P103" s="54"/>
      <c r="Q103" s="54"/>
      <c r="R103" s="54">
        <f t="shared" si="14"/>
        <v>0</v>
      </c>
      <c r="S103" s="54">
        <f t="shared" si="14"/>
        <v>0</v>
      </c>
    </row>
    <row r="104" spans="1:19" ht="15.75">
      <c r="A104" s="38"/>
      <c r="B104" s="38"/>
      <c r="C104" s="39"/>
      <c r="D104" s="738"/>
      <c r="E104" s="738"/>
      <c r="F104" s="738"/>
      <c r="G104" s="738"/>
      <c r="H104" s="738"/>
      <c r="I104" s="738"/>
      <c r="J104" s="733">
        <f>SUMIF(BTDC!$E$8:$E$32,BCDPS!A104,BTDC!$I$8:$I$32)</f>
        <v>0</v>
      </c>
      <c r="K104" s="733">
        <f>SUMIF(BTDC!$F$8:$F$32,BCDPS!B104,BTDC!$I$8:$I$32)</f>
        <v>0</v>
      </c>
      <c r="L104" s="733"/>
      <c r="M104" s="733"/>
      <c r="N104" s="734"/>
      <c r="O104" s="54" t="str">
        <f t="shared" si="13"/>
        <v/>
      </c>
      <c r="P104" s="55"/>
      <c r="Q104" s="55"/>
      <c r="R104" s="54">
        <f t="shared" si="14"/>
        <v>0</v>
      </c>
      <c r="S104" s="54">
        <f t="shared" si="14"/>
        <v>0</v>
      </c>
    </row>
    <row r="105" spans="1:19" ht="15.75">
      <c r="A105" s="40"/>
      <c r="B105" s="40"/>
      <c r="C105" s="41" t="s">
        <v>996</v>
      </c>
      <c r="D105" s="739">
        <f t="shared" ref="D105:M105" si="17">SUM(D7:D104)</f>
        <v>36590054775</v>
      </c>
      <c r="E105" s="739">
        <f t="shared" si="17"/>
        <v>36590054775</v>
      </c>
      <c r="F105" s="739">
        <f t="shared" si="17"/>
        <v>0</v>
      </c>
      <c r="G105" s="739">
        <f t="shared" si="17"/>
        <v>0</v>
      </c>
      <c r="H105" s="739">
        <f t="shared" si="17"/>
        <v>36590054775</v>
      </c>
      <c r="I105" s="739">
        <f t="shared" si="17"/>
        <v>36590054775</v>
      </c>
      <c r="J105" s="739">
        <f t="shared" si="17"/>
        <v>1629743840</v>
      </c>
      <c r="K105" s="739">
        <f t="shared" si="17"/>
        <v>40000000</v>
      </c>
      <c r="L105" s="739">
        <f t="shared" si="17"/>
        <v>38219798615</v>
      </c>
      <c r="M105" s="739">
        <f t="shared" si="17"/>
        <v>36630054775</v>
      </c>
      <c r="N105" s="740">
        <f>SUM(N7:N104)</f>
        <v>1509743840</v>
      </c>
      <c r="O105" s="54" t="str">
        <f t="shared" si="13"/>
        <v>Print</v>
      </c>
      <c r="P105" s="54"/>
      <c r="Q105" s="54"/>
      <c r="R105" s="54">
        <f t="shared" si="14"/>
        <v>-36590054775</v>
      </c>
      <c r="S105" s="54">
        <f t="shared" si="14"/>
        <v>-36590054775</v>
      </c>
    </row>
    <row r="106" spans="1:19">
      <c r="A106" s="24"/>
      <c r="B106" s="24"/>
      <c r="C106" s="23"/>
      <c r="D106" s="134"/>
      <c r="E106" s="134">
        <f>E105-D105</f>
        <v>0</v>
      </c>
      <c r="F106" s="134"/>
      <c r="G106" s="134">
        <f>G105-F105</f>
        <v>0</v>
      </c>
      <c r="H106" s="134"/>
      <c r="I106" s="134">
        <f>I105-H105</f>
        <v>0</v>
      </c>
      <c r="J106" s="134">
        <f>J105-K105</f>
        <v>1589743840</v>
      </c>
      <c r="K106" s="134">
        <f>K105-J105</f>
        <v>-1589743840</v>
      </c>
      <c r="L106" s="134"/>
      <c r="M106" s="134">
        <f>M105-L105</f>
        <v>-1589743840</v>
      </c>
      <c r="N106" s="741"/>
      <c r="O106" s="51"/>
      <c r="P106" s="51"/>
      <c r="Q106" s="51"/>
      <c r="R106" s="51"/>
      <c r="S106" s="51"/>
    </row>
    <row r="107" spans="1:19">
      <c r="F107" s="739"/>
      <c r="G107" s="739"/>
    </row>
    <row r="108" spans="1:19">
      <c r="D108" s="665"/>
    </row>
  </sheetData>
  <mergeCells count="11">
    <mergeCell ref="N5:N6"/>
    <mergeCell ref="A2:M2"/>
    <mergeCell ref="A3:M3"/>
    <mergeCell ref="A5:A6"/>
    <mergeCell ref="B5:B6"/>
    <mergeCell ref="C5:C6"/>
    <mergeCell ref="D5:E5"/>
    <mergeCell ref="F5:G5"/>
    <mergeCell ref="H5:I5"/>
    <mergeCell ref="J5:K5"/>
    <mergeCell ref="L5:M5"/>
  </mergeCells>
  <phoneticPr fontId="36"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sheetPr codeName="Sheet20"/>
  <dimension ref="A1:C35"/>
  <sheetViews>
    <sheetView workbookViewId="0">
      <selection activeCell="C29" sqref="C29"/>
    </sheetView>
  </sheetViews>
  <sheetFormatPr defaultColWidth="8" defaultRowHeight="12.75"/>
  <cols>
    <col min="1" max="1" width="26.125" style="59" customWidth="1"/>
    <col min="2" max="2" width="1.125" style="59" customWidth="1"/>
    <col min="3" max="3" width="28.125" style="59" customWidth="1"/>
    <col min="4" max="16384" width="8" style="59"/>
  </cols>
  <sheetData>
    <row r="1" spans="1:3" ht="13.5" thickBot="1"/>
    <row r="2" spans="1:3" ht="15.75" thickBot="1">
      <c r="A2" s="61"/>
      <c r="C2" s="61"/>
    </row>
    <row r="3" spans="1:3" ht="15">
      <c r="A3" s="61"/>
      <c r="C3" s="61"/>
    </row>
    <row r="4" spans="1:3" ht="15">
      <c r="A4" s="61"/>
      <c r="C4" s="61"/>
    </row>
    <row r="5" spans="1:3" ht="15">
      <c r="A5" s="61"/>
      <c r="C5" s="61"/>
    </row>
    <row r="6" spans="1:3" ht="15.75" thickBot="1">
      <c r="A6" s="61"/>
      <c r="C6" s="61"/>
    </row>
    <row r="7" spans="1:3" ht="15">
      <c r="C7" s="61"/>
    </row>
    <row r="8" spans="1:3" ht="15.75" thickBot="1">
      <c r="C8" s="61"/>
    </row>
    <row r="9" spans="1:3" ht="15.75" thickBot="1">
      <c r="A9" s="61"/>
    </row>
    <row r="10" spans="1:3" ht="15.75" thickBot="1">
      <c r="A10" s="61"/>
      <c r="C10" s="61"/>
    </row>
    <row r="11" spans="1:3" ht="15">
      <c r="A11" s="61"/>
      <c r="C11" s="61"/>
    </row>
    <row r="12" spans="1:3" ht="15">
      <c r="A12" s="61"/>
      <c r="C12" s="61"/>
    </row>
    <row r="13" spans="1:3" ht="15">
      <c r="A13" s="61"/>
      <c r="C13" s="61"/>
    </row>
    <row r="14" spans="1:3" ht="15">
      <c r="A14" s="61"/>
      <c r="C14" s="61"/>
    </row>
    <row r="15" spans="1:3" ht="15">
      <c r="A15" s="61"/>
      <c r="C15" s="61"/>
    </row>
    <row r="16" spans="1:3" ht="15">
      <c r="A16" s="61"/>
      <c r="C16" s="61"/>
    </row>
    <row r="17" spans="1:3" ht="15">
      <c r="A17" s="61"/>
      <c r="C17" s="61"/>
    </row>
    <row r="18" spans="1:3" ht="15">
      <c r="A18" s="61"/>
      <c r="C18" s="61"/>
    </row>
    <row r="19" spans="1:3" ht="15">
      <c r="A19" s="61"/>
      <c r="C19" s="61"/>
    </row>
    <row r="20" spans="1:3" ht="15.75" thickBot="1">
      <c r="A20" s="61"/>
      <c r="C20" s="61"/>
    </row>
    <row r="21" spans="1:3" ht="15.75" thickBot="1">
      <c r="A21" s="61"/>
    </row>
    <row r="22" spans="1:3" ht="15.75" thickBot="1">
      <c r="A22" s="61"/>
      <c r="C22" s="61"/>
    </row>
    <row r="23" spans="1:3" ht="15">
      <c r="A23" s="61"/>
      <c r="C23" s="61"/>
    </row>
    <row r="24" spans="1:3" ht="15">
      <c r="A24" s="61"/>
      <c r="C24" s="61"/>
    </row>
    <row r="25" spans="1:3" ht="15">
      <c r="A25" s="61"/>
      <c r="C25" s="61"/>
    </row>
    <row r="26" spans="1:3" ht="15">
      <c r="A26" s="61"/>
      <c r="C26" s="61"/>
    </row>
    <row r="27" spans="1:3" ht="15">
      <c r="A27" s="61"/>
      <c r="C27" s="61"/>
    </row>
    <row r="28" spans="1:3" ht="15">
      <c r="A28" s="61"/>
      <c r="C28" s="61"/>
    </row>
    <row r="29" spans="1:3" ht="15">
      <c r="A29" s="61"/>
      <c r="C29" s="61"/>
    </row>
    <row r="30" spans="1:3" ht="15.75" thickBot="1">
      <c r="A30" s="61"/>
      <c r="C30" s="61"/>
    </row>
    <row r="31" spans="1:3" ht="15">
      <c r="C31" s="61"/>
    </row>
    <row r="32" spans="1:3" ht="15.75" thickBot="1">
      <c r="C32" s="61"/>
    </row>
    <row r="33" spans="1:3" ht="15">
      <c r="A33" s="61"/>
      <c r="C33" s="61"/>
    </row>
    <row r="34" spans="1:3" ht="15">
      <c r="A34" s="61"/>
      <c r="C34" s="61"/>
    </row>
    <row r="35" spans="1:3" ht="15.75" thickBot="1">
      <c r="A35" s="61"/>
      <c r="C35" s="61"/>
    </row>
  </sheetData>
  <sheetProtection password="CFB0" sheet="1" objects="1"/>
  <phoneticPr fontId="14" type="noConversion"/>
  <pageMargins left="0.75" right="0.75" top="0.41" bottom="0.5" header="0.22" footer="0.27"/>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6">
    <tabColor indexed="10"/>
  </sheetPr>
  <dimension ref="A1:N112"/>
  <sheetViews>
    <sheetView workbookViewId="0">
      <pane xSplit="3" ySplit="6" topLeftCell="D91" activePane="bottomRight" state="frozen"/>
      <selection activeCell="B72" sqref="B72"/>
      <selection pane="topRight" activeCell="B72" sqref="B72"/>
      <selection pane="bottomLeft" activeCell="B72" sqref="B72"/>
      <selection pane="bottomRight" activeCell="D97" sqref="D97"/>
    </sheetView>
  </sheetViews>
  <sheetFormatPr defaultRowHeight="15"/>
  <cols>
    <col min="1" max="1" width="7.625" style="24" customWidth="1"/>
    <col min="2" max="2" width="6.25" style="24" bestFit="1" customWidth="1"/>
    <col min="3" max="3" width="34.125" style="23" bestFit="1" customWidth="1"/>
    <col min="4" max="4" width="18" style="43" customWidth="1"/>
    <col min="5" max="5" width="18.375" style="43" customWidth="1"/>
    <col min="6" max="6" width="18.5" style="43" customWidth="1"/>
    <col min="7" max="7" width="6.625" style="51" customWidth="1"/>
    <col min="8" max="8" width="12.125" style="51" bestFit="1" customWidth="1"/>
    <col min="9" max="14" width="9" style="51"/>
    <col min="15" max="16384" width="9" style="23"/>
  </cols>
  <sheetData>
    <row r="1" spans="1:14" ht="16.5">
      <c r="A1" s="42" t="str">
        <f>BTDC!B1</f>
        <v>C«ng ty Cæ phÇn §Çu t­ &amp; Th­¬ng m¹i DÇu KhÝ S«ng §µ</v>
      </c>
      <c r="B1" s="21"/>
      <c r="C1" s="22"/>
      <c r="F1" s="58" t="s">
        <v>1102</v>
      </c>
    </row>
    <row r="2" spans="1:14" ht="27" customHeight="1">
      <c r="A2" s="1765" t="s">
        <v>1101</v>
      </c>
      <c r="B2" s="1765"/>
      <c r="C2" s="1765"/>
      <c r="D2" s="1765"/>
      <c r="E2" s="1765"/>
      <c r="F2" s="1765"/>
    </row>
    <row r="3" spans="1:14" ht="16.5" customHeight="1">
      <c r="A3" s="1760" t="s">
        <v>223</v>
      </c>
      <c r="B3" s="1760"/>
      <c r="C3" s="1760"/>
      <c r="D3" s="1760"/>
      <c r="E3" s="1760"/>
      <c r="F3" s="1760"/>
    </row>
    <row r="4" spans="1:14" ht="15.75">
      <c r="F4" s="44" t="s">
        <v>314</v>
      </c>
    </row>
    <row r="5" spans="1:14" s="25" customFormat="1" ht="15.75" customHeight="1">
      <c r="A5" s="1761" t="s">
        <v>1088</v>
      </c>
      <c r="B5" s="1762" t="s">
        <v>128</v>
      </c>
      <c r="C5" s="1764" t="s">
        <v>943</v>
      </c>
      <c r="D5" s="1757" t="s">
        <v>955</v>
      </c>
      <c r="E5" s="1757"/>
      <c r="F5" s="1757" t="s">
        <v>996</v>
      </c>
      <c r="G5" s="52" t="s">
        <v>129</v>
      </c>
      <c r="H5" s="52"/>
      <c r="I5" s="52"/>
      <c r="J5" s="52"/>
      <c r="K5" s="52"/>
      <c r="L5" s="52"/>
      <c r="M5" s="52"/>
      <c r="N5" s="52"/>
    </row>
    <row r="6" spans="1:14" s="26" customFormat="1">
      <c r="A6" s="1761"/>
      <c r="B6" s="1763"/>
      <c r="C6" s="1764"/>
      <c r="D6" s="1" t="s">
        <v>940</v>
      </c>
      <c r="E6" s="1" t="s">
        <v>941</v>
      </c>
      <c r="F6" s="1757"/>
      <c r="G6" s="54" t="str">
        <f>IF(OR(D6&lt;&gt;0,E6&lt;&gt;0),"Print","")</f>
        <v>Print</v>
      </c>
      <c r="H6" s="53"/>
      <c r="I6" s="53"/>
      <c r="J6" s="53"/>
      <c r="K6" s="53"/>
      <c r="L6" s="53"/>
      <c r="M6" s="53"/>
      <c r="N6" s="53"/>
    </row>
    <row r="7" spans="1:14" s="27" customFormat="1" ht="14.25">
      <c r="A7" s="33" t="s">
        <v>1054</v>
      </c>
      <c r="B7" s="33" t="str">
        <f>LEFT(A7,4)</f>
        <v>N011</v>
      </c>
      <c r="C7" s="34" t="s">
        <v>956</v>
      </c>
      <c r="D7" s="45">
        <f>SUMIF(BTDC!$G$8:$G$42,A7,BTDC!$I$8:$I$42)</f>
        <v>0</v>
      </c>
      <c r="E7" s="45">
        <f>SUMIF(BTDC!$H$8:$H$42,A7,BTDC!$I$8:$I$42)</f>
        <v>0</v>
      </c>
      <c r="F7" s="46">
        <f>D7-E7</f>
        <v>0</v>
      </c>
      <c r="G7" s="54" t="str">
        <f t="shared" ref="G7:G71" si="0">IF(OR(D7&lt;&gt;0,E7&lt;&gt;0),"Print","")</f>
        <v/>
      </c>
      <c r="H7" s="54"/>
      <c r="I7" s="54"/>
      <c r="J7" s="54"/>
      <c r="K7" s="54"/>
      <c r="L7" s="54"/>
      <c r="M7" s="54"/>
      <c r="N7" s="54"/>
    </row>
    <row r="8" spans="1:14" s="27" customFormat="1" ht="14.25">
      <c r="A8" s="35" t="s">
        <v>1055</v>
      </c>
      <c r="B8" s="33" t="str">
        <f t="shared" ref="B8:B80" si="1">LEFT(A8,4)</f>
        <v>N011</v>
      </c>
      <c r="C8" s="36" t="s">
        <v>1057</v>
      </c>
      <c r="D8" s="45">
        <f>SUMIF(BTDC!$G$8:$G$42,A8,BTDC!$I$8:$I$42)</f>
        <v>0</v>
      </c>
      <c r="E8" s="45">
        <f>SUMIF(BTDC!$H$8:$H$42,A8,BTDC!$I$8:$I$42)</f>
        <v>0</v>
      </c>
      <c r="F8" s="46">
        <f t="shared" ref="F8:F56" si="2">D8-E8</f>
        <v>0</v>
      </c>
      <c r="G8" s="54" t="str">
        <f t="shared" si="0"/>
        <v/>
      </c>
      <c r="H8" s="54"/>
      <c r="I8" s="54"/>
      <c r="J8" s="54"/>
      <c r="K8" s="54"/>
      <c r="L8" s="54"/>
      <c r="M8" s="54"/>
      <c r="N8" s="54"/>
    </row>
    <row r="9" spans="1:14" s="27" customFormat="1" ht="14.25">
      <c r="A9" s="35" t="s">
        <v>1056</v>
      </c>
      <c r="B9" s="33" t="str">
        <f t="shared" si="1"/>
        <v>N011</v>
      </c>
      <c r="C9" s="34" t="s">
        <v>957</v>
      </c>
      <c r="D9" s="45">
        <f>SUMIF(BTDC!$G$8:$G$42,A9,BTDC!$I$8:$I$42)</f>
        <v>0</v>
      </c>
      <c r="E9" s="45">
        <f>SUMIF(BTDC!$H$8:$H$42,A9,BTDC!$I$8:$I$42)</f>
        <v>0</v>
      </c>
      <c r="F9" s="46">
        <f t="shared" si="2"/>
        <v>0</v>
      </c>
      <c r="G9" s="54" t="str">
        <f t="shared" si="0"/>
        <v/>
      </c>
      <c r="H9" s="54"/>
      <c r="I9" s="54"/>
      <c r="J9" s="54"/>
      <c r="K9" s="54"/>
      <c r="L9" s="54"/>
      <c r="M9" s="54"/>
      <c r="N9" s="54"/>
    </row>
    <row r="10" spans="1:14" s="27" customFormat="1" ht="14.25">
      <c r="A10" s="35" t="s">
        <v>1089</v>
      </c>
      <c r="B10" s="33" t="str">
        <f t="shared" si="1"/>
        <v>N012</v>
      </c>
      <c r="C10" s="34" t="s">
        <v>957</v>
      </c>
      <c r="D10" s="45">
        <f>SUMIF(BTDC!$G$8:$G$42,A10,BTDC!$I$8:$I$42)</f>
        <v>0</v>
      </c>
      <c r="E10" s="45">
        <f>SUMIF(BTDC!$H$8:$H$42,A10,BTDC!$I$8:$I$42)</f>
        <v>0</v>
      </c>
      <c r="F10" s="46">
        <f>D10-E10</f>
        <v>0</v>
      </c>
      <c r="G10" s="54" t="str">
        <f t="shared" si="0"/>
        <v/>
      </c>
      <c r="H10" s="54"/>
      <c r="I10" s="54"/>
      <c r="J10" s="54"/>
      <c r="K10" s="54"/>
      <c r="L10" s="54"/>
      <c r="M10" s="54"/>
      <c r="N10" s="54"/>
    </row>
    <row r="11" spans="1:14" s="27" customFormat="1" ht="14.25">
      <c r="A11" s="35" t="s">
        <v>688</v>
      </c>
      <c r="B11" s="33" t="str">
        <f t="shared" si="1"/>
        <v>N121</v>
      </c>
      <c r="C11" s="34" t="s">
        <v>958</v>
      </c>
      <c r="D11" s="45">
        <f>SUMIF(BTDC!$G$8:$G$42,A11,BTDC!$I$8:$I$42)</f>
        <v>0</v>
      </c>
      <c r="E11" s="45">
        <f>SUMIF(BTDC!$H$8:$H$42,A11,BTDC!$I$8:$I$42)</f>
        <v>0</v>
      </c>
      <c r="F11" s="46">
        <f t="shared" si="2"/>
        <v>0</v>
      </c>
      <c r="G11" s="54" t="str">
        <f t="shared" si="0"/>
        <v/>
      </c>
      <c r="H11" s="54"/>
      <c r="I11" s="54"/>
      <c r="J11" s="54"/>
      <c r="K11" s="54"/>
      <c r="L11" s="54"/>
      <c r="M11" s="54"/>
      <c r="N11" s="54"/>
    </row>
    <row r="12" spans="1:14" s="27" customFormat="1" ht="14.25">
      <c r="A12" s="35" t="s">
        <v>1042</v>
      </c>
      <c r="B12" s="33" t="str">
        <f t="shared" si="1"/>
        <v>N129</v>
      </c>
      <c r="C12" s="34" t="s">
        <v>675</v>
      </c>
      <c r="D12" s="45">
        <f>SUMIF(BTDC!$G$8:$G$42,A12,BTDC!$I$8:$I$42)</f>
        <v>0</v>
      </c>
      <c r="E12" s="45">
        <f>SUMIF(BTDC!$H$8:$H$42,A12,BTDC!$I$8:$I$42)</f>
        <v>0</v>
      </c>
      <c r="F12" s="46">
        <f t="shared" si="2"/>
        <v>0</v>
      </c>
      <c r="G12" s="54" t="str">
        <f t="shared" si="0"/>
        <v/>
      </c>
      <c r="H12" s="54"/>
      <c r="I12" s="54"/>
      <c r="J12" s="54"/>
      <c r="K12" s="54"/>
      <c r="L12" s="54"/>
      <c r="M12" s="54"/>
      <c r="N12" s="54"/>
    </row>
    <row r="13" spans="1:14" s="27" customFormat="1" ht="14.25">
      <c r="A13" s="35" t="s">
        <v>681</v>
      </c>
      <c r="B13" s="33" t="str">
        <f t="shared" si="1"/>
        <v>N131</v>
      </c>
      <c r="C13" s="34" t="s">
        <v>696</v>
      </c>
      <c r="D13" s="45">
        <f>SUMIF(BTDC!$G$8:$G$42,A13,BTDC!$I$8:$I$42)</f>
        <v>0</v>
      </c>
      <c r="E13" s="45">
        <f>SUMIF(BTDC!$H$8:$H$42,A13,BTDC!$I$8:$I$42)</f>
        <v>0</v>
      </c>
      <c r="F13" s="46">
        <f t="shared" si="2"/>
        <v>0</v>
      </c>
      <c r="G13" s="54" t="str">
        <f t="shared" si="0"/>
        <v/>
      </c>
      <c r="H13" s="54"/>
      <c r="I13" s="54"/>
      <c r="J13" s="54"/>
      <c r="K13" s="54"/>
      <c r="L13" s="54"/>
      <c r="M13" s="54"/>
      <c r="N13" s="54"/>
    </row>
    <row r="14" spans="1:14" s="27" customFormat="1" ht="14.25">
      <c r="A14" s="35" t="s">
        <v>678</v>
      </c>
      <c r="B14" s="33" t="str">
        <f t="shared" si="1"/>
        <v>D131</v>
      </c>
      <c r="C14" s="34" t="s">
        <v>689</v>
      </c>
      <c r="D14" s="45">
        <f>SUMIF(BTDC!$G$8:$G$42,A14,BTDC!$I$8:$I$42)</f>
        <v>0</v>
      </c>
      <c r="E14" s="45">
        <f>SUMIF(BTDC!$H$8:$H$42,A14,BTDC!$I$8:$I$42)</f>
        <v>0</v>
      </c>
      <c r="F14" s="46">
        <f t="shared" si="2"/>
        <v>0</v>
      </c>
      <c r="G14" s="54" t="str">
        <f t="shared" si="0"/>
        <v/>
      </c>
      <c r="H14" s="54"/>
      <c r="I14" s="54"/>
      <c r="J14" s="54"/>
      <c r="K14" s="54"/>
      <c r="L14" s="54"/>
      <c r="M14" s="54"/>
      <c r="N14" s="54"/>
    </row>
    <row r="15" spans="1:14" s="27" customFormat="1" ht="14.25">
      <c r="A15" s="35" t="s">
        <v>703</v>
      </c>
      <c r="B15" s="33" t="str">
        <f t="shared" si="1"/>
        <v>A331</v>
      </c>
      <c r="C15" s="34" t="s">
        <v>959</v>
      </c>
      <c r="D15" s="45">
        <f>SUMIF(BTDC!$G$8:$G$42,A15,BTDC!$I$8:$I$42)</f>
        <v>0</v>
      </c>
      <c r="E15" s="45">
        <f>SUMIF(BTDC!$H$8:$H$42,A15,BTDC!$I$8:$I$42)</f>
        <v>0</v>
      </c>
      <c r="F15" s="46">
        <f t="shared" si="2"/>
        <v>0</v>
      </c>
      <c r="G15" s="54" t="str">
        <f t="shared" si="0"/>
        <v/>
      </c>
      <c r="H15" s="54"/>
      <c r="I15" s="54"/>
      <c r="J15" s="54"/>
      <c r="K15" s="54"/>
      <c r="L15" s="54"/>
      <c r="M15" s="54"/>
      <c r="N15" s="54"/>
    </row>
    <row r="16" spans="1:14" s="27" customFormat="1" ht="14.25">
      <c r="A16" s="35" t="s">
        <v>1107</v>
      </c>
      <c r="B16" s="33" t="s">
        <v>1107</v>
      </c>
      <c r="C16" s="34" t="s">
        <v>960</v>
      </c>
      <c r="D16" s="45">
        <f>SUMIF(BTDC!$G$8:$G$42,A16,BTDC!$I$8:$I$42)</f>
        <v>0</v>
      </c>
      <c r="E16" s="45">
        <f>SUMIF(BTDC!$H$8:$H$42,A16,BTDC!$I$8:$I$42)</f>
        <v>0</v>
      </c>
      <c r="F16" s="46">
        <f>D16-E16</f>
        <v>0</v>
      </c>
      <c r="G16" s="54" t="str">
        <f t="shared" si="0"/>
        <v/>
      </c>
      <c r="H16" s="54"/>
      <c r="I16" s="54"/>
      <c r="J16" s="54"/>
      <c r="K16" s="54"/>
      <c r="L16" s="54"/>
      <c r="M16" s="54"/>
      <c r="N16" s="54"/>
    </row>
    <row r="17" spans="1:14" s="27" customFormat="1" ht="14.25">
      <c r="A17" s="35" t="s">
        <v>1108</v>
      </c>
      <c r="B17" s="33" t="s">
        <v>1108</v>
      </c>
      <c r="C17" s="34" t="s">
        <v>1111</v>
      </c>
      <c r="D17" s="45">
        <f>SUMIF(BTDC!$G$8:$G$42,A17,BTDC!$I$8:$I$42)</f>
        <v>0</v>
      </c>
      <c r="E17" s="45">
        <f>SUMIF(BTDC!$H$8:$H$42,A17,BTDC!$I$8:$I$42)</f>
        <v>0</v>
      </c>
      <c r="F17" s="46">
        <f t="shared" si="2"/>
        <v>0</v>
      </c>
      <c r="G17" s="54" t="str">
        <f t="shared" si="0"/>
        <v/>
      </c>
      <c r="H17" s="54"/>
      <c r="I17" s="54"/>
      <c r="J17" s="54"/>
      <c r="K17" s="54"/>
      <c r="L17" s="54"/>
      <c r="M17" s="54"/>
      <c r="N17" s="54"/>
    </row>
    <row r="18" spans="1:14" s="27" customFormat="1" ht="14.25">
      <c r="A18" s="35" t="s">
        <v>682</v>
      </c>
      <c r="B18" s="33" t="str">
        <f t="shared" si="1"/>
        <v>N134</v>
      </c>
      <c r="C18" s="34" t="s">
        <v>677</v>
      </c>
      <c r="D18" s="45">
        <f>SUMIF(BTDC!$G$8:$G$42,A18,BTDC!$I$8:$I$42)</f>
        <v>0</v>
      </c>
      <c r="E18" s="45">
        <f>SUMIF(BTDC!$H$8:$H$42,A18,BTDC!$I$8:$I$42)</f>
        <v>0</v>
      </c>
      <c r="F18" s="46">
        <f t="shared" si="2"/>
        <v>0</v>
      </c>
      <c r="G18" s="54" t="str">
        <f t="shared" si="0"/>
        <v/>
      </c>
      <c r="H18" s="54"/>
      <c r="I18" s="54"/>
      <c r="J18" s="54"/>
      <c r="K18" s="54"/>
      <c r="L18" s="54"/>
      <c r="M18" s="54"/>
      <c r="N18" s="54"/>
    </row>
    <row r="19" spans="1:14" s="27" customFormat="1" ht="14.25">
      <c r="A19" s="35" t="s">
        <v>684</v>
      </c>
      <c r="B19" s="33" t="str">
        <f t="shared" si="1"/>
        <v>N136</v>
      </c>
      <c r="C19" s="34" t="s">
        <v>691</v>
      </c>
      <c r="D19" s="45">
        <f>SUMIF(BTDC!$G$8:$G$42,A19,BTDC!$I$8:$I$42)</f>
        <v>0</v>
      </c>
      <c r="E19" s="45">
        <f>SUMIF(BTDC!$H$8:$H$42,A19,BTDC!$I$8:$I$42)</f>
        <v>0</v>
      </c>
      <c r="F19" s="46">
        <f t="shared" si="2"/>
        <v>0</v>
      </c>
      <c r="G19" s="54" t="str">
        <f t="shared" si="0"/>
        <v/>
      </c>
      <c r="H19" s="54"/>
      <c r="I19" s="54"/>
      <c r="J19" s="54"/>
      <c r="K19" s="54"/>
      <c r="L19" s="54"/>
      <c r="M19" s="54"/>
      <c r="N19" s="54"/>
    </row>
    <row r="20" spans="1:14" s="27" customFormat="1" ht="14.25">
      <c r="A20" s="35" t="s">
        <v>35</v>
      </c>
      <c r="B20" s="33" t="str">
        <f t="shared" si="1"/>
        <v>D136</v>
      </c>
      <c r="C20" s="34" t="s">
        <v>36</v>
      </c>
      <c r="D20" s="45">
        <f>SUMIF(BTDC!$G$8:$G$42,A20,BTDC!$I$8:$I$42)</f>
        <v>0</v>
      </c>
      <c r="E20" s="45">
        <f>SUMIF(BTDC!$H$8:$H$42,A20,BTDC!$I$8:$I$42)</f>
        <v>0</v>
      </c>
      <c r="F20" s="46">
        <f>D20-E20</f>
        <v>0</v>
      </c>
      <c r="G20" s="54" t="str">
        <f>IF(OR(D20&lt;&gt;0,E20&lt;&gt;0),"Print","")</f>
        <v/>
      </c>
      <c r="H20" s="54"/>
      <c r="I20" s="54"/>
      <c r="J20" s="54"/>
      <c r="K20" s="54"/>
      <c r="L20" s="54"/>
      <c r="M20" s="54"/>
      <c r="N20" s="54"/>
    </row>
    <row r="21" spans="1:14" s="27" customFormat="1" ht="14.25">
      <c r="A21" s="35" t="s">
        <v>679</v>
      </c>
      <c r="B21" s="33" t="str">
        <f t="shared" si="1"/>
        <v>D136</v>
      </c>
      <c r="C21" s="34" t="s">
        <v>690</v>
      </c>
      <c r="D21" s="45">
        <f>SUMIF(BTDC!$G$8:$G$42,A21,BTDC!$I$8:$I$42)</f>
        <v>0</v>
      </c>
      <c r="E21" s="45">
        <f>SUMIF(BTDC!$H$8:$H$42,A21,BTDC!$I$8:$I$42)</f>
        <v>0</v>
      </c>
      <c r="F21" s="46">
        <f t="shared" si="2"/>
        <v>0</v>
      </c>
      <c r="G21" s="54" t="str">
        <f t="shared" si="0"/>
        <v/>
      </c>
      <c r="H21" s="54"/>
      <c r="I21" s="54"/>
      <c r="J21" s="54"/>
      <c r="K21" s="54"/>
      <c r="L21" s="54"/>
      <c r="M21" s="54"/>
      <c r="N21" s="54"/>
    </row>
    <row r="22" spans="1:14" s="27" customFormat="1" ht="14.25">
      <c r="A22" s="35" t="s">
        <v>683</v>
      </c>
      <c r="B22" s="33" t="str">
        <f t="shared" si="1"/>
        <v>N138</v>
      </c>
      <c r="C22" s="34" t="s">
        <v>693</v>
      </c>
      <c r="D22" s="45">
        <f>SUMIF(BTDC!$G$8:$G$42,A22,BTDC!$I$8:$I$42)</f>
        <v>0</v>
      </c>
      <c r="E22" s="45">
        <f>SUMIF(BTDC!$H$8:$H$42,A22,BTDC!$I$8:$I$42)</f>
        <v>0</v>
      </c>
      <c r="F22" s="46">
        <f t="shared" si="2"/>
        <v>0</v>
      </c>
      <c r="G22" s="54" t="str">
        <f t="shared" si="0"/>
        <v/>
      </c>
      <c r="H22" s="54"/>
      <c r="I22" s="54"/>
      <c r="J22" s="54"/>
      <c r="K22" s="54"/>
      <c r="L22" s="54"/>
      <c r="M22" s="54"/>
      <c r="N22" s="54"/>
    </row>
    <row r="23" spans="1:14" s="27" customFormat="1" ht="14.25">
      <c r="A23" s="35" t="s">
        <v>680</v>
      </c>
      <c r="B23" s="33" t="str">
        <f t="shared" si="1"/>
        <v>D138</v>
      </c>
      <c r="C23" s="34" t="s">
        <v>692</v>
      </c>
      <c r="D23" s="45">
        <f>SUMIF(BTDC!$G$8:$G$42,A23,BTDC!$I$8:$I$42)</f>
        <v>0</v>
      </c>
      <c r="E23" s="45">
        <f>SUMIF(BTDC!$H$8:$H$42,A23,BTDC!$I$8:$I$42)</f>
        <v>0</v>
      </c>
      <c r="F23" s="46">
        <f t="shared" si="2"/>
        <v>0</v>
      </c>
      <c r="G23" s="54" t="str">
        <f t="shared" si="0"/>
        <v/>
      </c>
      <c r="H23" s="54"/>
      <c r="I23" s="54"/>
      <c r="J23" s="54"/>
      <c r="K23" s="54"/>
      <c r="L23" s="54"/>
      <c r="M23" s="54"/>
      <c r="N23" s="54"/>
    </row>
    <row r="24" spans="1:14" s="27" customFormat="1" ht="14.25">
      <c r="A24" s="35" t="s">
        <v>687</v>
      </c>
      <c r="B24" s="33" t="str">
        <f t="shared" si="1"/>
        <v>N135</v>
      </c>
      <c r="C24" s="34" t="s">
        <v>686</v>
      </c>
      <c r="D24" s="45">
        <f>SUMIF(BTDC!$G$8:$G$42,A24,BTDC!$I$8:$I$42)</f>
        <v>0</v>
      </c>
      <c r="E24" s="45">
        <f>SUMIF(BTDC!$H$8:$H$42,A24,BTDC!$I$8:$I$42)</f>
        <v>0</v>
      </c>
      <c r="F24" s="46">
        <f t="shared" si="2"/>
        <v>0</v>
      </c>
      <c r="G24" s="54" t="str">
        <f t="shared" si="0"/>
        <v/>
      </c>
      <c r="H24" s="54"/>
      <c r="I24" s="54"/>
      <c r="J24" s="54"/>
      <c r="K24" s="54"/>
      <c r="L24" s="54"/>
      <c r="M24" s="54"/>
      <c r="N24" s="54"/>
    </row>
    <row r="25" spans="1:14" s="27" customFormat="1" ht="14.25">
      <c r="A25" s="35" t="s">
        <v>1043</v>
      </c>
      <c r="B25" s="33" t="str">
        <f t="shared" si="1"/>
        <v>N139</v>
      </c>
      <c r="C25" s="34" t="s">
        <v>695</v>
      </c>
      <c r="D25" s="45">
        <f>SUMIF(BTDC!$G$8:$G$42,A25,BTDC!$I$8:$I$42)</f>
        <v>0</v>
      </c>
      <c r="E25" s="45">
        <f>SUMIF(BTDC!$H$8:$H$42,A25,BTDC!$I$8:$I$42)</f>
        <v>0</v>
      </c>
      <c r="F25" s="46">
        <f t="shared" si="2"/>
        <v>0</v>
      </c>
      <c r="G25" s="54" t="str">
        <f t="shared" si="0"/>
        <v/>
      </c>
      <c r="H25" s="54"/>
      <c r="I25" s="54"/>
      <c r="J25" s="54"/>
      <c r="K25" s="54"/>
      <c r="L25" s="54"/>
      <c r="M25" s="54"/>
      <c r="N25" s="54"/>
    </row>
    <row r="26" spans="1:14" s="27" customFormat="1" ht="14.25">
      <c r="A26" s="35" t="s">
        <v>1061</v>
      </c>
      <c r="B26" s="33" t="str">
        <f t="shared" si="1"/>
        <v>D139</v>
      </c>
      <c r="C26" s="34" t="s">
        <v>694</v>
      </c>
      <c r="D26" s="45">
        <f>SUMIF(BTDC!$G$8:$G$42,A26,BTDC!$I$8:$I$42)</f>
        <v>0</v>
      </c>
      <c r="E26" s="45">
        <f>SUMIF(BTDC!$H$8:$H$42,A26,BTDC!$I$8:$I$42)</f>
        <v>0</v>
      </c>
      <c r="F26" s="46">
        <f t="shared" si="2"/>
        <v>0</v>
      </c>
      <c r="G26" s="54" t="str">
        <f t="shared" si="0"/>
        <v/>
      </c>
      <c r="H26" s="54"/>
      <c r="I26" s="54"/>
      <c r="J26" s="54"/>
      <c r="K26" s="54"/>
      <c r="L26" s="54"/>
      <c r="M26" s="54"/>
      <c r="N26" s="54"/>
    </row>
    <row r="27" spans="1:14" s="27" customFormat="1" ht="14.25">
      <c r="A27" s="35" t="s">
        <v>1058</v>
      </c>
      <c r="B27" s="33" t="s">
        <v>1060</v>
      </c>
      <c r="C27" s="34" t="s">
        <v>961</v>
      </c>
      <c r="D27" s="45">
        <f>SUMIF(BTDC!$G$8:$G$42,A27,BTDC!$I$8:$I$42)</f>
        <v>0</v>
      </c>
      <c r="E27" s="45">
        <f>SUMIF(BTDC!$H$8:$H$42,A27,BTDC!$I$8:$I$42)</f>
        <v>0</v>
      </c>
      <c r="F27" s="46">
        <f t="shared" si="2"/>
        <v>0</v>
      </c>
      <c r="G27" s="54" t="str">
        <f t="shared" si="0"/>
        <v/>
      </c>
      <c r="H27" s="54"/>
      <c r="I27" s="54"/>
      <c r="J27" s="54"/>
      <c r="K27" s="54"/>
      <c r="L27" s="54"/>
      <c r="M27" s="54"/>
      <c r="N27" s="54"/>
    </row>
    <row r="28" spans="1:14" s="27" customFormat="1" ht="14.25">
      <c r="A28" s="35" t="s">
        <v>685</v>
      </c>
      <c r="B28" s="33" t="str">
        <f>LEFT(A28,4)</f>
        <v>N142</v>
      </c>
      <c r="C28" s="34" t="s">
        <v>962</v>
      </c>
      <c r="D28" s="45">
        <f>SUMIF(BTDC!$G$8:$G$42,A28,BTDC!$I$8:$I$42)</f>
        <v>0</v>
      </c>
      <c r="E28" s="45">
        <f>SUMIF(BTDC!$H$8:$H$42,A28,BTDC!$I$8:$I$42)</f>
        <v>0</v>
      </c>
      <c r="F28" s="46">
        <f t="shared" si="2"/>
        <v>0</v>
      </c>
      <c r="G28" s="54" t="str">
        <f t="shared" si="0"/>
        <v/>
      </c>
      <c r="H28" s="54"/>
      <c r="I28" s="54"/>
      <c r="J28" s="54"/>
      <c r="K28" s="54"/>
      <c r="L28" s="54"/>
      <c r="M28" s="54"/>
      <c r="N28" s="54"/>
    </row>
    <row r="29" spans="1:14" s="27" customFormat="1" ht="14.25">
      <c r="A29" s="35" t="s">
        <v>1059</v>
      </c>
      <c r="B29" s="33" t="s">
        <v>1060</v>
      </c>
      <c r="C29" s="34" t="s">
        <v>963</v>
      </c>
      <c r="D29" s="45">
        <f>SUMIF(BTDC!$G$8:$G$42,A29,BTDC!$I$8:$I$42)</f>
        <v>0</v>
      </c>
      <c r="E29" s="45">
        <f>SUMIF(BTDC!$H$8:$H$42,A29,BTDC!$I$8:$I$42)</f>
        <v>0</v>
      </c>
      <c r="F29" s="46">
        <f t="shared" si="2"/>
        <v>0</v>
      </c>
      <c r="G29" s="54" t="str">
        <f t="shared" si="0"/>
        <v/>
      </c>
      <c r="H29" s="54"/>
      <c r="I29" s="54"/>
      <c r="J29" s="54"/>
      <c r="K29" s="54"/>
      <c r="L29" s="54"/>
      <c r="M29" s="54"/>
      <c r="N29" s="54"/>
    </row>
    <row r="30" spans="1:14" s="27" customFormat="1" ht="14.25">
      <c r="A30" s="35" t="s">
        <v>1045</v>
      </c>
      <c r="B30" s="33" t="str">
        <f t="shared" si="1"/>
        <v>N015</v>
      </c>
      <c r="C30" s="34" t="s">
        <v>964</v>
      </c>
      <c r="D30" s="45">
        <f>SUMIF(BTDC!$G$8:$G$42,A30,BTDC!$I$8:$I$42)</f>
        <v>0</v>
      </c>
      <c r="E30" s="45">
        <f>SUMIF(BTDC!$H$8:$H$42,A30,BTDC!$I$8:$I$42)</f>
        <v>0</v>
      </c>
      <c r="F30" s="46">
        <f t="shared" si="2"/>
        <v>0</v>
      </c>
      <c r="G30" s="54" t="str">
        <f t="shared" si="0"/>
        <v/>
      </c>
      <c r="H30" s="54"/>
      <c r="I30" s="54"/>
      <c r="J30" s="54"/>
      <c r="K30" s="54"/>
      <c r="L30" s="54"/>
      <c r="M30" s="54"/>
      <c r="N30" s="54"/>
    </row>
    <row r="31" spans="1:14" s="27" customFormat="1" ht="14.25">
      <c r="A31" s="35" t="s">
        <v>1046</v>
      </c>
      <c r="B31" s="33" t="str">
        <f>LEFT(A31,4)</f>
        <v>N015</v>
      </c>
      <c r="C31" s="34" t="s">
        <v>965</v>
      </c>
      <c r="D31" s="45">
        <f>SUMIF(BTDC!$G$8:$G$42,A31,BTDC!$I$8:$I$42)</f>
        <v>0</v>
      </c>
      <c r="E31" s="45">
        <f>SUMIF(BTDC!$H$8:$H$42,A31,BTDC!$I$8:$I$42)</f>
        <v>0</v>
      </c>
      <c r="F31" s="46">
        <f t="shared" si="2"/>
        <v>0</v>
      </c>
      <c r="G31" s="54" t="str">
        <f t="shared" si="0"/>
        <v/>
      </c>
      <c r="H31" s="54"/>
      <c r="I31" s="54"/>
      <c r="J31" s="54"/>
      <c r="K31" s="54"/>
      <c r="L31" s="54"/>
      <c r="M31" s="54"/>
      <c r="N31" s="54"/>
    </row>
    <row r="32" spans="1:14" s="27" customFormat="1" ht="14.25">
      <c r="A32" s="35" t="s">
        <v>1047</v>
      </c>
      <c r="B32" s="33" t="str">
        <f t="shared" si="1"/>
        <v>N015</v>
      </c>
      <c r="C32" s="34" t="s">
        <v>966</v>
      </c>
      <c r="D32" s="45">
        <f>SUMIF(BTDC!$G$8:$G$42,A32,BTDC!$I$8:$I$42)</f>
        <v>0</v>
      </c>
      <c r="E32" s="45">
        <f>SUMIF(BTDC!$H$8:$H$42,A32,BTDC!$I$8:$I$42)</f>
        <v>0</v>
      </c>
      <c r="F32" s="46">
        <f t="shared" si="2"/>
        <v>0</v>
      </c>
      <c r="G32" s="54" t="str">
        <f t="shared" si="0"/>
        <v/>
      </c>
      <c r="H32" s="54"/>
      <c r="I32" s="54"/>
      <c r="J32" s="54"/>
      <c r="K32" s="54"/>
      <c r="L32" s="54"/>
      <c r="M32" s="54"/>
      <c r="N32" s="54"/>
    </row>
    <row r="33" spans="1:14" s="27" customFormat="1" ht="14.25">
      <c r="A33" s="35" t="s">
        <v>1048</v>
      </c>
      <c r="B33" s="33" t="str">
        <f t="shared" si="1"/>
        <v>N015</v>
      </c>
      <c r="C33" s="34" t="s">
        <v>967</v>
      </c>
      <c r="D33" s="45">
        <f>SUMIF(BTDC!$G$8:$G$42,A33,BTDC!$I$8:$I$42)</f>
        <v>0</v>
      </c>
      <c r="E33" s="45">
        <f>SUMIF(BTDC!$H$8:$H$42,A33,BTDC!$I$8:$I$42)</f>
        <v>0</v>
      </c>
      <c r="F33" s="46">
        <f t="shared" si="2"/>
        <v>0</v>
      </c>
      <c r="G33" s="54" t="str">
        <f t="shared" si="0"/>
        <v/>
      </c>
      <c r="H33" s="54"/>
      <c r="I33" s="54"/>
      <c r="J33" s="54"/>
      <c r="K33" s="54"/>
      <c r="L33" s="54"/>
      <c r="M33" s="54"/>
      <c r="N33" s="54"/>
    </row>
    <row r="34" spans="1:14" s="27" customFormat="1" ht="14.25">
      <c r="A34" s="35" t="s">
        <v>1049</v>
      </c>
      <c r="B34" s="33" t="str">
        <f t="shared" si="1"/>
        <v>N015</v>
      </c>
      <c r="C34" s="34" t="s">
        <v>968</v>
      </c>
      <c r="D34" s="45">
        <f>SUMIF(BTDC!$G$8:$G$42,A34,BTDC!$I$8:$I$42)</f>
        <v>0</v>
      </c>
      <c r="E34" s="45">
        <f>SUMIF(BTDC!$H$8:$H$42,A34,BTDC!$I$8:$I$42)</f>
        <v>0</v>
      </c>
      <c r="F34" s="46">
        <f t="shared" si="2"/>
        <v>0</v>
      </c>
      <c r="G34" s="54" t="str">
        <f t="shared" si="0"/>
        <v/>
      </c>
      <c r="H34" s="54"/>
      <c r="I34" s="54"/>
      <c r="J34" s="54"/>
      <c r="K34" s="54"/>
      <c r="L34" s="54"/>
      <c r="M34" s="54"/>
      <c r="N34" s="54"/>
    </row>
    <row r="35" spans="1:14" s="27" customFormat="1" ht="14.25">
      <c r="A35" s="35" t="s">
        <v>1050</v>
      </c>
      <c r="B35" s="33" t="str">
        <f t="shared" si="1"/>
        <v>N015</v>
      </c>
      <c r="C35" s="34" t="s">
        <v>673</v>
      </c>
      <c r="D35" s="45">
        <f>SUMIF(BTDC!$G$8:$G$42,A35,BTDC!$I$8:$I$42)</f>
        <v>0</v>
      </c>
      <c r="E35" s="45">
        <f>SUMIF(BTDC!$H$8:$H$42,A35,BTDC!$I$8:$I$42)</f>
        <v>0</v>
      </c>
      <c r="F35" s="46">
        <f t="shared" si="2"/>
        <v>0</v>
      </c>
      <c r="G35" s="54" t="str">
        <f t="shared" si="0"/>
        <v/>
      </c>
      <c r="H35" s="54"/>
      <c r="I35" s="54"/>
      <c r="J35" s="54"/>
      <c r="K35" s="54"/>
      <c r="L35" s="54"/>
      <c r="M35" s="54"/>
      <c r="N35" s="54"/>
    </row>
    <row r="36" spans="1:14" s="27" customFormat="1" ht="14.25">
      <c r="A36" s="35" t="s">
        <v>1051</v>
      </c>
      <c r="B36" s="33" t="str">
        <f t="shared" si="1"/>
        <v>N015</v>
      </c>
      <c r="C36" s="34" t="s">
        <v>969</v>
      </c>
      <c r="D36" s="45">
        <f>SUMIF(BTDC!$G$8:$G$42,A36,BTDC!$I$8:$I$42)</f>
        <v>0</v>
      </c>
      <c r="E36" s="45">
        <f>SUMIF(BTDC!$H$8:$H$42,A36,BTDC!$I$8:$I$42)</f>
        <v>0</v>
      </c>
      <c r="F36" s="46">
        <f t="shared" si="2"/>
        <v>0</v>
      </c>
      <c r="G36" s="54" t="str">
        <f t="shared" si="0"/>
        <v/>
      </c>
      <c r="H36" s="54"/>
      <c r="I36" s="54"/>
      <c r="J36" s="54"/>
      <c r="K36" s="54"/>
      <c r="L36" s="54"/>
      <c r="M36" s="54"/>
      <c r="N36" s="54"/>
    </row>
    <row r="37" spans="1:14" s="27" customFormat="1" ht="14.25">
      <c r="A37" s="35" t="s">
        <v>1052</v>
      </c>
      <c r="B37" s="33" t="str">
        <f t="shared" si="1"/>
        <v>N015</v>
      </c>
      <c r="C37" s="34" t="s">
        <v>970</v>
      </c>
      <c r="D37" s="45">
        <f>SUMIF(BTDC!$G$8:$G$42,A37,BTDC!$I$8:$I$42)</f>
        <v>0</v>
      </c>
      <c r="E37" s="45">
        <f>SUMIF(BTDC!$H$8:$H$42,A37,BTDC!$I$8:$I$42)</f>
        <v>0</v>
      </c>
      <c r="F37" s="46">
        <f t="shared" si="2"/>
        <v>0</v>
      </c>
      <c r="G37" s="54" t="str">
        <f t="shared" si="0"/>
        <v/>
      </c>
      <c r="H37" s="54"/>
      <c r="I37" s="54"/>
      <c r="J37" s="54"/>
      <c r="K37" s="54"/>
      <c r="L37" s="54"/>
      <c r="M37" s="54"/>
      <c r="N37" s="54"/>
    </row>
    <row r="38" spans="1:14" s="27" customFormat="1" ht="14.25">
      <c r="A38" s="35" t="s">
        <v>1044</v>
      </c>
      <c r="B38" s="33" t="str">
        <f t="shared" si="1"/>
        <v>N159</v>
      </c>
      <c r="C38" s="34" t="s">
        <v>971</v>
      </c>
      <c r="D38" s="45">
        <f>SUMIF(BTDC!$G$8:$G$42,A38,BTDC!$I$8:$I$42)</f>
        <v>0</v>
      </c>
      <c r="E38" s="45">
        <f>SUMIF(BTDC!$H$8:$H$42,A38,BTDC!$I$8:$I$42)</f>
        <v>0</v>
      </c>
      <c r="F38" s="46">
        <f t="shared" si="2"/>
        <v>0</v>
      </c>
      <c r="G38" s="54" t="str">
        <f t="shared" si="0"/>
        <v/>
      </c>
      <c r="H38" s="54"/>
      <c r="I38" s="54"/>
      <c r="J38" s="54"/>
      <c r="K38" s="54"/>
      <c r="L38" s="54"/>
      <c r="M38" s="54"/>
      <c r="N38" s="54"/>
    </row>
    <row r="39" spans="1:14" s="27" customFormat="1" ht="14.25">
      <c r="A39" s="35" t="s">
        <v>1063</v>
      </c>
      <c r="B39" s="33" t="str">
        <f t="shared" si="1"/>
        <v>D211</v>
      </c>
      <c r="C39" s="34" t="s">
        <v>972</v>
      </c>
      <c r="D39" s="45">
        <f>SUMIF(BTDC!$G$8:$G$42,A39,BTDC!$I$8:$I$42)</f>
        <v>0</v>
      </c>
      <c r="E39" s="45">
        <f>SUMIF(BTDC!$H$8:$H$42,A39,BTDC!$I$8:$I$42)</f>
        <v>0</v>
      </c>
      <c r="F39" s="46">
        <f t="shared" si="2"/>
        <v>0</v>
      </c>
      <c r="G39" s="54" t="str">
        <f t="shared" si="0"/>
        <v/>
      </c>
      <c r="H39" s="54"/>
      <c r="I39" s="54"/>
      <c r="J39" s="54"/>
      <c r="K39" s="54"/>
      <c r="L39" s="54"/>
      <c r="M39" s="54"/>
      <c r="N39" s="54"/>
    </row>
    <row r="40" spans="1:14" s="27" customFormat="1" ht="14.25">
      <c r="A40" s="35" t="s">
        <v>1064</v>
      </c>
      <c r="B40" s="33" t="str">
        <f t="shared" si="1"/>
        <v>D212</v>
      </c>
      <c r="C40" s="34" t="s">
        <v>973</v>
      </c>
      <c r="D40" s="45">
        <f>SUMIF(BTDC!$G$8:$G$42,A40,BTDC!$I$8:$I$42)</f>
        <v>0</v>
      </c>
      <c r="E40" s="45">
        <f>SUMIF(BTDC!$H$8:$H$42,A40,BTDC!$I$8:$I$42)</f>
        <v>0</v>
      </c>
      <c r="F40" s="46">
        <f t="shared" si="2"/>
        <v>0</v>
      </c>
      <c r="G40" s="54" t="str">
        <f t="shared" si="0"/>
        <v/>
      </c>
      <c r="H40" s="54"/>
      <c r="I40" s="54"/>
      <c r="J40" s="54"/>
      <c r="K40" s="54"/>
      <c r="L40" s="54"/>
      <c r="M40" s="54"/>
      <c r="N40" s="54"/>
    </row>
    <row r="41" spans="1:14" s="27" customFormat="1" ht="14.25">
      <c r="A41" s="35" t="s">
        <v>1065</v>
      </c>
      <c r="B41" s="33" t="str">
        <f t="shared" si="1"/>
        <v>D213</v>
      </c>
      <c r="C41" s="34" t="s">
        <v>974</v>
      </c>
      <c r="D41" s="45">
        <f>SUMIF(BTDC!$G$8:$G$42,A41,BTDC!$I$8:$I$42)</f>
        <v>0</v>
      </c>
      <c r="E41" s="45">
        <f>SUMIF(BTDC!$H$8:$H$42,A41,BTDC!$I$8:$I$42)</f>
        <v>0</v>
      </c>
      <c r="F41" s="46">
        <f t="shared" si="2"/>
        <v>0</v>
      </c>
      <c r="G41" s="54" t="str">
        <f t="shared" si="0"/>
        <v/>
      </c>
      <c r="H41" s="54"/>
      <c r="I41" s="54"/>
      <c r="J41" s="54"/>
      <c r="K41" s="54"/>
      <c r="L41" s="54"/>
      <c r="M41" s="54"/>
      <c r="N41" s="54"/>
    </row>
    <row r="42" spans="1:14" s="27" customFormat="1" ht="14.25">
      <c r="A42" s="35" t="s">
        <v>1067</v>
      </c>
      <c r="B42" s="33" t="str">
        <f t="shared" si="1"/>
        <v>D217</v>
      </c>
      <c r="C42" s="34" t="s">
        <v>997</v>
      </c>
      <c r="D42" s="45">
        <f>SUMIF(BTDC!$G$8:$G$42,A42,BTDC!$I$8:$I$42)</f>
        <v>0</v>
      </c>
      <c r="E42" s="45">
        <f>SUMIF(BTDC!$H$8:$H$42,A42,BTDC!$I$8:$I$42)</f>
        <v>0</v>
      </c>
      <c r="F42" s="46">
        <f t="shared" si="2"/>
        <v>0</v>
      </c>
      <c r="G42" s="54" t="str">
        <f t="shared" si="0"/>
        <v/>
      </c>
      <c r="H42" s="54"/>
      <c r="I42" s="54"/>
      <c r="J42" s="54"/>
      <c r="K42" s="54"/>
      <c r="L42" s="54"/>
      <c r="M42" s="54"/>
      <c r="N42" s="54"/>
    </row>
    <row r="43" spans="1:14" s="27" customFormat="1" ht="14.25">
      <c r="A43" s="35" t="s">
        <v>1068</v>
      </c>
      <c r="B43" s="33" t="str">
        <f>LEFT(A43,5)</f>
        <v>D2141</v>
      </c>
      <c r="C43" s="34" t="s">
        <v>1093</v>
      </c>
      <c r="D43" s="45">
        <f>SUMIF(BTDC!$G$8:$G$42,A43,BTDC!$I$8:$I$42)</f>
        <v>0</v>
      </c>
      <c r="E43" s="45">
        <f>SUMIF(BTDC!$H$8:$H$42,A43,BTDC!$I$8:$I$42)</f>
        <v>0</v>
      </c>
      <c r="F43" s="46">
        <f t="shared" si="2"/>
        <v>0</v>
      </c>
      <c r="G43" s="54" t="str">
        <f t="shared" si="0"/>
        <v/>
      </c>
      <c r="H43" s="54"/>
      <c r="I43" s="54"/>
      <c r="J43" s="54"/>
      <c r="K43" s="54"/>
      <c r="L43" s="54"/>
      <c r="M43" s="54"/>
      <c r="N43" s="54"/>
    </row>
    <row r="44" spans="1:14" s="27" customFormat="1" ht="14.25">
      <c r="A44" s="35" t="s">
        <v>1069</v>
      </c>
      <c r="B44" s="33" t="str">
        <f>LEFT(A44,5)</f>
        <v>D2142</v>
      </c>
      <c r="C44" s="34" t="s">
        <v>1090</v>
      </c>
      <c r="D44" s="45">
        <f>SUMIF(BTDC!$G$8:$G$42,A44,BTDC!$I$8:$I$42)</f>
        <v>0</v>
      </c>
      <c r="E44" s="45">
        <f>SUMIF(BTDC!$H$8:$H$42,A44,BTDC!$I$8:$I$42)</f>
        <v>0</v>
      </c>
      <c r="F44" s="46">
        <f t="shared" si="2"/>
        <v>0</v>
      </c>
      <c r="G44" s="54" t="str">
        <f t="shared" si="0"/>
        <v/>
      </c>
      <c r="H44" s="54"/>
      <c r="I44" s="54"/>
      <c r="J44" s="54"/>
      <c r="K44" s="54"/>
      <c r="L44" s="54"/>
      <c r="M44" s="54"/>
      <c r="N44" s="54"/>
    </row>
    <row r="45" spans="1:14" s="27" customFormat="1" ht="14.25">
      <c r="A45" s="35" t="s">
        <v>1094</v>
      </c>
      <c r="B45" s="33" t="str">
        <f>LEFT(A45,5)</f>
        <v>D2143</v>
      </c>
      <c r="C45" s="34" t="s">
        <v>975</v>
      </c>
      <c r="D45" s="45">
        <f>SUMIF(BTDC!$G$8:$G$42,A45,BTDC!$I$8:$I$42)</f>
        <v>0</v>
      </c>
      <c r="E45" s="45">
        <f>SUMIF(BTDC!$H$8:$H$42,A45,BTDC!$I$8:$I$42)</f>
        <v>0</v>
      </c>
      <c r="F45" s="46">
        <f t="shared" si="2"/>
        <v>0</v>
      </c>
      <c r="G45" s="54" t="str">
        <f t="shared" si="0"/>
        <v/>
      </c>
      <c r="H45" s="54"/>
      <c r="I45" s="54"/>
      <c r="J45" s="54"/>
      <c r="K45" s="54"/>
      <c r="L45" s="54"/>
      <c r="M45" s="54"/>
      <c r="N45" s="54"/>
    </row>
    <row r="46" spans="1:14" s="27" customFormat="1" ht="14.25">
      <c r="A46" s="35" t="s">
        <v>1095</v>
      </c>
      <c r="B46" s="33" t="str">
        <f>LEFT(A46,5)</f>
        <v>D2147</v>
      </c>
      <c r="C46" s="34" t="s">
        <v>669</v>
      </c>
      <c r="D46" s="45">
        <f>SUMIF(BTDC!$G$8:$G$42,A46,BTDC!$I$8:$I$42)</f>
        <v>0</v>
      </c>
      <c r="E46" s="45">
        <f>SUMIF(BTDC!$H$8:$H$42,A46,BTDC!$I$8:$I$42)</f>
        <v>0</v>
      </c>
      <c r="F46" s="46">
        <f t="shared" si="2"/>
        <v>0</v>
      </c>
      <c r="G46" s="54" t="str">
        <f t="shared" si="0"/>
        <v/>
      </c>
      <c r="H46" s="54"/>
      <c r="I46" s="54"/>
      <c r="J46" s="54"/>
      <c r="K46" s="54"/>
      <c r="L46" s="54"/>
      <c r="M46" s="54"/>
      <c r="N46" s="54"/>
    </row>
    <row r="47" spans="1:14" s="27" customFormat="1" ht="14.25">
      <c r="A47" s="35" t="s">
        <v>697</v>
      </c>
      <c r="B47" s="33" t="str">
        <f t="shared" si="1"/>
        <v>D222</v>
      </c>
      <c r="C47" s="34" t="s">
        <v>671</v>
      </c>
      <c r="D47" s="45">
        <f>SUMIF(BTDC!$G$8:$G$42,A47,BTDC!$I$8:$I$42)</f>
        <v>0</v>
      </c>
      <c r="E47" s="45">
        <f>SUMIF(BTDC!$H$8:$H$42,A47,BTDC!$I$8:$I$42)</f>
        <v>0</v>
      </c>
      <c r="F47" s="46">
        <f t="shared" si="2"/>
        <v>0</v>
      </c>
      <c r="G47" s="54" t="str">
        <f t="shared" si="0"/>
        <v/>
      </c>
      <c r="H47" s="54"/>
      <c r="I47" s="54"/>
      <c r="J47" s="54"/>
      <c r="K47" s="54"/>
      <c r="L47" s="54"/>
      <c r="M47" s="54"/>
      <c r="N47" s="54"/>
    </row>
    <row r="48" spans="1:14" s="27" customFormat="1" ht="14.25">
      <c r="A48" s="35" t="s">
        <v>698</v>
      </c>
      <c r="B48" s="33" t="str">
        <f>LEFT(A48,4)</f>
        <v>D223</v>
      </c>
      <c r="C48" s="34" t="s">
        <v>672</v>
      </c>
      <c r="D48" s="45">
        <f>SUMIF(BTDC!$G$8:$G$42,A48,BTDC!$I$8:$I$42)</f>
        <v>0</v>
      </c>
      <c r="E48" s="45">
        <f>SUMIF(BTDC!$H$8:$H$42,A48,BTDC!$I$8:$I$42)</f>
        <v>0</v>
      </c>
      <c r="F48" s="46">
        <f t="shared" si="2"/>
        <v>0</v>
      </c>
      <c r="G48" s="54" t="str">
        <f t="shared" si="0"/>
        <v/>
      </c>
      <c r="H48" s="54"/>
      <c r="I48" s="54"/>
      <c r="J48" s="54"/>
      <c r="K48" s="54"/>
      <c r="L48" s="54"/>
      <c r="M48" s="54"/>
      <c r="N48" s="54"/>
    </row>
    <row r="49" spans="1:14" s="27" customFormat="1" ht="14.25">
      <c r="A49" s="35" t="s">
        <v>1070</v>
      </c>
      <c r="B49" s="33" t="str">
        <f t="shared" si="1"/>
        <v>D228</v>
      </c>
      <c r="C49" s="34" t="s">
        <v>670</v>
      </c>
      <c r="D49" s="45">
        <f>SUMIF(BTDC!$G$8:$G$42,A49,BTDC!$I$8:$I$42)</f>
        <v>0</v>
      </c>
      <c r="E49" s="45">
        <f>SUMIF(BTDC!$H$8:$H$42,A49,BTDC!$I$8:$I$42)</f>
        <v>0</v>
      </c>
      <c r="F49" s="46">
        <f t="shared" si="2"/>
        <v>0</v>
      </c>
      <c r="G49" s="54" t="str">
        <f t="shared" si="0"/>
        <v/>
      </c>
      <c r="H49" s="54"/>
      <c r="I49" s="54"/>
      <c r="J49" s="54"/>
      <c r="K49" s="54"/>
      <c r="L49" s="54"/>
      <c r="M49" s="54"/>
      <c r="N49" s="54"/>
    </row>
    <row r="50" spans="1:14" s="27" customFormat="1" ht="14.25">
      <c r="A50" s="35" t="s">
        <v>1071</v>
      </c>
      <c r="B50" s="33" t="str">
        <f t="shared" si="1"/>
        <v>D221</v>
      </c>
      <c r="C50" s="34" t="s">
        <v>699</v>
      </c>
      <c r="D50" s="45">
        <f>SUMIF(BTDC!$G$8:$G$42,A50,BTDC!$I$8:$I$42)</f>
        <v>0</v>
      </c>
      <c r="E50" s="45">
        <f>SUMIF(BTDC!$H$8:$H$42,A50,BTDC!$I$8:$I$42)</f>
        <v>0</v>
      </c>
      <c r="F50" s="46">
        <f t="shared" si="2"/>
        <v>0</v>
      </c>
      <c r="G50" s="54" t="str">
        <f t="shared" si="0"/>
        <v/>
      </c>
      <c r="H50" s="54"/>
      <c r="I50" s="54"/>
      <c r="J50" s="54"/>
      <c r="K50" s="54"/>
      <c r="L50" s="54"/>
      <c r="M50" s="54"/>
      <c r="N50" s="54"/>
    </row>
    <row r="51" spans="1:14" s="27" customFormat="1" ht="14.25">
      <c r="A51" s="35" t="s">
        <v>1062</v>
      </c>
      <c r="B51" s="33" t="str">
        <f t="shared" si="1"/>
        <v>D022</v>
      </c>
      <c r="C51" s="34" t="s">
        <v>1092</v>
      </c>
      <c r="D51" s="45">
        <f>SUMIF(BTDC!$G$8:$G$42,A51,BTDC!$I$8:$I$42)</f>
        <v>0</v>
      </c>
      <c r="E51" s="45">
        <f>SUMIF(BTDC!$H$8:$H$42,A51,BTDC!$I$8:$I$42)</f>
        <v>0</v>
      </c>
      <c r="F51" s="46">
        <f>D51-E51</f>
        <v>0</v>
      </c>
      <c r="G51" s="54" t="str">
        <f t="shared" si="0"/>
        <v/>
      </c>
      <c r="H51" s="54"/>
      <c r="I51" s="54"/>
      <c r="J51" s="54"/>
      <c r="K51" s="54"/>
      <c r="L51" s="54"/>
      <c r="M51" s="54"/>
      <c r="N51" s="54"/>
    </row>
    <row r="52" spans="1:14" s="27" customFormat="1" ht="14.25">
      <c r="A52" s="35" t="s">
        <v>1066</v>
      </c>
      <c r="B52" s="33" t="str">
        <f t="shared" si="1"/>
        <v>D241</v>
      </c>
      <c r="C52" s="34" t="s">
        <v>976</v>
      </c>
      <c r="D52" s="45">
        <f>SUMIF(BTDC!$G$8:$G$42,A52,BTDC!$I$8:$I$42)</f>
        <v>0</v>
      </c>
      <c r="E52" s="45">
        <f>SUMIF(BTDC!$H$8:$H$42,A52,BTDC!$I$8:$I$42)</f>
        <v>0</v>
      </c>
      <c r="F52" s="46">
        <f t="shared" si="2"/>
        <v>0</v>
      </c>
      <c r="G52" s="54" t="str">
        <f t="shared" si="0"/>
        <v/>
      </c>
      <c r="H52" s="54"/>
      <c r="I52" s="54"/>
      <c r="J52" s="54"/>
      <c r="K52" s="54"/>
      <c r="L52" s="54"/>
      <c r="M52" s="54"/>
      <c r="N52" s="54"/>
    </row>
    <row r="53" spans="1:14" s="27" customFormat="1" ht="14.25">
      <c r="A53" s="35" t="s">
        <v>1075</v>
      </c>
      <c r="B53" s="33" t="str">
        <f t="shared" si="1"/>
        <v>D024</v>
      </c>
      <c r="C53" s="34" t="s">
        <v>1091</v>
      </c>
      <c r="D53" s="45">
        <f>SUMIF(BTDC!$G$8:$G$42,A53,BTDC!$I$8:$I$42)</f>
        <v>0</v>
      </c>
      <c r="E53" s="45">
        <f>SUMIF(BTDC!$H$8:$H$42,A53,BTDC!$I$8:$I$42)</f>
        <v>0</v>
      </c>
      <c r="F53" s="46">
        <f>D53-E53</f>
        <v>0</v>
      </c>
      <c r="G53" s="54" t="str">
        <f t="shared" si="0"/>
        <v/>
      </c>
      <c r="H53" s="54"/>
      <c r="I53" s="54"/>
      <c r="J53" s="54"/>
      <c r="K53" s="54"/>
      <c r="L53" s="54"/>
      <c r="M53" s="54"/>
      <c r="N53" s="54"/>
    </row>
    <row r="54" spans="1:14" s="27" customFormat="1" ht="14.25">
      <c r="A54" s="35" t="s">
        <v>1072</v>
      </c>
      <c r="B54" s="33" t="str">
        <f t="shared" si="1"/>
        <v>D229</v>
      </c>
      <c r="C54" s="34" t="s">
        <v>700</v>
      </c>
      <c r="D54" s="45">
        <f>SUMIF(BTDC!$G$8:$G$42,A54,BTDC!$I$8:$I$42)</f>
        <v>0</v>
      </c>
      <c r="E54" s="45">
        <f>SUMIF(BTDC!$H$8:$H$42,A54,BTDC!$I$8:$I$42)</f>
        <v>0</v>
      </c>
      <c r="F54" s="46">
        <f t="shared" si="2"/>
        <v>0</v>
      </c>
      <c r="G54" s="54" t="str">
        <f t="shared" si="0"/>
        <v/>
      </c>
      <c r="H54" s="54"/>
      <c r="I54" s="54"/>
      <c r="J54" s="54"/>
      <c r="K54" s="54"/>
      <c r="L54" s="54"/>
      <c r="M54" s="54"/>
      <c r="N54" s="54"/>
    </row>
    <row r="55" spans="1:14" s="27" customFormat="1" ht="15" customHeight="1">
      <c r="A55" s="35" t="s">
        <v>1073</v>
      </c>
      <c r="B55" s="33" t="str">
        <f t="shared" si="1"/>
        <v>D242</v>
      </c>
      <c r="C55" s="34" t="s">
        <v>977</v>
      </c>
      <c r="D55" s="45">
        <f>SUMIF(BTDC!$G$8:$G$42,A55,BTDC!$I$8:$I$42)</f>
        <v>0</v>
      </c>
      <c r="E55" s="45">
        <f>SUMIF(BTDC!$H$8:$H$42,A55,BTDC!$I$8:$I$42)</f>
        <v>0</v>
      </c>
      <c r="F55" s="46">
        <f t="shared" si="2"/>
        <v>0</v>
      </c>
      <c r="G55" s="54" t="str">
        <f t="shared" si="0"/>
        <v/>
      </c>
      <c r="H55" s="54"/>
      <c r="I55" s="54"/>
      <c r="J55" s="54"/>
      <c r="K55" s="54"/>
      <c r="L55" s="54"/>
      <c r="M55" s="54"/>
      <c r="N55" s="54"/>
    </row>
    <row r="56" spans="1:14" s="27" customFormat="1" ht="14.25">
      <c r="A56" s="35" t="s">
        <v>1074</v>
      </c>
      <c r="B56" s="33" t="str">
        <f t="shared" si="1"/>
        <v>D262</v>
      </c>
      <c r="C56" s="34" t="s">
        <v>701</v>
      </c>
      <c r="D56" s="45">
        <f>SUMIF(BTDC!$G$8:$G$42,A56,BTDC!$I$8:$I$42)</f>
        <v>0</v>
      </c>
      <c r="E56" s="45">
        <f>SUMIF(BTDC!$H$8:$H$42,A56,BTDC!$I$8:$I$42)</f>
        <v>0</v>
      </c>
      <c r="F56" s="46">
        <f t="shared" si="2"/>
        <v>0</v>
      </c>
      <c r="G56" s="54" t="str">
        <f t="shared" si="0"/>
        <v/>
      </c>
      <c r="H56" s="54"/>
      <c r="I56" s="54"/>
      <c r="J56" s="54"/>
      <c r="K56" s="54"/>
      <c r="L56" s="54"/>
      <c r="M56" s="54"/>
      <c r="N56" s="54"/>
    </row>
    <row r="57" spans="1:14" s="27" customFormat="1" ht="14.25">
      <c r="A57" s="35" t="s">
        <v>708</v>
      </c>
      <c r="B57" s="33" t="str">
        <f t="shared" si="1"/>
        <v>N311</v>
      </c>
      <c r="C57" s="34" t="s">
        <v>978</v>
      </c>
      <c r="D57" s="45">
        <f>SUMIF(BTDC!$G$8:$G$42,A57,BTDC!$I$8:$I$42)</f>
        <v>0</v>
      </c>
      <c r="E57" s="45">
        <f>SUMIF(BTDC!$H$8:$H$42,A57,BTDC!$I$8:$I$42)</f>
        <v>0</v>
      </c>
      <c r="F57" s="46">
        <f>E57-D57</f>
        <v>0</v>
      </c>
      <c r="G57" s="54" t="str">
        <f t="shared" si="0"/>
        <v/>
      </c>
      <c r="H57" s="54"/>
      <c r="I57" s="54"/>
      <c r="J57" s="54"/>
      <c r="K57" s="54"/>
      <c r="L57" s="54"/>
      <c r="M57" s="54"/>
      <c r="N57" s="54"/>
    </row>
    <row r="58" spans="1:14" s="27" customFormat="1" ht="14.25">
      <c r="A58" s="35" t="s">
        <v>709</v>
      </c>
      <c r="B58" s="33" t="str">
        <f t="shared" si="1"/>
        <v>N331</v>
      </c>
      <c r="C58" s="37" t="s">
        <v>982</v>
      </c>
      <c r="D58" s="45">
        <f>SUMIF(BTDC!$G$8:$G$42,A58,BTDC!$I$8:$I$42)</f>
        <v>0</v>
      </c>
      <c r="E58" s="45">
        <f>SUMIF(BTDC!$H$8:$H$42,A58,BTDC!$I$8:$I$42)</f>
        <v>0</v>
      </c>
      <c r="F58" s="46">
        <f t="shared" ref="F58:F87" si="3">E58-D58</f>
        <v>0</v>
      </c>
      <c r="G58" s="54" t="str">
        <f t="shared" si="0"/>
        <v/>
      </c>
      <c r="H58" s="54"/>
      <c r="I58" s="54"/>
      <c r="J58" s="54"/>
      <c r="K58" s="54"/>
      <c r="L58" s="54"/>
      <c r="M58" s="54"/>
      <c r="N58" s="54"/>
    </row>
    <row r="59" spans="1:14" s="27" customFormat="1" ht="14.25">
      <c r="A59" s="35" t="s">
        <v>702</v>
      </c>
      <c r="B59" s="33" t="str">
        <f t="shared" si="1"/>
        <v>A131</v>
      </c>
      <c r="C59" s="34" t="s">
        <v>983</v>
      </c>
      <c r="D59" s="45">
        <f>SUMIF(BTDC!$G$8:$G$42,A59,BTDC!$I$8:$I$42)</f>
        <v>0</v>
      </c>
      <c r="E59" s="45">
        <f>SUMIF(BTDC!$H$8:$H$42,A59,BTDC!$I$8:$I$42)</f>
        <v>0</v>
      </c>
      <c r="F59" s="46">
        <f t="shared" si="3"/>
        <v>0</v>
      </c>
      <c r="G59" s="54" t="str">
        <f t="shared" si="0"/>
        <v/>
      </c>
      <c r="H59" s="54"/>
      <c r="I59" s="54"/>
      <c r="J59" s="54"/>
      <c r="K59" s="54"/>
      <c r="L59" s="54"/>
      <c r="M59" s="54"/>
      <c r="N59" s="54"/>
    </row>
    <row r="60" spans="1:14" s="27" customFormat="1" ht="14.25">
      <c r="A60" s="35" t="s">
        <v>710</v>
      </c>
      <c r="B60" s="33" t="str">
        <f t="shared" si="1"/>
        <v>N333</v>
      </c>
      <c r="C60" s="34" t="s">
        <v>984</v>
      </c>
      <c r="D60" s="45">
        <f>SUMIF(BTDC!$G$8:$G$42,A60,BTDC!$I$8:$I$42)</f>
        <v>0</v>
      </c>
      <c r="E60" s="45">
        <f>SUMIF(BTDC!$H$8:$H$42,A60,BTDC!$I$8:$I$42)</f>
        <v>0</v>
      </c>
      <c r="F60" s="46">
        <f t="shared" si="3"/>
        <v>0</v>
      </c>
      <c r="G60" s="54" t="str">
        <f t="shared" si="0"/>
        <v/>
      </c>
      <c r="H60" s="54"/>
      <c r="I60" s="54"/>
      <c r="J60" s="54"/>
      <c r="K60" s="54"/>
      <c r="L60" s="54"/>
      <c r="M60" s="54"/>
      <c r="N60" s="54"/>
    </row>
    <row r="61" spans="1:14" s="27" customFormat="1" ht="14.25">
      <c r="A61" s="35" t="s">
        <v>711</v>
      </c>
      <c r="B61" s="33" t="str">
        <f t="shared" si="1"/>
        <v>N334</v>
      </c>
      <c r="C61" s="34" t="s">
        <v>985</v>
      </c>
      <c r="D61" s="45">
        <f>SUMIF(BTDC!$G$8:$G$42,A61,BTDC!$I$8:$I$42)</f>
        <v>0</v>
      </c>
      <c r="E61" s="45">
        <f>SUMIF(BTDC!$H$8:$H$42,A61,BTDC!$I$8:$I$42)</f>
        <v>0</v>
      </c>
      <c r="F61" s="46">
        <f t="shared" si="3"/>
        <v>0</v>
      </c>
      <c r="G61" s="54" t="str">
        <f t="shared" si="0"/>
        <v/>
      </c>
      <c r="H61" s="54"/>
      <c r="I61" s="54"/>
      <c r="J61" s="54"/>
      <c r="K61" s="54"/>
      <c r="L61" s="54"/>
      <c r="M61" s="54"/>
      <c r="N61" s="54"/>
    </row>
    <row r="62" spans="1:14" s="27" customFormat="1" ht="14.25">
      <c r="A62" s="35" t="s">
        <v>712</v>
      </c>
      <c r="B62" s="33" t="str">
        <f t="shared" si="1"/>
        <v>N335</v>
      </c>
      <c r="C62" s="34" t="s">
        <v>986</v>
      </c>
      <c r="D62" s="45">
        <f>SUMIF(BTDC!$G$8:$G$42,A62,BTDC!$I$8:$I$42)</f>
        <v>0</v>
      </c>
      <c r="E62" s="45">
        <f>SUMIF(BTDC!$H$8:$H$42,A62,BTDC!$I$8:$I$42)</f>
        <v>0</v>
      </c>
      <c r="F62" s="46">
        <f t="shared" si="3"/>
        <v>0</v>
      </c>
      <c r="G62" s="54" t="str">
        <f t="shared" si="0"/>
        <v/>
      </c>
      <c r="H62" s="54"/>
      <c r="I62" s="54"/>
      <c r="J62" s="54"/>
      <c r="K62" s="54"/>
      <c r="L62" s="54"/>
      <c r="M62" s="54"/>
      <c r="N62" s="54"/>
    </row>
    <row r="63" spans="1:14" s="27" customFormat="1" ht="14.25">
      <c r="A63" s="35" t="s">
        <v>707</v>
      </c>
      <c r="B63" s="33" t="str">
        <f t="shared" si="1"/>
        <v>N336</v>
      </c>
      <c r="C63" s="34" t="s">
        <v>987</v>
      </c>
      <c r="D63" s="45">
        <f>SUMIF(BTDC!$G$8:$G$42,A63,BTDC!$I$8:$I$42)</f>
        <v>0</v>
      </c>
      <c r="E63" s="45">
        <f>SUMIF(BTDC!$H$8:$H$42,A63,BTDC!$I$8:$I$42)</f>
        <v>0</v>
      </c>
      <c r="F63" s="46">
        <f t="shared" si="3"/>
        <v>0</v>
      </c>
      <c r="G63" s="54" t="str">
        <f t="shared" si="0"/>
        <v/>
      </c>
      <c r="H63" s="54"/>
      <c r="I63" s="54"/>
      <c r="J63" s="54"/>
      <c r="K63" s="54"/>
      <c r="L63" s="54"/>
      <c r="M63" s="54"/>
      <c r="N63" s="54"/>
    </row>
    <row r="64" spans="1:14" s="27" customFormat="1" ht="14.25">
      <c r="A64" s="35" t="s">
        <v>714</v>
      </c>
      <c r="B64" s="33" t="str">
        <f t="shared" si="1"/>
        <v>N338</v>
      </c>
      <c r="C64" s="34" t="s">
        <v>988</v>
      </c>
      <c r="D64" s="45">
        <f>SUMIF(BTDC!$G$8:$G$42,A64,BTDC!$I$8:$I$42)</f>
        <v>0</v>
      </c>
      <c r="E64" s="45">
        <f>SUMIF(BTDC!$H$8:$H$42,A64,BTDC!$I$8:$I$42)</f>
        <v>0</v>
      </c>
      <c r="F64" s="46">
        <f>E64-D64</f>
        <v>0</v>
      </c>
      <c r="G64" s="54" t="str">
        <f t="shared" si="0"/>
        <v/>
      </c>
      <c r="H64" s="54"/>
      <c r="I64" s="54"/>
      <c r="J64" s="54"/>
      <c r="K64" s="54"/>
      <c r="L64" s="54"/>
      <c r="M64" s="54"/>
      <c r="N64" s="54"/>
    </row>
    <row r="65" spans="1:14" s="27" customFormat="1" ht="14.25">
      <c r="A65" s="35" t="s">
        <v>1109</v>
      </c>
      <c r="B65" s="33" t="str">
        <f t="shared" si="1"/>
        <v>N339</v>
      </c>
      <c r="C65" s="34" t="s">
        <v>1110</v>
      </c>
      <c r="D65" s="45">
        <f>SUMIF(BTDC!$G$8:$G$42,A65,BTDC!$I$8:$I$42)</f>
        <v>0</v>
      </c>
      <c r="E65" s="45">
        <f>SUMIF(BTDC!$H$8:$H$42,A65,BTDC!$I$8:$I$42)</f>
        <v>0</v>
      </c>
      <c r="F65" s="46">
        <f t="shared" si="3"/>
        <v>0</v>
      </c>
      <c r="G65" s="54" t="str">
        <f t="shared" si="0"/>
        <v/>
      </c>
      <c r="H65" s="54"/>
      <c r="I65" s="54"/>
      <c r="J65" s="54"/>
      <c r="K65" s="54"/>
      <c r="L65" s="54"/>
      <c r="M65" s="54"/>
      <c r="N65" s="54"/>
    </row>
    <row r="66" spans="1:14" s="27" customFormat="1" ht="14.25">
      <c r="A66" s="35" t="s">
        <v>713</v>
      </c>
      <c r="B66" s="33" t="str">
        <f t="shared" si="1"/>
        <v>N318</v>
      </c>
      <c r="C66" s="34" t="s">
        <v>704</v>
      </c>
      <c r="D66" s="45">
        <f>SUMIF(BTDC!$G$8:$G$42,A66,BTDC!$I$8:$I$42)</f>
        <v>0</v>
      </c>
      <c r="E66" s="45">
        <f>SUMIF(BTDC!$H$8:$H$42,A66,BTDC!$I$8:$I$42)</f>
        <v>0</v>
      </c>
      <c r="F66" s="46">
        <f t="shared" si="3"/>
        <v>0</v>
      </c>
      <c r="G66" s="54" t="str">
        <f t="shared" si="0"/>
        <v/>
      </c>
      <c r="H66" s="54"/>
      <c r="I66" s="54"/>
      <c r="J66" s="54"/>
      <c r="K66" s="54"/>
      <c r="L66" s="54"/>
      <c r="M66" s="54"/>
      <c r="N66" s="54"/>
    </row>
    <row r="67" spans="1:14" s="27" customFormat="1" ht="14.25">
      <c r="A67" s="35" t="s">
        <v>716</v>
      </c>
      <c r="B67" s="33" t="str">
        <f t="shared" si="1"/>
        <v>D331</v>
      </c>
      <c r="C67" s="34" t="s">
        <v>718</v>
      </c>
      <c r="D67" s="45">
        <f>SUMIF(BTDC!$G$8:$G$42,A67,BTDC!$I$8:$I$42)</f>
        <v>0</v>
      </c>
      <c r="E67" s="45">
        <f>SUMIF(BTDC!$H$8:$H$42,A67,BTDC!$I$8:$I$42)</f>
        <v>0</v>
      </c>
      <c r="F67" s="46">
        <f t="shared" si="3"/>
        <v>0</v>
      </c>
      <c r="G67" s="54" t="str">
        <f t="shared" si="0"/>
        <v/>
      </c>
      <c r="H67" s="54"/>
      <c r="I67" s="54"/>
      <c r="J67" s="54"/>
      <c r="K67" s="54"/>
      <c r="L67" s="54"/>
      <c r="M67" s="54"/>
      <c r="N67" s="54"/>
    </row>
    <row r="68" spans="1:14" s="27" customFormat="1" ht="14.25">
      <c r="A68" s="35" t="s">
        <v>134</v>
      </c>
      <c r="B68" s="33" t="s">
        <v>134</v>
      </c>
      <c r="C68" s="34" t="s">
        <v>1115</v>
      </c>
      <c r="D68" s="45">
        <f>SUMIF(BTDC!$G$8:$G$42,A68,BTDC!$I$8:$I$42)</f>
        <v>0</v>
      </c>
      <c r="E68" s="45">
        <f>SUMIF(BTDC!$H$8:$H$42,A68,BTDC!$I$8:$I$42)</f>
        <v>0</v>
      </c>
      <c r="F68" s="46">
        <f>E68-D68</f>
        <v>0</v>
      </c>
      <c r="G68" s="54" t="str">
        <f t="shared" si="0"/>
        <v/>
      </c>
      <c r="H68" s="54"/>
      <c r="I68" s="54"/>
      <c r="J68" s="54"/>
      <c r="K68" s="54"/>
      <c r="L68" s="54"/>
      <c r="M68" s="54"/>
      <c r="N68" s="54"/>
    </row>
    <row r="69" spans="1:14" s="27" customFormat="1" ht="14.25">
      <c r="A69" s="35" t="s">
        <v>706</v>
      </c>
      <c r="B69" s="33" t="str">
        <f t="shared" si="1"/>
        <v>D336</v>
      </c>
      <c r="C69" s="34" t="s">
        <v>719</v>
      </c>
      <c r="D69" s="45">
        <f>SUMIF(BTDC!$G$8:$G$42,A69,BTDC!$I$8:$I$42)</f>
        <v>0</v>
      </c>
      <c r="E69" s="45">
        <f>SUMIF(BTDC!$H$8:$H$42,A69,BTDC!$I$8:$I$42)</f>
        <v>0</v>
      </c>
      <c r="F69" s="46">
        <f t="shared" si="3"/>
        <v>0</v>
      </c>
      <c r="G69" s="54" t="str">
        <f t="shared" si="0"/>
        <v/>
      </c>
      <c r="H69" s="54"/>
      <c r="I69" s="54"/>
      <c r="J69" s="54"/>
      <c r="K69" s="54"/>
      <c r="L69" s="54"/>
      <c r="M69" s="54"/>
      <c r="N69" s="54"/>
    </row>
    <row r="70" spans="1:14" s="27" customFormat="1" ht="14.25">
      <c r="A70" s="35" t="s">
        <v>715</v>
      </c>
      <c r="B70" s="33" t="str">
        <f>LEFT(A70,4)</f>
        <v>D338</v>
      </c>
      <c r="C70" s="34" t="s">
        <v>720</v>
      </c>
      <c r="D70" s="45">
        <f>SUMIF(BTDC!$G$8:$G$42,A70,BTDC!$I$8:$I$42)</f>
        <v>0</v>
      </c>
      <c r="E70" s="45">
        <f>SUMIF(BTDC!$H$8:$H$42,A70,BTDC!$I$8:$I$42)</f>
        <v>0</v>
      </c>
      <c r="F70" s="46">
        <f>E70-D70</f>
        <v>0</v>
      </c>
      <c r="G70" s="54" t="str">
        <f t="shared" si="0"/>
        <v/>
      </c>
      <c r="H70" s="54"/>
      <c r="I70" s="54"/>
      <c r="J70" s="54"/>
      <c r="K70" s="54"/>
      <c r="L70" s="54"/>
      <c r="M70" s="54"/>
      <c r="N70" s="54"/>
    </row>
    <row r="71" spans="1:14" s="27" customFormat="1" ht="14.25">
      <c r="A71" s="35" t="s">
        <v>1113</v>
      </c>
      <c r="B71" s="33" t="str">
        <f>LEFT(A71,4)</f>
        <v>D339</v>
      </c>
      <c r="C71" s="34" t="s">
        <v>1114</v>
      </c>
      <c r="D71" s="45">
        <f>SUMIF(BTDC!$G$8:$G$42,A71,BTDC!$I$8:$I$42)</f>
        <v>0</v>
      </c>
      <c r="E71" s="45">
        <f>SUMIF(BTDC!$H$8:$H$42,A71,BTDC!$I$8:$I$42)</f>
        <v>0</v>
      </c>
      <c r="F71" s="46">
        <f t="shared" si="3"/>
        <v>0</v>
      </c>
      <c r="G71" s="54" t="str">
        <f t="shared" si="0"/>
        <v/>
      </c>
      <c r="H71" s="54"/>
      <c r="I71" s="54"/>
      <c r="J71" s="54"/>
      <c r="K71" s="54"/>
      <c r="L71" s="54"/>
      <c r="M71" s="54"/>
      <c r="N71" s="54"/>
    </row>
    <row r="72" spans="1:14" s="27" customFormat="1" ht="14.25">
      <c r="A72" s="35" t="s">
        <v>705</v>
      </c>
      <c r="B72" s="33" t="str">
        <f t="shared" si="1"/>
        <v>D341</v>
      </c>
      <c r="C72" s="34" t="s">
        <v>721</v>
      </c>
      <c r="D72" s="45">
        <f>SUMIF(BTDC!$G$8:$G$42,A72,BTDC!$I$8:$I$42)</f>
        <v>0</v>
      </c>
      <c r="E72" s="45">
        <f>SUMIF(BTDC!$H$8:$H$42,A72,BTDC!$I$8:$I$42)</f>
        <v>0</v>
      </c>
      <c r="F72" s="46">
        <f t="shared" si="3"/>
        <v>0</v>
      </c>
      <c r="G72" s="54" t="str">
        <f t="shared" ref="G72:G104" si="4">IF(OR(D72&lt;&gt;0,E72&lt;&gt;0),"Print","")</f>
        <v/>
      </c>
      <c r="H72" s="54"/>
      <c r="I72" s="54"/>
      <c r="J72" s="54"/>
      <c r="K72" s="54"/>
      <c r="L72" s="54"/>
      <c r="M72" s="54"/>
      <c r="N72" s="54"/>
    </row>
    <row r="73" spans="1:14" s="27" customFormat="1" ht="14.25">
      <c r="A73" s="35" t="s">
        <v>717</v>
      </c>
      <c r="B73" s="33" t="str">
        <f t="shared" si="1"/>
        <v>D333</v>
      </c>
      <c r="C73" s="34" t="s">
        <v>722</v>
      </c>
      <c r="D73" s="45">
        <f>SUMIF(BTDC!$G$8:$G$42,A73,BTDC!$I$8:$I$42)</f>
        <v>0</v>
      </c>
      <c r="E73" s="45">
        <f>SUMIF(BTDC!$H$8:$H$42,A73,BTDC!$I$8:$I$42)</f>
        <v>0</v>
      </c>
      <c r="F73" s="46">
        <f t="shared" si="3"/>
        <v>0</v>
      </c>
      <c r="G73" s="54" t="str">
        <f t="shared" si="4"/>
        <v/>
      </c>
      <c r="H73" s="54"/>
      <c r="I73" s="54"/>
      <c r="J73" s="54"/>
      <c r="K73" s="54"/>
      <c r="L73" s="54"/>
      <c r="M73" s="54"/>
      <c r="N73" s="54"/>
    </row>
    <row r="74" spans="1:14" s="27" customFormat="1" ht="14.25">
      <c r="A74" s="35" t="s">
        <v>1076</v>
      </c>
      <c r="B74" s="33" t="str">
        <f t="shared" si="1"/>
        <v>D411</v>
      </c>
      <c r="C74" s="34" t="s">
        <v>723</v>
      </c>
      <c r="D74" s="45">
        <f>SUMIF(BTDC!$G$8:$G$42,A74,BTDC!$I$8:$I$42)</f>
        <v>0</v>
      </c>
      <c r="E74" s="45">
        <f>SUMIF(BTDC!$H$8:$H$42,A74,BTDC!$I$8:$I$42)</f>
        <v>0</v>
      </c>
      <c r="F74" s="46">
        <f>E74-D74</f>
        <v>0</v>
      </c>
      <c r="G74" s="54" t="str">
        <f t="shared" si="4"/>
        <v/>
      </c>
      <c r="H74" s="54"/>
      <c r="I74" s="54"/>
      <c r="J74" s="54"/>
      <c r="K74" s="54"/>
      <c r="L74" s="54"/>
      <c r="M74" s="54"/>
      <c r="N74" s="54"/>
    </row>
    <row r="75" spans="1:14" s="27" customFormat="1" ht="14.25">
      <c r="A75" s="35" t="s">
        <v>1117</v>
      </c>
      <c r="B75" s="33" t="s">
        <v>1117</v>
      </c>
      <c r="C75" s="34" t="s">
        <v>1118</v>
      </c>
      <c r="D75" s="45">
        <f>SUMIF(BTDC!$G$8:$G$42,A75,BTDC!$I$8:$I$42)</f>
        <v>0</v>
      </c>
      <c r="E75" s="45">
        <f>SUMIF(BTDC!$H$8:$H$42,A75,BTDC!$I$8:$I$42)</f>
        <v>0</v>
      </c>
      <c r="F75" s="46">
        <f t="shared" si="3"/>
        <v>0</v>
      </c>
      <c r="G75" s="54" t="str">
        <f t="shared" si="4"/>
        <v/>
      </c>
      <c r="H75" s="54"/>
      <c r="I75" s="54"/>
      <c r="J75" s="54"/>
      <c r="K75" s="54"/>
      <c r="L75" s="54"/>
      <c r="M75" s="54"/>
      <c r="N75" s="54"/>
    </row>
    <row r="76" spans="1:14" s="27" customFormat="1" ht="14.25">
      <c r="A76" s="35" t="s">
        <v>1077</v>
      </c>
      <c r="B76" s="33" t="str">
        <f t="shared" si="1"/>
        <v>D417</v>
      </c>
      <c r="C76" s="34" t="s">
        <v>724</v>
      </c>
      <c r="D76" s="45">
        <f>SUMIF(BTDC!$G$8:$G$42,A76,BTDC!$I$8:$I$42)</f>
        <v>0</v>
      </c>
      <c r="E76" s="45">
        <f>SUMIF(BTDC!$H$8:$H$42,A76,BTDC!$I$8:$I$42)</f>
        <v>0</v>
      </c>
      <c r="F76" s="46">
        <f t="shared" si="3"/>
        <v>0</v>
      </c>
      <c r="G76" s="54" t="str">
        <f t="shared" si="4"/>
        <v/>
      </c>
      <c r="H76" s="54"/>
      <c r="I76" s="54"/>
      <c r="J76" s="54"/>
      <c r="K76" s="54"/>
      <c r="L76" s="54"/>
      <c r="M76" s="54"/>
      <c r="N76" s="54"/>
    </row>
    <row r="77" spans="1:14" s="27" customFormat="1" ht="14.25">
      <c r="A77" s="35" t="s">
        <v>1078</v>
      </c>
      <c r="B77" s="33" t="str">
        <f t="shared" si="1"/>
        <v>D419</v>
      </c>
      <c r="C77" s="34" t="s">
        <v>1031</v>
      </c>
      <c r="D77" s="45">
        <f>SUMIF(BTDC!$G$8:$G$42,A77,BTDC!$I$8:$I$42)</f>
        <v>0</v>
      </c>
      <c r="E77" s="45">
        <f>SUMIF(BTDC!$H$8:$H$42,A77,BTDC!$I$8:$I$42)</f>
        <v>0</v>
      </c>
      <c r="F77" s="46">
        <f t="shared" si="3"/>
        <v>0</v>
      </c>
      <c r="G77" s="54" t="str">
        <f t="shared" si="4"/>
        <v/>
      </c>
      <c r="H77" s="54"/>
      <c r="I77" s="54"/>
      <c r="J77" s="54"/>
      <c r="K77" s="54"/>
      <c r="L77" s="54"/>
      <c r="M77" s="54"/>
      <c r="N77" s="54"/>
    </row>
    <row r="78" spans="1:14" s="27" customFormat="1" ht="14.25">
      <c r="A78" s="35" t="s">
        <v>1079</v>
      </c>
      <c r="B78" s="33" t="str">
        <f t="shared" si="1"/>
        <v>D412</v>
      </c>
      <c r="C78" s="34" t="s">
        <v>1032</v>
      </c>
      <c r="D78" s="45">
        <f>SUMIF(BTDC!$G$8:$G$42,A78,BTDC!$I$8:$I$42)</f>
        <v>0</v>
      </c>
      <c r="E78" s="45">
        <f>SUMIF(BTDC!$H$8:$H$42,A78,BTDC!$I$8:$I$42)</f>
        <v>0</v>
      </c>
      <c r="F78" s="46">
        <f t="shared" si="3"/>
        <v>0</v>
      </c>
      <c r="G78" s="54" t="str">
        <f t="shared" si="4"/>
        <v/>
      </c>
      <c r="H78" s="54"/>
      <c r="I78" s="54"/>
      <c r="J78" s="54"/>
      <c r="K78" s="54"/>
      <c r="L78" s="54"/>
      <c r="M78" s="54"/>
      <c r="N78" s="54"/>
    </row>
    <row r="79" spans="1:14" s="27" customFormat="1" ht="14.25">
      <c r="A79" s="35" t="s">
        <v>1080</v>
      </c>
      <c r="B79" s="33" t="str">
        <f t="shared" si="1"/>
        <v>D413</v>
      </c>
      <c r="C79" s="34" t="s">
        <v>1033</v>
      </c>
      <c r="D79" s="45">
        <f>SUMIF(BTDC!$G$8:$G$42,A79,BTDC!$I$8:$I$42)</f>
        <v>0</v>
      </c>
      <c r="E79" s="45">
        <f>SUMIF(BTDC!$H$8:$H$42,A79,BTDC!$I$8:$I$42)</f>
        <v>0</v>
      </c>
      <c r="F79" s="46">
        <f t="shared" si="3"/>
        <v>0</v>
      </c>
      <c r="G79" s="54" t="str">
        <f t="shared" si="4"/>
        <v/>
      </c>
      <c r="H79" s="54"/>
      <c r="I79" s="54"/>
      <c r="J79" s="54"/>
      <c r="K79" s="54"/>
      <c r="L79" s="54"/>
      <c r="M79" s="54"/>
      <c r="N79" s="54"/>
    </row>
    <row r="80" spans="1:14" s="27" customFormat="1" ht="14.25">
      <c r="A80" s="35" t="s">
        <v>1081</v>
      </c>
      <c r="B80" s="33" t="str">
        <f t="shared" si="1"/>
        <v>D414</v>
      </c>
      <c r="C80" s="34" t="s">
        <v>1034</v>
      </c>
      <c r="D80" s="45">
        <f>SUMIF(BTDC!$G$8:$G$42,A80,BTDC!$I$8:$I$42)</f>
        <v>0</v>
      </c>
      <c r="E80" s="45">
        <f>SUMIF(BTDC!$H$8:$H$42,A80,BTDC!$I$8:$I$42)</f>
        <v>0</v>
      </c>
      <c r="F80" s="46">
        <f t="shared" si="3"/>
        <v>0</v>
      </c>
      <c r="G80" s="54" t="str">
        <f t="shared" si="4"/>
        <v/>
      </c>
      <c r="H80" s="54"/>
      <c r="I80" s="54"/>
      <c r="J80" s="54"/>
      <c r="K80" s="54"/>
      <c r="L80" s="54"/>
      <c r="M80" s="54"/>
      <c r="N80" s="54"/>
    </row>
    <row r="81" spans="1:14" s="27" customFormat="1" ht="14.25">
      <c r="A81" s="35" t="s">
        <v>1082</v>
      </c>
      <c r="B81" s="33" t="str">
        <f t="shared" ref="B81:B92" si="5">LEFT(A81,4)</f>
        <v>D415</v>
      </c>
      <c r="C81" s="34" t="s">
        <v>1035</v>
      </c>
      <c r="D81" s="45">
        <f>SUMIF(BTDC!$G$8:$G$42,A81,BTDC!$I$8:$I$42)</f>
        <v>0</v>
      </c>
      <c r="E81" s="45">
        <f>SUMIF(BTDC!$H$8:$H$42,A81,BTDC!$I$8:$I$42)</f>
        <v>0</v>
      </c>
      <c r="F81" s="46">
        <f t="shared" si="3"/>
        <v>0</v>
      </c>
      <c r="G81" s="54" t="str">
        <f t="shared" si="4"/>
        <v/>
      </c>
      <c r="H81" s="54"/>
      <c r="I81" s="54"/>
      <c r="J81" s="54"/>
      <c r="K81" s="54"/>
      <c r="L81" s="54"/>
      <c r="M81" s="54"/>
      <c r="N81" s="54"/>
    </row>
    <row r="82" spans="1:14" s="27" customFormat="1" ht="14.25">
      <c r="A82" s="35" t="s">
        <v>1083</v>
      </c>
      <c r="B82" s="33" t="str">
        <f t="shared" si="5"/>
        <v>D044</v>
      </c>
      <c r="C82" s="34" t="s">
        <v>1036</v>
      </c>
      <c r="D82" s="45">
        <f>SUMIF(BTDC!$G$8:$G$42,A82,BTDC!$I$8:$I$42)</f>
        <v>0</v>
      </c>
      <c r="E82" s="45">
        <f>SUMIF(BTDC!$H$8:$H$42,A82,BTDC!$I$8:$I$42)</f>
        <v>0</v>
      </c>
      <c r="F82" s="46">
        <f t="shared" si="3"/>
        <v>0</v>
      </c>
      <c r="G82" s="54" t="str">
        <f t="shared" si="4"/>
        <v/>
      </c>
      <c r="H82" s="54"/>
      <c r="I82" s="54"/>
      <c r="J82" s="54"/>
      <c r="K82" s="54"/>
      <c r="L82" s="54"/>
      <c r="M82" s="54"/>
      <c r="N82" s="54"/>
    </row>
    <row r="83" spans="1:14" s="27" customFormat="1" ht="14.25">
      <c r="A83" s="35" t="s">
        <v>1084</v>
      </c>
      <c r="B83" s="33" t="str">
        <f t="shared" si="5"/>
        <v>D421</v>
      </c>
      <c r="C83" s="34" t="s">
        <v>1037</v>
      </c>
      <c r="D83" s="45">
        <f>SUMIF(BTDC!$G$8:$G$42,A83,BTDC!$I$8:$I$42)</f>
        <v>0</v>
      </c>
      <c r="E83" s="45">
        <f>SUMIF(BTDC!$H$8:$H$42,A83,BTDC!$I$8:$I$42)</f>
        <v>0</v>
      </c>
      <c r="F83" s="46">
        <f t="shared" si="3"/>
        <v>0</v>
      </c>
      <c r="G83" s="54" t="str">
        <f t="shared" si="4"/>
        <v/>
      </c>
      <c r="H83" s="54"/>
      <c r="I83" s="54"/>
      <c r="J83" s="54"/>
      <c r="K83" s="54"/>
      <c r="L83" s="54"/>
      <c r="M83" s="54"/>
      <c r="N83" s="54"/>
    </row>
    <row r="84" spans="1:14" s="27" customFormat="1" ht="14.25">
      <c r="A84" s="35" t="s">
        <v>1085</v>
      </c>
      <c r="B84" s="33" t="str">
        <f t="shared" si="5"/>
        <v>D431</v>
      </c>
      <c r="C84" s="34" t="s">
        <v>1038</v>
      </c>
      <c r="D84" s="45">
        <f>SUMIF(BTDC!$G$8:$G$42,A84,BTDC!$I$8:$I$42)</f>
        <v>0</v>
      </c>
      <c r="E84" s="45">
        <f>SUMIF(BTDC!$H$8:$H$42,A84,BTDC!$I$8:$I$42)</f>
        <v>0</v>
      </c>
      <c r="F84" s="46">
        <f t="shared" si="3"/>
        <v>0</v>
      </c>
      <c r="G84" s="54" t="str">
        <f t="shared" si="4"/>
        <v/>
      </c>
      <c r="H84" s="54"/>
      <c r="I84" s="54"/>
      <c r="J84" s="54"/>
      <c r="K84" s="54"/>
      <c r="L84" s="54"/>
      <c r="M84" s="54"/>
      <c r="N84" s="54"/>
    </row>
    <row r="85" spans="1:14" s="27" customFormat="1" ht="14.25">
      <c r="A85" s="35" t="s">
        <v>1106</v>
      </c>
      <c r="B85" s="33" t="str">
        <f t="shared" si="5"/>
        <v>D441</v>
      </c>
      <c r="C85" s="34" t="s">
        <v>1120</v>
      </c>
      <c r="D85" s="45">
        <f>SUMIF(BTDC!$G$8:$G$42,A85,BTDC!$I$8:$I$42)</f>
        <v>0</v>
      </c>
      <c r="E85" s="45">
        <f>SUMIF(BTDC!$H$8:$H$42,A85,BTDC!$I$8:$I$42)</f>
        <v>0</v>
      </c>
      <c r="F85" s="46">
        <f>E85-D85</f>
        <v>0</v>
      </c>
      <c r="G85" s="54" t="str">
        <f t="shared" si="4"/>
        <v/>
      </c>
      <c r="H85" s="54"/>
      <c r="I85" s="54"/>
      <c r="J85" s="54"/>
      <c r="K85" s="54"/>
      <c r="L85" s="54"/>
      <c r="M85" s="54"/>
      <c r="N85" s="54"/>
    </row>
    <row r="86" spans="1:14" s="27" customFormat="1" ht="14.25">
      <c r="A86" s="35" t="s">
        <v>1086</v>
      </c>
      <c r="B86" s="33" t="str">
        <f t="shared" si="5"/>
        <v>D461</v>
      </c>
      <c r="C86" s="34" t="s">
        <v>1039</v>
      </c>
      <c r="D86" s="45">
        <f>SUMIF(BTDC!$G$8:$G$42,A86,BTDC!$I$8:$I$42)</f>
        <v>0</v>
      </c>
      <c r="E86" s="45">
        <f>SUMIF(BTDC!$H$8:$H$42,A86,BTDC!$I$8:$I$42)</f>
        <v>0</v>
      </c>
      <c r="F86" s="46">
        <f t="shared" si="3"/>
        <v>0</v>
      </c>
      <c r="G86" s="54" t="str">
        <f t="shared" si="4"/>
        <v/>
      </c>
      <c r="H86" s="54"/>
      <c r="I86" s="54"/>
      <c r="J86" s="54"/>
      <c r="K86" s="54"/>
      <c r="L86" s="54"/>
      <c r="M86" s="54"/>
      <c r="N86" s="54"/>
    </row>
    <row r="87" spans="1:14" s="27" customFormat="1" ht="14.25">
      <c r="A87" s="35" t="s">
        <v>1087</v>
      </c>
      <c r="B87" s="33" t="str">
        <f t="shared" si="5"/>
        <v>D466</v>
      </c>
      <c r="C87" s="34" t="s">
        <v>1040</v>
      </c>
      <c r="D87" s="45">
        <f>SUMIF(BTDC!$G$8:$G$42,A87,BTDC!$I$8:$I$42)</f>
        <v>0</v>
      </c>
      <c r="E87" s="45">
        <f>SUMIF(BTDC!$H$8:$H$42,A87,BTDC!$I$8:$I$42)</f>
        <v>0</v>
      </c>
      <c r="F87" s="46">
        <f t="shared" si="3"/>
        <v>0</v>
      </c>
      <c r="G87" s="54" t="str">
        <f t="shared" si="4"/>
        <v/>
      </c>
      <c r="H87" s="54"/>
      <c r="I87" s="54"/>
      <c r="J87" s="54"/>
      <c r="K87" s="54"/>
      <c r="L87" s="54"/>
      <c r="M87" s="54"/>
      <c r="N87" s="54"/>
    </row>
    <row r="88" spans="1:14" s="27" customFormat="1" ht="14.25">
      <c r="A88" s="35">
        <v>511</v>
      </c>
      <c r="B88" s="33" t="str">
        <f t="shared" si="5"/>
        <v>511</v>
      </c>
      <c r="C88" s="34" t="s">
        <v>989</v>
      </c>
      <c r="D88" s="45">
        <f>SUMIF(BTDC!$G$8:$G$42,A88,BTDC!$I$8:$I$42)</f>
        <v>0</v>
      </c>
      <c r="E88" s="45">
        <f>SUMIF(BTDC!$H$8:$H$42,A88,BTDC!$I$8:$I$42)</f>
        <v>0</v>
      </c>
      <c r="F88" s="46">
        <f>E88-D88</f>
        <v>0</v>
      </c>
      <c r="G88" s="54" t="str">
        <f t="shared" si="4"/>
        <v/>
      </c>
      <c r="H88" s="54"/>
      <c r="I88" s="54"/>
      <c r="J88" s="54"/>
      <c r="K88" s="54"/>
      <c r="L88" s="54"/>
      <c r="M88" s="54"/>
      <c r="N88" s="54"/>
    </row>
    <row r="89" spans="1:14" s="27" customFormat="1" ht="14.25">
      <c r="A89" s="35">
        <v>5117</v>
      </c>
      <c r="B89" s="33" t="str">
        <f t="shared" si="5"/>
        <v>5117</v>
      </c>
      <c r="C89" s="34" t="s">
        <v>674</v>
      </c>
      <c r="D89" s="45">
        <f>SUMIF(BTDC!$G$8:$G$42,A89,BTDC!$I$8:$I$42)</f>
        <v>0</v>
      </c>
      <c r="E89" s="45">
        <f>SUMIF(BTDC!$H$8:$H$42,A89,BTDC!$I$8:$I$42)</f>
        <v>0</v>
      </c>
      <c r="F89" s="46">
        <f>E89-D89</f>
        <v>0</v>
      </c>
      <c r="G89" s="54" t="str">
        <f t="shared" si="4"/>
        <v/>
      </c>
      <c r="H89" s="54"/>
      <c r="I89" s="54"/>
      <c r="J89" s="54"/>
      <c r="K89" s="54"/>
      <c r="L89" s="54"/>
      <c r="M89" s="54"/>
      <c r="N89" s="54"/>
    </row>
    <row r="90" spans="1:14" s="27" customFormat="1" ht="14.25">
      <c r="A90" s="35">
        <v>515</v>
      </c>
      <c r="B90" s="33" t="str">
        <f t="shared" si="5"/>
        <v>515</v>
      </c>
      <c r="C90" s="34" t="s">
        <v>990</v>
      </c>
      <c r="D90" s="45">
        <f>SUMIF(BTDC!$G$8:$G$42,A90,BTDC!$I$8:$I$42)</f>
        <v>0</v>
      </c>
      <c r="E90" s="45">
        <f>SUMIF(BTDC!$H$8:$H$42,A90,BTDC!$I$8:$I$42)</f>
        <v>0</v>
      </c>
      <c r="F90" s="46">
        <f>E90-D90</f>
        <v>0</v>
      </c>
      <c r="G90" s="54" t="str">
        <f t="shared" si="4"/>
        <v/>
      </c>
      <c r="H90" s="54"/>
      <c r="I90" s="54"/>
      <c r="J90" s="54"/>
      <c r="K90" s="54"/>
      <c r="L90" s="54"/>
      <c r="M90" s="54"/>
      <c r="N90" s="54"/>
    </row>
    <row r="91" spans="1:14" s="27" customFormat="1" ht="14.25">
      <c r="A91" s="35">
        <v>621</v>
      </c>
      <c r="B91" s="33" t="str">
        <f t="shared" si="5"/>
        <v>621</v>
      </c>
      <c r="C91" s="34" t="s">
        <v>991</v>
      </c>
      <c r="D91" s="45">
        <f>SUMIF(BTDC!$G$8:$G$42,A91,BTDC!$I$8:$I$42)</f>
        <v>0</v>
      </c>
      <c r="E91" s="45">
        <f>SUMIF(BTDC!$H$8:$H$42,A91,BTDC!$I$8:$I$42)</f>
        <v>0</v>
      </c>
      <c r="F91" s="46">
        <f>D91-E91</f>
        <v>0</v>
      </c>
      <c r="G91" s="54" t="str">
        <f t="shared" si="4"/>
        <v/>
      </c>
      <c r="H91" s="54"/>
      <c r="I91" s="54"/>
      <c r="J91" s="54"/>
      <c r="K91" s="54"/>
      <c r="L91" s="54"/>
      <c r="M91" s="54"/>
      <c r="N91" s="54"/>
    </row>
    <row r="92" spans="1:14" s="27" customFormat="1" ht="14.25">
      <c r="A92" s="35">
        <v>622</v>
      </c>
      <c r="B92" s="33" t="str">
        <f t="shared" si="5"/>
        <v>622</v>
      </c>
      <c r="C92" s="34" t="s">
        <v>992</v>
      </c>
      <c r="D92" s="45">
        <f>SUMIF(BTDC!$G$8:$G$42,A92,BTDC!$I$8:$I$42)</f>
        <v>0</v>
      </c>
      <c r="E92" s="45">
        <f>SUMIF(BTDC!$H$8:$H$42,A92,BTDC!$I$8:$I$42)</f>
        <v>0</v>
      </c>
      <c r="F92" s="46">
        <f t="shared" ref="F92:F100" si="6">D92-E92</f>
        <v>0</v>
      </c>
      <c r="G92" s="54" t="str">
        <f t="shared" si="4"/>
        <v/>
      </c>
      <c r="H92" s="54"/>
      <c r="I92" s="54"/>
      <c r="J92" s="54"/>
      <c r="K92" s="54"/>
      <c r="L92" s="54"/>
      <c r="M92" s="54"/>
      <c r="N92" s="54"/>
    </row>
    <row r="93" spans="1:14" s="27" customFormat="1" ht="14.25">
      <c r="A93" s="35">
        <v>623</v>
      </c>
      <c r="B93" s="33" t="str">
        <f>LEFT(A93,4)</f>
        <v>623</v>
      </c>
      <c r="C93" s="34" t="s">
        <v>993</v>
      </c>
      <c r="D93" s="45">
        <f>SUMIF(BTDC!$G$8:$G$42,A93,BTDC!$I$8:$I$42)</f>
        <v>0</v>
      </c>
      <c r="E93" s="45">
        <f>SUMIF(BTDC!$H$8:$H$42,A93,BTDC!$I$8:$I$42)</f>
        <v>0</v>
      </c>
      <c r="F93" s="46">
        <f t="shared" si="6"/>
        <v>0</v>
      </c>
      <c r="G93" s="54" t="str">
        <f t="shared" si="4"/>
        <v/>
      </c>
      <c r="H93" s="54"/>
      <c r="I93" s="54"/>
      <c r="J93" s="54"/>
      <c r="K93" s="54"/>
      <c r="L93" s="54"/>
      <c r="M93" s="54"/>
      <c r="N93" s="54"/>
    </row>
    <row r="94" spans="1:14" s="27" customFormat="1" ht="14.25">
      <c r="A94" s="35">
        <v>627</v>
      </c>
      <c r="B94" s="33" t="str">
        <f t="shared" ref="B94:B102" si="7">LEFT(A94,4)</f>
        <v>627</v>
      </c>
      <c r="C94" s="34" t="s">
        <v>994</v>
      </c>
      <c r="D94" s="45">
        <f>SUMIF(BTDC!$G$8:$G$42,A94,BTDC!$I$8:$I$42)</f>
        <v>0</v>
      </c>
      <c r="E94" s="45">
        <f>SUMIF(BTDC!$H$8:$H$42,A94,BTDC!$I$8:$I$42)</f>
        <v>0</v>
      </c>
      <c r="F94" s="46">
        <f t="shared" si="6"/>
        <v>0</v>
      </c>
      <c r="G94" s="54" t="str">
        <f t="shared" si="4"/>
        <v/>
      </c>
      <c r="H94" s="54"/>
      <c r="I94" s="54"/>
      <c r="J94" s="54"/>
      <c r="K94" s="54"/>
      <c r="L94" s="54"/>
      <c r="M94" s="54"/>
      <c r="N94" s="54"/>
    </row>
    <row r="95" spans="1:14" s="27" customFormat="1" ht="14.25">
      <c r="A95" s="35">
        <v>632</v>
      </c>
      <c r="B95" s="33" t="str">
        <f t="shared" si="7"/>
        <v>632</v>
      </c>
      <c r="C95" s="34" t="s">
        <v>521</v>
      </c>
      <c r="D95" s="45">
        <f>SUMIF(BTDC!$G$8:$G$42,A95,BTDC!$I$8:$I$42)</f>
        <v>0</v>
      </c>
      <c r="E95" s="45">
        <f>SUMIF(BTDC!$H$8:$H$42,A95,BTDC!$I$8:$I$42)</f>
        <v>0</v>
      </c>
      <c r="F95" s="46">
        <f t="shared" si="6"/>
        <v>0</v>
      </c>
      <c r="G95" s="54" t="str">
        <f t="shared" si="4"/>
        <v/>
      </c>
      <c r="H95" s="54"/>
      <c r="I95" s="54"/>
      <c r="J95" s="54"/>
      <c r="K95" s="54"/>
      <c r="L95" s="54"/>
      <c r="M95" s="54"/>
      <c r="N95" s="54"/>
    </row>
    <row r="96" spans="1:14" s="27" customFormat="1" ht="14.25">
      <c r="A96" s="35">
        <v>635</v>
      </c>
      <c r="B96" s="33" t="str">
        <f t="shared" si="7"/>
        <v>635</v>
      </c>
      <c r="C96" s="34" t="s">
        <v>526</v>
      </c>
      <c r="D96" s="45">
        <f>SUMIF(BTDC!$G$8:$G$42,A96,BTDC!$I$8:$I$42)</f>
        <v>0</v>
      </c>
      <c r="E96" s="45">
        <f>SUMIF(BTDC!$H$8:$H$42,A96,BTDC!$I$8:$I$42)</f>
        <v>0</v>
      </c>
      <c r="F96" s="46">
        <f t="shared" si="6"/>
        <v>0</v>
      </c>
      <c r="G96" s="54" t="str">
        <f t="shared" si="4"/>
        <v/>
      </c>
      <c r="H96" s="54"/>
      <c r="I96" s="54"/>
      <c r="J96" s="54"/>
      <c r="K96" s="54"/>
      <c r="L96" s="54"/>
      <c r="M96" s="54"/>
      <c r="N96" s="54"/>
    </row>
    <row r="97" spans="1:14" s="27" customFormat="1" ht="14.25">
      <c r="A97" s="35">
        <v>641</v>
      </c>
      <c r="B97" s="33" t="str">
        <f t="shared" si="7"/>
        <v>641</v>
      </c>
      <c r="C97" s="34" t="s">
        <v>530</v>
      </c>
      <c r="D97" s="45">
        <f>SUMIF(BTDC!$G$8:$G$42,A97,BTDC!$I$8:$I$42)</f>
        <v>0</v>
      </c>
      <c r="E97" s="45">
        <f>SUMIF(BTDC!$H$8:$H$42,A97,BTDC!$I$8:$I$42)</f>
        <v>0</v>
      </c>
      <c r="F97" s="46">
        <f t="shared" si="6"/>
        <v>0</v>
      </c>
      <c r="G97" s="54" t="str">
        <f t="shared" si="4"/>
        <v/>
      </c>
      <c r="H97" s="54"/>
      <c r="I97" s="54"/>
      <c r="J97" s="54"/>
      <c r="K97" s="54"/>
      <c r="L97" s="54"/>
      <c r="M97" s="54"/>
      <c r="N97" s="54"/>
    </row>
    <row r="98" spans="1:14" s="27" customFormat="1" ht="14.25">
      <c r="A98" s="35">
        <v>642</v>
      </c>
      <c r="B98" s="33" t="str">
        <f t="shared" si="7"/>
        <v>642</v>
      </c>
      <c r="C98" s="34" t="s">
        <v>533</v>
      </c>
      <c r="D98" s="45">
        <f>SUMIF(BTDC!$G$8:$G$42,A98,BTDC!$I$8:$I$42)</f>
        <v>0</v>
      </c>
      <c r="E98" s="45">
        <f>SUMIF(BTDC!$H$8:$H$42,A98,BTDC!$I$8:$I$42)</f>
        <v>0</v>
      </c>
      <c r="F98" s="46">
        <f t="shared" si="6"/>
        <v>0</v>
      </c>
      <c r="G98" s="54" t="str">
        <f t="shared" si="4"/>
        <v/>
      </c>
      <c r="H98" s="54"/>
      <c r="I98" s="54"/>
      <c r="J98" s="54"/>
      <c r="K98" s="54"/>
      <c r="L98" s="54"/>
      <c r="M98" s="54"/>
      <c r="N98" s="54"/>
    </row>
    <row r="99" spans="1:14" s="27" customFormat="1" ht="14.25">
      <c r="A99" s="35">
        <v>711</v>
      </c>
      <c r="B99" s="33" t="str">
        <f t="shared" si="7"/>
        <v>711</v>
      </c>
      <c r="C99" s="34" t="s">
        <v>537</v>
      </c>
      <c r="D99" s="45">
        <f>SUMIF(BTDC!$G$8:$G$42,A99,BTDC!$I$8:$I$42)</f>
        <v>0</v>
      </c>
      <c r="E99" s="45">
        <f>SUMIF(BTDC!$H$8:$H$42,A99,BTDC!$I$8:$I$42)</f>
        <v>0</v>
      </c>
      <c r="F99" s="46">
        <f>E99-D99</f>
        <v>0</v>
      </c>
      <c r="G99" s="54" t="str">
        <f t="shared" si="4"/>
        <v/>
      </c>
      <c r="H99" s="54"/>
      <c r="I99" s="54"/>
      <c r="J99" s="54"/>
      <c r="K99" s="54"/>
      <c r="L99" s="54"/>
      <c r="M99" s="54"/>
      <c r="N99" s="54"/>
    </row>
    <row r="100" spans="1:14" s="27" customFormat="1" ht="14.25">
      <c r="A100" s="35">
        <v>811</v>
      </c>
      <c r="B100" s="33" t="str">
        <f t="shared" si="7"/>
        <v>811</v>
      </c>
      <c r="C100" s="34" t="s">
        <v>540</v>
      </c>
      <c r="D100" s="45">
        <f>SUMIF(BTDC!$G$8:$G$42,A100,BTDC!$I$8:$I$42)</f>
        <v>0</v>
      </c>
      <c r="E100" s="45">
        <f>SUMIF(BTDC!$H$8:$H$42,A100,BTDC!$I$8:$I$42)</f>
        <v>0</v>
      </c>
      <c r="F100" s="46">
        <f t="shared" si="6"/>
        <v>0</v>
      </c>
      <c r="G100" s="54" t="str">
        <f t="shared" si="4"/>
        <v/>
      </c>
      <c r="H100" s="54"/>
      <c r="I100" s="54"/>
      <c r="J100" s="54"/>
      <c r="K100" s="54"/>
      <c r="L100" s="54"/>
      <c r="M100" s="54"/>
      <c r="N100" s="54"/>
    </row>
    <row r="101" spans="1:14" s="27" customFormat="1" ht="14.25">
      <c r="A101" s="35">
        <v>821</v>
      </c>
      <c r="B101" s="33" t="str">
        <f t="shared" si="7"/>
        <v>821</v>
      </c>
      <c r="C101" s="34" t="s">
        <v>311</v>
      </c>
      <c r="D101" s="45">
        <f>SUMIF(BTDC!$G$8:$G$42,A101,BTDC!$I$8:$I$42)</f>
        <v>0</v>
      </c>
      <c r="E101" s="45">
        <f>SUMIF(BTDC!$H$8:$H$42,A101,BTDC!$I$8:$I$42)</f>
        <v>0</v>
      </c>
      <c r="F101" s="46">
        <f>D101-E101</f>
        <v>0</v>
      </c>
      <c r="G101" s="54" t="str">
        <f>IF(OR(D101&lt;&gt;0,E101&lt;&gt;0),"Print","")</f>
        <v/>
      </c>
      <c r="H101" s="54"/>
      <c r="I101" s="54"/>
      <c r="J101" s="54"/>
      <c r="K101" s="54"/>
      <c r="L101" s="54"/>
      <c r="M101" s="54"/>
      <c r="N101" s="54"/>
    </row>
    <row r="102" spans="1:14" s="27" customFormat="1" ht="14.25">
      <c r="A102" s="35">
        <v>911</v>
      </c>
      <c r="B102" s="33" t="str">
        <f t="shared" si="7"/>
        <v>911</v>
      </c>
      <c r="C102" s="34" t="s">
        <v>995</v>
      </c>
      <c r="D102" s="45">
        <f>SUMIF(BTDC!$G$8:$G$42,A102,BTDC!$I$8:$I$42)</f>
        <v>0</v>
      </c>
      <c r="E102" s="45">
        <f>SUMIF(BTDC!$H$8:$H$42,A102,BTDC!$I$8:$I$42)</f>
        <v>0</v>
      </c>
      <c r="F102" s="46">
        <f>IF((D102-E102)&lt;0,-(D102-E102),0)</f>
        <v>0</v>
      </c>
      <c r="G102" s="54" t="str">
        <f t="shared" si="4"/>
        <v/>
      </c>
      <c r="H102" s="54"/>
      <c r="I102" s="54"/>
      <c r="J102" s="54"/>
      <c r="K102" s="54"/>
      <c r="L102" s="54"/>
      <c r="M102" s="54"/>
      <c r="N102" s="54"/>
    </row>
    <row r="103" spans="1:14" s="28" customFormat="1">
      <c r="A103" s="38"/>
      <c r="B103" s="38"/>
      <c r="C103" s="39"/>
      <c r="D103" s="45"/>
      <c r="E103" s="45"/>
      <c r="F103" s="46"/>
      <c r="G103" s="54" t="str">
        <f t="shared" si="4"/>
        <v/>
      </c>
      <c r="H103" s="55"/>
      <c r="I103" s="55"/>
      <c r="J103" s="55"/>
      <c r="K103" s="55"/>
      <c r="L103" s="55"/>
      <c r="M103" s="55"/>
      <c r="N103" s="55"/>
    </row>
    <row r="104" spans="1:14" s="27" customFormat="1">
      <c r="A104" s="40"/>
      <c r="B104" s="40"/>
      <c r="C104" s="41" t="s">
        <v>996</v>
      </c>
      <c r="D104" s="47">
        <f>SUM(D7:D103)</f>
        <v>0</v>
      </c>
      <c r="E104" s="47">
        <f>SUM(E7:E103)</f>
        <v>0</v>
      </c>
      <c r="F104" s="47">
        <f>SUM(F7:F103)</f>
        <v>0</v>
      </c>
      <c r="G104" s="54" t="str">
        <f t="shared" si="4"/>
        <v/>
      </c>
      <c r="H104" s="54"/>
      <c r="I104" s="54"/>
      <c r="J104" s="54"/>
      <c r="K104" s="54"/>
      <c r="L104" s="54"/>
      <c r="M104" s="54"/>
      <c r="N104" s="54"/>
    </row>
    <row r="105" spans="1:14">
      <c r="D105" s="43">
        <f>D104-E104</f>
        <v>0</v>
      </c>
    </row>
    <row r="106" spans="1:14" s="30" customFormat="1" ht="15.75">
      <c r="A106" s="29"/>
      <c r="B106" s="29"/>
      <c r="D106" s="48"/>
      <c r="E106" s="48"/>
      <c r="F106" s="48"/>
      <c r="G106" s="48"/>
      <c r="H106" s="48"/>
      <c r="I106" s="48"/>
      <c r="J106" s="48"/>
      <c r="K106" s="48"/>
      <c r="L106" s="48"/>
      <c r="M106" s="48"/>
      <c r="N106" s="48"/>
    </row>
    <row r="107" spans="1:14" s="32" customFormat="1" ht="15.75">
      <c r="A107" s="31"/>
      <c r="B107" s="31"/>
      <c r="D107" s="2"/>
      <c r="E107" s="2"/>
      <c r="F107" s="2"/>
      <c r="G107" s="2"/>
      <c r="H107" s="2"/>
      <c r="I107" s="2"/>
      <c r="J107" s="2"/>
      <c r="K107" s="2"/>
      <c r="L107" s="2"/>
      <c r="M107" s="2"/>
      <c r="N107" s="2"/>
    </row>
    <row r="110" spans="1:14">
      <c r="D110" s="134"/>
      <c r="F110" s="49"/>
    </row>
    <row r="111" spans="1:14">
      <c r="D111" s="134"/>
    </row>
    <row r="112" spans="1:14">
      <c r="D112" s="134"/>
    </row>
  </sheetData>
  <mergeCells count="7">
    <mergeCell ref="A2:F2"/>
    <mergeCell ref="A3:F3"/>
    <mergeCell ref="D5:E5"/>
    <mergeCell ref="C5:C6"/>
    <mergeCell ref="F5:F6"/>
    <mergeCell ref="A5:A6"/>
    <mergeCell ref="B5:B6"/>
  </mergeCells>
  <phoneticPr fontId="0" type="noConversion"/>
  <printOptions horizontalCentered="1"/>
  <pageMargins left="0.5" right="0.5" top="0.5" bottom="0.56999999999999995" header="0.25" footer="0.31"/>
  <pageSetup paperSize="9" firstPageNumber="5" orientation="landscape" useFirstPageNumber="1" horizontalDpi="300" verticalDpi="300" r:id="rId1"/>
  <headerFooter alignWithMargins="0"/>
  <ignoredErrors>
    <ignoredError sqref="F99" formula="1"/>
  </ignoredErrors>
</worksheet>
</file>

<file path=xl/worksheets/sheet7.xml><?xml version="1.0" encoding="utf-8"?>
<worksheet xmlns="http://schemas.openxmlformats.org/spreadsheetml/2006/main" xmlns:r="http://schemas.openxmlformats.org/officeDocument/2006/relationships">
  <sheetPr codeName="Sheet7">
    <tabColor indexed="10"/>
  </sheetPr>
  <dimension ref="A1:M84"/>
  <sheetViews>
    <sheetView topLeftCell="B1" workbookViewId="0">
      <pane xSplit="2" ySplit="7" topLeftCell="D8" activePane="bottomRight" state="frozen"/>
      <selection activeCell="B72" sqref="B72"/>
      <selection pane="topRight" activeCell="B72" sqref="B72"/>
      <selection pane="bottomLeft" activeCell="B72" sqref="B72"/>
      <selection pane="bottomRight" activeCell="F15" sqref="F15"/>
    </sheetView>
  </sheetViews>
  <sheetFormatPr defaultRowHeight="15"/>
  <cols>
    <col min="1" max="1" width="7.625" style="3" hidden="1" customWidth="1"/>
    <col min="2" max="2" width="4.375" style="3" customWidth="1"/>
    <col min="3" max="3" width="8.375" style="13" hidden="1" customWidth="1"/>
    <col min="4" max="4" width="46.125" style="6" customWidth="1"/>
    <col min="5" max="6" width="6.5" style="7" customWidth="1"/>
    <col min="7" max="8" width="6.75" style="722" customWidth="1"/>
    <col min="9" max="9" width="15.875" style="8" bestFit="1" customWidth="1"/>
    <col min="10" max="10" width="16.875" style="9" hidden="1" customWidth="1"/>
    <col min="11" max="11" width="16.375" style="100" customWidth="1"/>
    <col min="12" max="12" width="14.5" style="111" customWidth="1"/>
    <col min="13" max="13" width="15.625" style="102" customWidth="1"/>
    <col min="14" max="14" width="12.375" style="111" bestFit="1" customWidth="1"/>
    <col min="15" max="16384" width="9" style="111"/>
  </cols>
  <sheetData>
    <row r="1" spans="1:13" ht="15.75">
      <c r="B1" s="4" t="str">
        <f>BS!$A$1</f>
        <v>C«ng ty Cæ phÇn §Çu t­ &amp; Th­¬ng m¹i DÇu KhÝ S«ng §µ</v>
      </c>
      <c r="C1" s="5"/>
      <c r="K1" s="103" t="s">
        <v>130</v>
      </c>
    </row>
    <row r="2" spans="1:13" ht="16.5" customHeight="1">
      <c r="A2" s="11"/>
      <c r="B2" s="11"/>
      <c r="C2" s="5"/>
      <c r="K2" s="103"/>
    </row>
    <row r="3" spans="1:13" ht="27.75" customHeight="1">
      <c r="A3" s="6"/>
      <c r="B3" s="1768" t="s">
        <v>1332</v>
      </c>
      <c r="C3" s="1768"/>
      <c r="D3" s="1768"/>
      <c r="E3" s="1768"/>
      <c r="F3" s="1768"/>
      <c r="G3" s="1768"/>
      <c r="H3" s="1768"/>
      <c r="I3" s="1768"/>
      <c r="J3" s="1768"/>
      <c r="K3" s="1768"/>
    </row>
    <row r="4" spans="1:13" ht="6.75" customHeight="1">
      <c r="A4" s="12"/>
      <c r="B4" s="1769"/>
      <c r="C4" s="1769"/>
      <c r="D4" s="1769"/>
      <c r="E4" s="1769"/>
      <c r="F4" s="1769"/>
      <c r="G4" s="1769"/>
      <c r="H4" s="1769"/>
      <c r="I4" s="1769"/>
      <c r="J4" s="1769"/>
      <c r="K4" s="1769"/>
    </row>
    <row r="5" spans="1:13">
      <c r="D5" s="12"/>
      <c r="E5" s="3"/>
      <c r="F5" s="3"/>
    </row>
    <row r="6" spans="1:13" s="235" customFormat="1" ht="18" customHeight="1">
      <c r="A6" s="14" t="s">
        <v>935</v>
      </c>
      <c r="B6" s="1776" t="s">
        <v>935</v>
      </c>
      <c r="C6" s="15" t="s">
        <v>936</v>
      </c>
      <c r="D6" s="1778" t="s">
        <v>937</v>
      </c>
      <c r="E6" s="1772" t="s">
        <v>676</v>
      </c>
      <c r="F6" s="1773"/>
      <c r="G6" s="1774" t="s">
        <v>128</v>
      </c>
      <c r="H6" s="1775"/>
      <c r="I6" s="56" t="s">
        <v>938</v>
      </c>
      <c r="J6" s="16" t="s">
        <v>939</v>
      </c>
      <c r="K6" s="1770" t="s">
        <v>310</v>
      </c>
      <c r="M6" s="277"/>
    </row>
    <row r="7" spans="1:13" s="236" customFormat="1" ht="16.5">
      <c r="A7" s="17"/>
      <c r="B7" s="1777"/>
      <c r="C7" s="18"/>
      <c r="D7" s="1779"/>
      <c r="E7" s="19" t="s">
        <v>940</v>
      </c>
      <c r="F7" s="19" t="s">
        <v>941</v>
      </c>
      <c r="G7" s="815" t="s">
        <v>940</v>
      </c>
      <c r="H7" s="815" t="s">
        <v>941</v>
      </c>
      <c r="I7" s="57"/>
      <c r="J7" s="20" t="s">
        <v>1103</v>
      </c>
      <c r="K7" s="1771"/>
      <c r="M7" s="278"/>
    </row>
    <row r="8" spans="1:13" s="261" customFormat="1" ht="16.5" customHeight="1">
      <c r="A8" s="260" t="s">
        <v>942</v>
      </c>
      <c r="B8" s="1371"/>
      <c r="C8" s="1372"/>
      <c r="D8" s="1373" t="s">
        <v>1333</v>
      </c>
      <c r="E8" s="1374">
        <v>331</v>
      </c>
      <c r="F8" s="1374">
        <v>131</v>
      </c>
      <c r="G8" s="1364"/>
      <c r="H8" s="1374"/>
      <c r="I8" s="1375">
        <v>2950000000</v>
      </c>
      <c r="J8" s="1376"/>
      <c r="K8" s="1377"/>
      <c r="L8" s="1363"/>
      <c r="M8" s="279"/>
    </row>
    <row r="9" spans="1:13" s="266" customFormat="1" ht="14.25">
      <c r="A9" s="262"/>
      <c r="B9" s="1378"/>
      <c r="C9" s="1379"/>
      <c r="D9" s="1380" t="s">
        <v>1333</v>
      </c>
      <c r="E9" s="1381">
        <v>336</v>
      </c>
      <c r="F9" s="1381">
        <v>136</v>
      </c>
      <c r="G9" s="1382"/>
      <c r="H9" s="726"/>
      <c r="I9" s="1383">
        <v>17514861926</v>
      </c>
      <c r="J9" s="1384"/>
      <c r="K9" s="1385"/>
      <c r="M9" s="1366">
        <v>-17514861926</v>
      </c>
    </row>
    <row r="10" spans="1:13" s="266" customFormat="1" ht="14.25">
      <c r="A10" s="262"/>
      <c r="B10" s="1378"/>
      <c r="C10" s="1379"/>
      <c r="D10" s="1380" t="s">
        <v>1334</v>
      </c>
      <c r="E10" s="1381">
        <v>411</v>
      </c>
      <c r="F10" s="1381">
        <v>221</v>
      </c>
      <c r="G10" s="1382"/>
      <c r="H10" s="726"/>
      <c r="I10" s="1383">
        <v>33626484267</v>
      </c>
      <c r="J10" s="1384"/>
      <c r="K10" s="1385"/>
      <c r="M10" s="268"/>
    </row>
    <row r="11" spans="1:13" s="266" customFormat="1" ht="28.5">
      <c r="A11" s="262"/>
      <c r="B11" s="1378"/>
      <c r="C11" s="1379"/>
      <c r="D11" s="1380" t="s">
        <v>1335</v>
      </c>
      <c r="E11" s="1381">
        <v>411</v>
      </c>
      <c r="F11" s="1381">
        <v>229</v>
      </c>
      <c r="G11" s="1382"/>
      <c r="H11" s="726"/>
      <c r="I11" s="1383">
        <v>-16216384701</v>
      </c>
      <c r="J11" s="1384"/>
      <c r="K11" s="1385"/>
      <c r="M11" s="268"/>
    </row>
    <row r="12" spans="1:13" s="266" customFormat="1" ht="28.5">
      <c r="A12" s="262"/>
      <c r="B12" s="1378"/>
      <c r="C12" s="1379"/>
      <c r="D12" s="1380" t="s">
        <v>1336</v>
      </c>
      <c r="E12" s="1381">
        <v>511</v>
      </c>
      <c r="F12" s="1381">
        <v>642</v>
      </c>
      <c r="G12" s="1382"/>
      <c r="H12" s="726"/>
      <c r="I12" s="1383">
        <v>40000000</v>
      </c>
      <c r="J12" s="1384"/>
      <c r="K12" s="1385"/>
      <c r="M12" s="268"/>
    </row>
    <row r="13" spans="1:13" s="266" customFormat="1" ht="14.25">
      <c r="A13" s="262"/>
      <c r="B13" s="263"/>
      <c r="C13" s="1365"/>
      <c r="D13" s="1053" t="s">
        <v>1337</v>
      </c>
      <c r="E13" s="265">
        <v>642</v>
      </c>
      <c r="F13" s="265">
        <v>242</v>
      </c>
      <c r="G13" s="1052"/>
      <c r="H13" s="726"/>
      <c r="I13" s="1383">
        <v>1589743840</v>
      </c>
      <c r="J13" s="1367"/>
      <c r="K13" s="1368"/>
      <c r="M13" s="268"/>
    </row>
    <row r="14" spans="1:13" s="266" customFormat="1" ht="14.25">
      <c r="A14" s="262"/>
      <c r="B14" s="263"/>
      <c r="C14" s="1365"/>
      <c r="D14" s="1053"/>
      <c r="E14" s="265"/>
      <c r="F14" s="265"/>
      <c r="G14" s="1052"/>
      <c r="H14" s="726"/>
      <c r="I14" s="1366"/>
      <c r="J14" s="1367"/>
      <c r="K14" s="1368"/>
      <c r="M14" s="268"/>
    </row>
    <row r="15" spans="1:13" s="266" customFormat="1" ht="14.25">
      <c r="A15" s="262"/>
      <c r="B15" s="263"/>
      <c r="C15" s="1365"/>
      <c r="D15" s="264"/>
      <c r="E15" s="265"/>
      <c r="F15" s="265"/>
      <c r="G15" s="267"/>
      <c r="H15" s="726"/>
      <c r="I15" s="1366"/>
      <c r="J15" s="1367"/>
      <c r="K15" s="1368"/>
      <c r="M15" s="268"/>
    </row>
    <row r="16" spans="1:13" s="266" customFormat="1" ht="14.25">
      <c r="A16" s="262"/>
      <c r="B16" s="263"/>
      <c r="C16" s="1365"/>
      <c r="D16" s="264"/>
      <c r="E16" s="265"/>
      <c r="F16" s="265"/>
      <c r="G16" s="267"/>
      <c r="H16" s="726"/>
      <c r="I16" s="1366"/>
      <c r="J16" s="1367"/>
      <c r="K16" s="1368"/>
      <c r="M16" s="268"/>
    </row>
    <row r="17" spans="1:13" s="266" customFormat="1" ht="14.25">
      <c r="A17" s="262"/>
      <c r="B17" s="263"/>
      <c r="C17" s="1365"/>
      <c r="D17" s="264"/>
      <c r="E17" s="265"/>
      <c r="F17" s="265"/>
      <c r="G17" s="267"/>
      <c r="H17" s="726"/>
      <c r="I17" s="1366"/>
      <c r="J17" s="1367"/>
      <c r="K17" s="1368"/>
      <c r="M17" s="268"/>
    </row>
    <row r="18" spans="1:13" s="266" customFormat="1" ht="14.25">
      <c r="A18" s="262"/>
      <c r="B18" s="263"/>
      <c r="C18" s="1365"/>
      <c r="D18" s="264"/>
      <c r="E18" s="265"/>
      <c r="F18" s="265"/>
      <c r="G18" s="267"/>
      <c r="H18" s="726"/>
      <c r="I18" s="1366"/>
      <c r="J18" s="1367"/>
      <c r="K18" s="1368"/>
      <c r="M18" s="268"/>
    </row>
    <row r="19" spans="1:13" s="266" customFormat="1" ht="14.25">
      <c r="A19" s="262"/>
      <c r="B19" s="263"/>
      <c r="C19" s="1365"/>
      <c r="D19" s="264"/>
      <c r="E19" s="265"/>
      <c r="F19" s="265"/>
      <c r="G19" s="267"/>
      <c r="H19" s="726"/>
      <c r="I19" s="1366"/>
      <c r="J19" s="1367"/>
      <c r="K19" s="1366"/>
      <c r="M19" s="268"/>
    </row>
    <row r="20" spans="1:13" s="266" customFormat="1" ht="14.25">
      <c r="A20" s="262"/>
      <c r="B20" s="263"/>
      <c r="C20" s="1365"/>
      <c r="D20" s="264"/>
      <c r="E20" s="265"/>
      <c r="F20" s="265"/>
      <c r="G20" s="267"/>
      <c r="H20" s="726"/>
      <c r="I20" s="1366"/>
      <c r="J20" s="1367"/>
      <c r="K20" s="1366"/>
      <c r="M20" s="268"/>
    </row>
    <row r="21" spans="1:13" s="266" customFormat="1" ht="14.25">
      <c r="A21" s="262"/>
      <c r="B21" s="263"/>
      <c r="C21" s="1365"/>
      <c r="D21" s="264"/>
      <c r="E21" s="265"/>
      <c r="F21" s="265"/>
      <c r="G21" s="267"/>
      <c r="H21" s="726"/>
      <c r="I21" s="1366"/>
      <c r="J21" s="1367"/>
      <c r="K21" s="1368"/>
      <c r="M21" s="268"/>
    </row>
    <row r="22" spans="1:13" s="266" customFormat="1" ht="14.25">
      <c r="A22" s="262"/>
      <c r="B22" s="263"/>
      <c r="C22" s="1365"/>
      <c r="D22" s="264"/>
      <c r="E22" s="265"/>
      <c r="F22" s="265"/>
      <c r="G22" s="267"/>
      <c r="H22" s="726"/>
      <c r="I22" s="1366"/>
      <c r="J22" s="1367"/>
      <c r="K22" s="1368"/>
      <c r="M22" s="268"/>
    </row>
    <row r="23" spans="1:13" s="266" customFormat="1" ht="14.25">
      <c r="A23" s="262"/>
      <c r="B23" s="263"/>
      <c r="C23" s="1365"/>
      <c r="D23" s="264"/>
      <c r="E23" s="265"/>
      <c r="F23" s="265"/>
      <c r="G23" s="267"/>
      <c r="H23" s="726"/>
      <c r="I23" s="1366"/>
      <c r="J23" s="1367"/>
      <c r="K23" s="1368"/>
      <c r="M23" s="268"/>
    </row>
    <row r="24" spans="1:13" s="266" customFormat="1" ht="14.25">
      <c r="A24" s="262"/>
      <c r="B24" s="263"/>
      <c r="C24" s="1365"/>
      <c r="D24" s="264"/>
      <c r="E24" s="265"/>
      <c r="F24" s="265"/>
      <c r="G24" s="267"/>
      <c r="H24" s="726"/>
      <c r="I24" s="1366"/>
      <c r="J24" s="1367"/>
      <c r="K24" s="1368"/>
      <c r="M24" s="268"/>
    </row>
    <row r="25" spans="1:13" s="266" customFormat="1" ht="14.25">
      <c r="A25" s="262"/>
      <c r="B25" s="263"/>
      <c r="C25" s="1365"/>
      <c r="D25" s="264"/>
      <c r="E25" s="265"/>
      <c r="F25" s="265"/>
      <c r="G25" s="267"/>
      <c r="H25" s="726"/>
      <c r="I25" s="1366"/>
      <c r="J25" s="1367"/>
      <c r="K25" s="1368"/>
      <c r="M25" s="268"/>
    </row>
    <row r="26" spans="1:13" s="266" customFormat="1" ht="14.25">
      <c r="A26" s="262"/>
      <c r="B26" s="263"/>
      <c r="C26" s="1365"/>
      <c r="D26" s="264"/>
      <c r="E26" s="265"/>
      <c r="F26" s="265"/>
      <c r="G26" s="267"/>
      <c r="H26" s="726"/>
      <c r="I26" s="1366"/>
      <c r="J26" s="1367"/>
      <c r="K26" s="1368"/>
      <c r="M26" s="268"/>
    </row>
    <row r="27" spans="1:13" s="266" customFormat="1" ht="14.25">
      <c r="A27" s="262"/>
      <c r="B27" s="263"/>
      <c r="C27" s="1365"/>
      <c r="D27" s="264"/>
      <c r="E27" s="265"/>
      <c r="F27" s="265"/>
      <c r="G27" s="267"/>
      <c r="H27" s="726"/>
      <c r="I27" s="1366"/>
      <c r="J27" s="1367"/>
      <c r="K27" s="1368"/>
      <c r="M27" s="268"/>
    </row>
    <row r="28" spans="1:13" s="266" customFormat="1">
      <c r="A28" s="262"/>
      <c r="B28" s="263"/>
      <c r="C28" s="1365"/>
      <c r="D28" s="264"/>
      <c r="E28" s="265"/>
      <c r="F28" s="265"/>
      <c r="G28" s="267"/>
      <c r="H28" s="265"/>
      <c r="I28" s="1369"/>
      <c r="J28" s="1367"/>
      <c r="K28" s="1369"/>
      <c r="M28" s="268"/>
    </row>
    <row r="29" spans="1:13" s="266" customFormat="1" ht="14.25">
      <c r="A29" s="269"/>
      <c r="B29" s="263"/>
      <c r="C29" s="1365"/>
      <c r="D29" s="264"/>
      <c r="E29" s="265"/>
      <c r="F29" s="265"/>
      <c r="G29" s="726"/>
      <c r="H29" s="265"/>
      <c r="I29" s="1366"/>
      <c r="J29" s="1367"/>
      <c r="K29" s="1368"/>
      <c r="M29" s="268"/>
    </row>
    <row r="30" spans="1:13" s="266" customFormat="1" ht="14.25">
      <c r="A30" s="269"/>
      <c r="B30" s="263"/>
      <c r="C30" s="1365"/>
      <c r="D30" s="264"/>
      <c r="E30" s="265"/>
      <c r="F30" s="265"/>
      <c r="G30" s="726"/>
      <c r="H30" s="265"/>
      <c r="I30" s="1366"/>
      <c r="J30" s="1367"/>
      <c r="K30" s="1368"/>
      <c r="M30" s="268"/>
    </row>
    <row r="31" spans="1:13" s="266" customFormat="1">
      <c r="A31" s="269"/>
      <c r="B31" s="263"/>
      <c r="C31" s="1365"/>
      <c r="D31" s="264"/>
      <c r="E31" s="265"/>
      <c r="F31" s="265"/>
      <c r="G31" s="726"/>
      <c r="H31" s="726"/>
      <c r="I31" s="1370"/>
      <c r="J31" s="1367"/>
      <c r="K31" s="1368"/>
      <c r="M31" s="268"/>
    </row>
    <row r="32" spans="1:13" s="266" customFormat="1" ht="16.5" customHeight="1">
      <c r="A32" s="269"/>
      <c r="B32" s="270"/>
      <c r="C32" s="271"/>
      <c r="D32" s="272"/>
      <c r="E32" s="273"/>
      <c r="F32" s="273"/>
      <c r="G32" s="274"/>
      <c r="H32" s="727"/>
      <c r="I32" s="275"/>
      <c r="J32" s="272"/>
      <c r="K32" s="276"/>
      <c r="M32" s="268"/>
    </row>
    <row r="33" spans="1:11">
      <c r="A33" s="112" t="s">
        <v>527</v>
      </c>
      <c r="B33" s="112"/>
      <c r="C33" s="113"/>
      <c r="D33" s="114"/>
      <c r="E33" s="115" t="str">
        <f t="shared" ref="E33:E42" si="0">RIGHT(G33,3)</f>
        <v/>
      </c>
      <c r="F33" s="115"/>
      <c r="G33" s="116"/>
      <c r="H33" s="117"/>
      <c r="I33" s="102"/>
      <c r="J33" s="114"/>
      <c r="K33" s="118"/>
    </row>
    <row r="34" spans="1:11">
      <c r="A34" s="112" t="s">
        <v>538</v>
      </c>
      <c r="B34" s="112"/>
      <c r="C34" s="113"/>
      <c r="D34" s="119"/>
      <c r="E34" s="115"/>
      <c r="F34" s="115"/>
      <c r="G34" s="116"/>
      <c r="H34" s="117"/>
      <c r="I34" s="102"/>
      <c r="J34" s="114"/>
      <c r="K34" s="118"/>
    </row>
    <row r="35" spans="1:11">
      <c r="A35" s="112" t="s">
        <v>528</v>
      </c>
      <c r="B35" s="112"/>
      <c r="C35" s="113"/>
      <c r="D35" s="114"/>
      <c r="E35" s="115" t="str">
        <f t="shared" si="0"/>
        <v/>
      </c>
      <c r="F35" s="115" t="str">
        <f t="shared" ref="F35:F42" si="1">RIGHT(H35,3)</f>
        <v/>
      </c>
      <c r="G35" s="115"/>
      <c r="H35" s="115"/>
      <c r="I35" s="102"/>
      <c r="J35" s="114"/>
      <c r="K35" s="118"/>
    </row>
    <row r="36" spans="1:11" ht="15" customHeight="1">
      <c r="A36" s="112"/>
      <c r="B36" s="1766" t="s">
        <v>626</v>
      </c>
      <c r="C36" s="1766"/>
      <c r="D36" s="1766"/>
      <c r="E36" s="1766"/>
      <c r="F36" s="1766"/>
      <c r="G36" s="1766"/>
      <c r="H36" s="1766"/>
      <c r="I36" s="1766"/>
      <c r="J36" s="1766"/>
      <c r="K36" s="1766"/>
    </row>
    <row r="37" spans="1:11" ht="15.75">
      <c r="A37" s="112"/>
      <c r="B37" s="112"/>
      <c r="C37" s="113"/>
      <c r="D37" s="114"/>
      <c r="E37" s="115" t="str">
        <f t="shared" si="0"/>
        <v/>
      </c>
      <c r="F37" s="115" t="str">
        <f t="shared" si="1"/>
        <v/>
      </c>
      <c r="G37" s="115"/>
      <c r="H37" s="115"/>
      <c r="I37" s="1767" t="s">
        <v>122</v>
      </c>
      <c r="J37" s="1767"/>
      <c r="K37" s="1767"/>
    </row>
    <row r="38" spans="1:11">
      <c r="A38" s="112"/>
      <c r="B38" s="112"/>
      <c r="C38" s="113"/>
      <c r="D38" s="114"/>
      <c r="E38" s="115" t="str">
        <f t="shared" si="0"/>
        <v/>
      </c>
      <c r="F38" s="115" t="str">
        <f t="shared" si="1"/>
        <v/>
      </c>
      <c r="G38" s="115"/>
      <c r="H38" s="115"/>
      <c r="I38" s="102"/>
      <c r="J38" s="114"/>
      <c r="K38" s="118"/>
    </row>
    <row r="39" spans="1:11">
      <c r="A39" s="112"/>
      <c r="B39" s="112"/>
      <c r="C39" s="113"/>
      <c r="D39" s="114"/>
      <c r="E39" s="115" t="str">
        <f t="shared" si="0"/>
        <v/>
      </c>
      <c r="F39" s="115" t="str">
        <f t="shared" si="1"/>
        <v/>
      </c>
      <c r="G39" s="115"/>
      <c r="H39" s="115"/>
      <c r="I39" s="102"/>
      <c r="J39" s="114"/>
      <c r="K39" s="118"/>
    </row>
    <row r="40" spans="1:11">
      <c r="A40" s="112"/>
      <c r="B40" s="112"/>
      <c r="C40" s="113"/>
      <c r="D40" s="114"/>
      <c r="E40" s="115" t="str">
        <f t="shared" si="0"/>
        <v/>
      </c>
      <c r="F40" s="115" t="str">
        <f t="shared" si="1"/>
        <v/>
      </c>
      <c r="G40" s="116"/>
      <c r="H40" s="115"/>
      <c r="I40" s="102"/>
      <c r="J40" s="114"/>
      <c r="K40" s="118"/>
    </row>
    <row r="41" spans="1:11" ht="14.25" customHeight="1">
      <c r="A41" s="112" t="s">
        <v>541</v>
      </c>
      <c r="B41" s="112"/>
      <c r="C41" s="113"/>
      <c r="D41" s="114"/>
      <c r="E41" s="115" t="str">
        <f t="shared" si="0"/>
        <v/>
      </c>
      <c r="F41" s="115" t="str">
        <f t="shared" si="1"/>
        <v/>
      </c>
      <c r="G41" s="117"/>
      <c r="H41" s="120"/>
      <c r="I41" s="102"/>
      <c r="J41" s="114"/>
      <c r="K41" s="118"/>
    </row>
    <row r="42" spans="1:11" ht="14.25" customHeight="1">
      <c r="A42" s="112"/>
      <c r="B42" s="112"/>
      <c r="C42" s="113"/>
      <c r="D42" s="114"/>
      <c r="E42" s="115" t="str">
        <f t="shared" si="0"/>
        <v/>
      </c>
      <c r="F42" s="115" t="str">
        <f t="shared" si="1"/>
        <v/>
      </c>
      <c r="G42" s="117"/>
      <c r="H42" s="120"/>
      <c r="I42" s="102"/>
      <c r="J42" s="121"/>
      <c r="K42" s="122"/>
    </row>
    <row r="43" spans="1:11" ht="15.75">
      <c r="A43" s="112"/>
      <c r="B43" s="112"/>
      <c r="C43" s="113"/>
      <c r="D43" s="123"/>
      <c r="E43" s="115"/>
      <c r="F43" s="115"/>
      <c r="G43" s="115"/>
      <c r="H43" s="115"/>
      <c r="I43" s="102"/>
      <c r="J43" s="121"/>
      <c r="K43" s="122"/>
    </row>
    <row r="44" spans="1:11" ht="15.75">
      <c r="A44" s="112"/>
      <c r="B44" s="112"/>
      <c r="C44" s="113"/>
      <c r="D44" s="111"/>
      <c r="E44" s="115"/>
      <c r="F44" s="115"/>
      <c r="G44" s="115"/>
      <c r="H44" s="115"/>
      <c r="I44" s="1767" t="s">
        <v>1002</v>
      </c>
      <c r="J44" s="1767"/>
      <c r="K44" s="1767"/>
    </row>
    <row r="45" spans="1:11">
      <c r="A45" s="124"/>
      <c r="B45" s="124"/>
      <c r="C45" s="125"/>
      <c r="D45" s="10"/>
      <c r="E45" s="107"/>
      <c r="F45" s="107"/>
      <c r="G45" s="115"/>
      <c r="H45" s="115"/>
      <c r="I45" s="99"/>
      <c r="J45" s="126"/>
      <c r="K45" s="110"/>
    </row>
    <row r="50" spans="9:9">
      <c r="I50" s="99"/>
    </row>
    <row r="51" spans="9:9">
      <c r="I51" s="99"/>
    </row>
    <row r="52" spans="9:9">
      <c r="I52" s="99"/>
    </row>
    <row r="53" spans="9:9">
      <c r="I53" s="131"/>
    </row>
    <row r="54" spans="9:9">
      <c r="I54" s="131"/>
    </row>
    <row r="55" spans="9:9">
      <c r="I55" s="131"/>
    </row>
    <row r="56" spans="9:9">
      <c r="I56" s="131"/>
    </row>
    <row r="57" spans="9:9">
      <c r="I57" s="131"/>
    </row>
    <row r="58" spans="9:9">
      <c r="I58" s="131"/>
    </row>
    <row r="59" spans="9:9">
      <c r="I59" s="131"/>
    </row>
    <row r="60" spans="9:9">
      <c r="I60" s="131"/>
    </row>
    <row r="61" spans="9:9">
      <c r="I61" s="99"/>
    </row>
    <row r="62" spans="9:9">
      <c r="I62" s="99"/>
    </row>
    <row r="63" spans="9:9">
      <c r="I63" s="99"/>
    </row>
    <row r="64" spans="9:9">
      <c r="I64" s="99"/>
    </row>
    <row r="75" spans="9:9">
      <c r="I75" s="131"/>
    </row>
    <row r="76" spans="9:9">
      <c r="I76" s="131"/>
    </row>
    <row r="77" spans="9:9">
      <c r="I77" s="131"/>
    </row>
    <row r="78" spans="9:9">
      <c r="I78" s="131"/>
    </row>
    <row r="79" spans="9:9">
      <c r="I79" s="131"/>
    </row>
    <row r="80" spans="9:9">
      <c r="I80" s="131"/>
    </row>
    <row r="81" spans="9:9">
      <c r="I81" s="131"/>
    </row>
    <row r="82" spans="9:9">
      <c r="I82" s="131"/>
    </row>
    <row r="83" spans="9:9">
      <c r="I83" s="131"/>
    </row>
    <row r="84" spans="9:9" ht="15.75">
      <c r="I84" s="132"/>
    </row>
  </sheetData>
  <autoFilter ref="A7:N18"/>
  <mergeCells count="10">
    <mergeCell ref="B36:K36"/>
    <mergeCell ref="I37:K37"/>
    <mergeCell ref="I44:K44"/>
    <mergeCell ref="B3:K3"/>
    <mergeCell ref="B4:K4"/>
    <mergeCell ref="K6:K7"/>
    <mergeCell ref="E6:F6"/>
    <mergeCell ref="G6:H6"/>
    <mergeCell ref="B6:B7"/>
    <mergeCell ref="D6:D7"/>
  </mergeCells>
  <phoneticPr fontId="0" type="noConversion"/>
  <printOptions horizontalCentered="1"/>
  <pageMargins left="0.3" right="0.3" top="0.5" bottom="0.5" header="0.25" footer="0.25"/>
  <pageSetup paperSize="9" firstPageNumber="4"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30</vt:i4>
      </vt:variant>
    </vt:vector>
  </HeadingPairs>
  <TitlesOfParts>
    <vt:vector size="52" baseType="lpstr">
      <vt:lpstr>foxz</vt:lpstr>
      <vt:lpstr>TGTSCD</vt:lpstr>
      <vt:lpstr>Ten </vt:lpstr>
      <vt:lpstr>BCDPS</vt:lpstr>
      <vt:lpstr>TH DC</vt:lpstr>
      <vt:lpstr>BTDC</vt:lpstr>
      <vt:lpstr>01-Bia</vt:lpstr>
      <vt:lpstr>02-BGD</vt:lpstr>
      <vt:lpstr>BS</vt:lpstr>
      <vt:lpstr>LCTT&lt;GT&gt;</vt:lpstr>
      <vt:lpstr>BS tiep</vt:lpstr>
      <vt:lpstr>PI</vt:lpstr>
      <vt:lpstr>LCTT&lt;TT&gt;</vt:lpstr>
      <vt:lpstr>Note 1_7</vt:lpstr>
      <vt:lpstr>Note 8_TSCD</vt:lpstr>
      <vt:lpstr>Note 9_21</vt:lpstr>
      <vt:lpstr>Note 22_NV</vt:lpstr>
      <vt:lpstr>Note 23_het </vt:lpstr>
      <vt:lpstr>Phu luc BS</vt:lpstr>
      <vt:lpstr>Phu luc PI</vt:lpstr>
      <vt:lpstr>Phu luc LCTT</vt:lpstr>
      <vt:lpstr>Sheet1</vt:lpstr>
      <vt:lpstr>'01-Bia'!Print_Area</vt:lpstr>
      <vt:lpstr>'02-BGD'!Print_Area</vt:lpstr>
      <vt:lpstr>BS!Print_Area</vt:lpstr>
      <vt:lpstr>'BS tiep'!Print_Area</vt:lpstr>
      <vt:lpstr>BTDC!Print_Area</vt:lpstr>
      <vt:lpstr>'LCTT&lt;TT&gt;'!Print_Area</vt:lpstr>
      <vt:lpstr>'Note 1_7'!Print_Area</vt:lpstr>
      <vt:lpstr>'Note 22_NV'!Print_Area</vt:lpstr>
      <vt:lpstr>'Note 23_het '!Print_Area</vt:lpstr>
      <vt:lpstr>'Note 8_TSCD'!Print_Area</vt:lpstr>
      <vt:lpstr>'Note 9_21'!Print_Area</vt:lpstr>
      <vt:lpstr>'Phu luc BS'!Print_Area</vt:lpstr>
      <vt:lpstr>'Phu luc LCTT'!Print_Area</vt:lpstr>
      <vt:lpstr>'Phu luc PI'!Print_Area</vt:lpstr>
      <vt:lpstr>PI!Print_Area</vt:lpstr>
      <vt:lpstr>TGTSCD!Print_Area</vt:lpstr>
      <vt:lpstr>'TH DC'!Print_Area</vt:lpstr>
      <vt:lpstr>'01-Bia'!Print_Titles</vt:lpstr>
      <vt:lpstr>BS!Print_Titles</vt:lpstr>
      <vt:lpstr>'BS tiep'!Print_Titles</vt:lpstr>
      <vt:lpstr>BTDC!Print_Titles</vt:lpstr>
      <vt:lpstr>'Note 1_7'!Print_Titles</vt:lpstr>
      <vt:lpstr>'Note 23_het '!Print_Titles</vt:lpstr>
      <vt:lpstr>'Note 8_TSCD'!Print_Titles</vt:lpstr>
      <vt:lpstr>'Note 9_21'!Print_Titles</vt:lpstr>
      <vt:lpstr>'Phu luc BS'!Print_Titles</vt:lpstr>
      <vt:lpstr>'Phu luc PI'!Print_Titles</vt:lpstr>
      <vt:lpstr>PI!Print_Titles</vt:lpstr>
      <vt:lpstr>TGTSCD!Print_Titles</vt:lpstr>
      <vt:lpstr>'TH DC'!Print_Titles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Cop.</dc:creator>
  <cp:lastModifiedBy>lananh</cp:lastModifiedBy>
  <cp:lastPrinted>2015-03-06T03:48:55Z</cp:lastPrinted>
  <dcterms:created xsi:type="dcterms:W3CDTF">2005-07-28T03:48:32Z</dcterms:created>
  <dcterms:modified xsi:type="dcterms:W3CDTF">2015-03-12T07:27:14Z</dcterms:modified>
</cp:coreProperties>
</file>