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525" activeTab="3"/>
  </bookViews>
  <sheets>
    <sheet name="CDKT" sheetId="1" r:id="rId1"/>
    <sheet name="KQKD" sheetId="2" r:id="rId2"/>
    <sheet name="LCTT" sheetId="3" r:id="rId3"/>
    <sheet name="thuyet minh" sheetId="4" r:id="rId4"/>
  </sheets>
  <externalReferences>
    <externalReference r:id="rId7"/>
    <externalReference r:id="rId8"/>
    <externalReference r:id="rId9"/>
    <externalReference r:id="rId10"/>
  </externalReferences>
  <definedNames>
    <definedName name="CDC">'[1]Dieuchinh'!$G$7:$G$208</definedName>
    <definedName name="CDN">'[1]Dieuchinh'!$F$7:$F$208</definedName>
    <definedName name="KQC">'[1]Dieuchinh'!$I$7:$I$208</definedName>
    <definedName name="KQN">'[1]Dieuchinh'!$H$7:$H$208</definedName>
    <definedName name="maCo">'[2]thdu tien'!$F$4:$F$183</definedName>
    <definedName name="maNo">'[2]thdu tien'!$E$4:$E$183</definedName>
    <definedName name="_xlnm.Print_Area" localSheetId="0">'CDKT'!$A$1:$G$133</definedName>
    <definedName name="_xlnm.Print_Area" localSheetId="1">'KQKD'!$A$1:$F$35</definedName>
    <definedName name="_xlnm.Print_Area" localSheetId="2">'LCTT'!$A$1:$F$55</definedName>
    <definedName name="_xlnm.Print_Area" localSheetId="3">'thuyet minh'!$A$1:$J$287</definedName>
    <definedName name="_xlnm.Print_Titles" localSheetId="0">'CDKT'!$1:$5</definedName>
    <definedName name="_xlnm.Print_Titles" localSheetId="3">'thuyet minh'!$1:$3</definedName>
    <definedName name="Tien">'[1]Dieuchinh'!$E$7:$E$208</definedName>
    <definedName name="tienCo">'[2]thdu tien'!$D$4:$D$183</definedName>
    <definedName name="tienNo">'[2]thdu tien'!$C$4:$C$183</definedName>
  </definedNames>
  <calcPr fullCalcOnLoad="1"/>
</workbook>
</file>

<file path=xl/comments2.xml><?xml version="1.0" encoding="utf-8"?>
<comments xmlns="http://schemas.openxmlformats.org/spreadsheetml/2006/main">
  <authors>
    <author>Hoang Trung Liem</author>
  </authors>
  <commentList>
    <comment ref="E8" authorId="0">
      <text>
        <r>
          <rPr>
            <b/>
            <sz val="8"/>
            <rFont val="Tahoma"/>
            <family val="2"/>
          </rPr>
          <t xml:space="preserve">So sau kiem toan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<sst xmlns="http://schemas.openxmlformats.org/spreadsheetml/2006/main" count="711" uniqueCount="477">
  <si>
    <t>CÔNG TY CỔ PHẦN QUẢN LÝ QUỸ AN PHÚ</t>
  </si>
  <si>
    <t>Báo cáo tài chính</t>
  </si>
  <si>
    <t>Tầng 4, Tòa nhà Autohaus, 11 Phạm Hùng, Hà Nội</t>
  </si>
  <si>
    <t>cho năm tài chính kết thúc ngày 31/12/2011</t>
  </si>
  <si>
    <t>BẢNG CÂN ĐỐI KẾ TOÁN</t>
  </si>
  <si>
    <t xml:space="preserve"> </t>
  </si>
  <si>
    <t>Tại ngày 31 tháng 12 năm 2011</t>
  </si>
  <si>
    <t>Đơn vị tính: VND</t>
  </si>
  <si>
    <t>TT</t>
  </si>
  <si>
    <t>Tài sản</t>
  </si>
  <si>
    <t>Mã số</t>
  </si>
  <si>
    <t>Thuyết minh</t>
  </si>
  <si>
    <t>Số cuối năm</t>
  </si>
  <si>
    <t xml:space="preserve">Số đầu năm </t>
  </si>
  <si>
    <t>Số trước KT</t>
  </si>
  <si>
    <t>Số điều chỉnh</t>
  </si>
  <si>
    <t>loc</t>
  </si>
  <si>
    <t>cộng</t>
  </si>
  <si>
    <t>TK</t>
  </si>
  <si>
    <t>A</t>
  </si>
  <si>
    <t>TÀI SẢN NGẮN HẠN (100=110+120+130+140+150)</t>
  </si>
  <si>
    <t>I</t>
  </si>
  <si>
    <t>Tiền và các khoản tương đương tiền</t>
  </si>
  <si>
    <t>III.01</t>
  </si>
  <si>
    <t>x</t>
  </si>
  <si>
    <t>Tiền</t>
  </si>
  <si>
    <t>Tiền gửi ngân hàng</t>
  </si>
  <si>
    <t>1122</t>
  </si>
  <si>
    <t>Các khoản tương đương tiền</t>
  </si>
  <si>
    <t>114</t>
  </si>
  <si>
    <t>II</t>
  </si>
  <si>
    <t>Các khoản đầu tư tài chính ngắn hạn</t>
  </si>
  <si>
    <t>III.02</t>
  </si>
  <si>
    <t>Chứng khoán kinh doanh</t>
  </si>
  <si>
    <t>120</t>
  </si>
  <si>
    <t>Đầu tư ngắn hạn khác</t>
  </si>
  <si>
    <t>129</t>
  </si>
  <si>
    <t>Dự phòng đầu tư ngắn hạn</t>
  </si>
  <si>
    <t>III</t>
  </si>
  <si>
    <t>Các khoản phải thu ngắn hạn</t>
  </si>
  <si>
    <t>Phải thu khách hàng</t>
  </si>
  <si>
    <t>III.03</t>
  </si>
  <si>
    <t>y</t>
  </si>
  <si>
    <t>131</t>
  </si>
  <si>
    <t>Phải thu từ hoạt động quản lý quỹ</t>
  </si>
  <si>
    <t>331A</t>
  </si>
  <si>
    <t>Phải thu nội bộ ngắn hạn</t>
  </si>
  <si>
    <t>136</t>
  </si>
  <si>
    <t>Các khoản phải thu khác</t>
  </si>
  <si>
    <t>III.04</t>
  </si>
  <si>
    <t>138</t>
  </si>
  <si>
    <t>Dự phòng phải thu ngắn hạn khó đòi</t>
  </si>
  <si>
    <t>139</t>
  </si>
  <si>
    <t>IV</t>
  </si>
  <si>
    <t>Hàng tồn kho</t>
  </si>
  <si>
    <t>V.05</t>
  </si>
  <si>
    <t>Hàng mua đang đi đường</t>
  </si>
  <si>
    <t>151</t>
  </si>
  <si>
    <t>Nguyên vật liệu tồn kho</t>
  </si>
  <si>
    <t>152</t>
  </si>
  <si>
    <t>Công cụ, dụng cụ tồn kho</t>
  </si>
  <si>
    <t>153</t>
  </si>
  <si>
    <t>Chi phí sản xuất kinh doanh dở dang</t>
  </si>
  <si>
    <t>154</t>
  </si>
  <si>
    <t>Thành phẩm tồn kho</t>
  </si>
  <si>
    <t>155</t>
  </si>
  <si>
    <t>Hàng hoá tồn kho</t>
  </si>
  <si>
    <t>156</t>
  </si>
  <si>
    <t>Hàng gửi bán</t>
  </si>
  <si>
    <t>157</t>
  </si>
  <si>
    <t>Dự phòng giảm giá hàng tồn kho</t>
  </si>
  <si>
    <t>159</t>
  </si>
  <si>
    <t>Tài sản lưu động khác</t>
  </si>
  <si>
    <t>Chi phí trả trước ngắn hạn</t>
  </si>
  <si>
    <t>142</t>
  </si>
  <si>
    <t>Thuế GTGT được khấu trừ</t>
  </si>
  <si>
    <t>133</t>
  </si>
  <si>
    <t>Thuế và các khoản phải thu Nhà nước</t>
  </si>
  <si>
    <t>- Thuế GTGT đầu ra</t>
  </si>
  <si>
    <t>3331n</t>
  </si>
  <si>
    <t>- Thuế TNDN</t>
  </si>
  <si>
    <t>3334n</t>
  </si>
  <si>
    <t>- Phí, lệ phí và các khoản phải nộp khác</t>
  </si>
  <si>
    <t>3338n</t>
  </si>
  <si>
    <t>Vật liệu, công cụ dụng cụ</t>
  </si>
  <si>
    <t>- TS thiếu chờ xử lý</t>
  </si>
  <si>
    <t>1381</t>
  </si>
  <si>
    <t>- Tạm ứng</t>
  </si>
  <si>
    <t>141</t>
  </si>
  <si>
    <t>- Cầm cố, ký cược ký quỹ ngắn hạn</t>
  </si>
  <si>
    <t>144</t>
  </si>
  <si>
    <t>B</t>
  </si>
  <si>
    <t>TÀI SẢN DÀI HẠN</t>
  </si>
  <si>
    <t>Các khoản phải thu dài hạn</t>
  </si>
  <si>
    <t>Phải thu dài hạn của khách hàng</t>
  </si>
  <si>
    <t>131Dh</t>
  </si>
  <si>
    <t>Vốn kinh doanh ở đơn vị trực thuộc</t>
  </si>
  <si>
    <t>Vốn kinh doanh của XN Thương Mại</t>
  </si>
  <si>
    <t>1361A</t>
  </si>
  <si>
    <t>Vốn kinh doanh của XN Ôtô</t>
  </si>
  <si>
    <t>1361B</t>
  </si>
  <si>
    <t>Vốn kinh doanh của XN Khách sạn</t>
  </si>
  <si>
    <t>1361C</t>
  </si>
  <si>
    <t>Vốn kinh doanh của XN Tổng hợp</t>
  </si>
  <si>
    <t>1361D</t>
  </si>
  <si>
    <t>Vốn kinh doanh của Chi Nhánh</t>
  </si>
  <si>
    <t>1361E</t>
  </si>
  <si>
    <t>Phải thu dài hạn nội bộ</t>
  </si>
  <si>
    <t>136Dh</t>
  </si>
  <si>
    <t>Phải thu dài hạn khác</t>
  </si>
  <si>
    <t>138Dh</t>
  </si>
  <si>
    <t>Dự phòng phải thu dài hạn khó đòi</t>
  </si>
  <si>
    <t>139Dh</t>
  </si>
  <si>
    <t>Tài sản cố định</t>
  </si>
  <si>
    <t>Tài sản cố định hữu hình</t>
  </si>
  <si>
    <t>V.07</t>
  </si>
  <si>
    <t>Nguyên giá</t>
  </si>
  <si>
    <t>211</t>
  </si>
  <si>
    <t>Giá trị hao mòn luỹ kế</t>
  </si>
  <si>
    <t>2141</t>
  </si>
  <si>
    <t>Tài sản cố định thuê tài chính</t>
  </si>
  <si>
    <t>212</t>
  </si>
  <si>
    <t>2142</t>
  </si>
  <si>
    <t>Tài sản cố định vô hình</t>
  </si>
  <si>
    <t>V.08</t>
  </si>
  <si>
    <t>213</t>
  </si>
  <si>
    <t>2143</t>
  </si>
  <si>
    <t>Xây dựng cơ bản dở dang</t>
  </si>
  <si>
    <t>241</t>
  </si>
  <si>
    <t>Bất động sản đầu tư</t>
  </si>
  <si>
    <t>217</t>
  </si>
  <si>
    <t>2147</t>
  </si>
  <si>
    <t>Các khoản đầu tư tài chính dài hạn</t>
  </si>
  <si>
    <t>Đầu tư vào công ty con</t>
  </si>
  <si>
    <t>221</t>
  </si>
  <si>
    <t>Đầu tư vào công ty liên kết, liên doanh</t>
  </si>
  <si>
    <t>222</t>
  </si>
  <si>
    <t>Đầu tư dài hạn khác</t>
  </si>
  <si>
    <t>228</t>
  </si>
  <si>
    <t>Dự phòng giảm giá đầu tư tài chính dài hạn</t>
  </si>
  <si>
    <t>229</t>
  </si>
  <si>
    <t>Tài sản dài hạn khác</t>
  </si>
  <si>
    <t>Chi phí trả trước dài hạn</t>
  </si>
  <si>
    <t>Trả trước về thuê hoạt động tài sản</t>
  </si>
  <si>
    <t>Chi phí thành lập doanh nghiệp</t>
  </si>
  <si>
    <t>Chi phí nghiên cứu có giá trị lớn</t>
  </si>
  <si>
    <t>Giá trị lợi thế thương mại</t>
  </si>
  <si>
    <t>Công cụ dụng cụ</t>
  </si>
  <si>
    <t>2425</t>
  </si>
  <si>
    <t>Chi phí trả trước dài hạn khác</t>
  </si>
  <si>
    <t>2428</t>
  </si>
  <si>
    <t>Các khoản ký quỹ, ký cược</t>
  </si>
  <si>
    <t>243</t>
  </si>
  <si>
    <t>244</t>
  </si>
  <si>
    <t>CỘNG TÀI SẢN (270=100+200)</t>
  </si>
  <si>
    <t>Nguồn vốn</t>
  </si>
  <si>
    <t>Số đầu năm</t>
  </si>
  <si>
    <t>NỢ PHẢI TRẢ (300=310+330)</t>
  </si>
  <si>
    <t>Nợ ngắn hạn</t>
  </si>
  <si>
    <t>III.05</t>
  </si>
  <si>
    <t>Vay ngắn hạn</t>
  </si>
  <si>
    <t>Phải trả người bán</t>
  </si>
  <si>
    <t>311</t>
  </si>
  <si>
    <t>Người mua trả tiền trước</t>
  </si>
  <si>
    <t>315</t>
  </si>
  <si>
    <t>Thuế và các khoản phải nộp Nhà nước</t>
  </si>
  <si>
    <t>331</t>
  </si>
  <si>
    <t>Phải trả người lao động</t>
  </si>
  <si>
    <t>Chi phí phải trả</t>
  </si>
  <si>
    <t>131C</t>
  </si>
  <si>
    <t>Các khoản phải trả, phải nộp khác</t>
  </si>
  <si>
    <t>333</t>
  </si>
  <si>
    <t>NGUỒN VỐN CHỦ SỞ HỮU (400=410+430)</t>
  </si>
  <si>
    <t>Vốn chủ sở hữu</t>
  </si>
  <si>
    <t>III.06</t>
  </si>
  <si>
    <t>Vốn đầu tư của chủ sở hữu</t>
  </si>
  <si>
    <t>Lợi nhuận chưa phân phối</t>
  </si>
  <si>
    <t>421</t>
  </si>
  <si>
    <t>Nguồn vốn đầu tư xây dựng cơ bản</t>
  </si>
  <si>
    <t>441</t>
  </si>
  <si>
    <t xml:space="preserve"> Quỹ hỗ trợ sắp xếp doanh nghiệp</t>
  </si>
  <si>
    <t>417</t>
  </si>
  <si>
    <t>CỘNG NGUỒN VỐN (440=300+400)</t>
  </si>
  <si>
    <t>kiểm tra cân đối</t>
  </si>
  <si>
    <t>Cộng TS</t>
  </si>
  <si>
    <t>Chênh lệch</t>
  </si>
  <si>
    <t>CÁC CHỈ TIÊU NGOÀI BẢNG CÂN ĐỐI KẾ TOÁN</t>
  </si>
  <si>
    <t>Chỉ tiêu</t>
  </si>
  <si>
    <t>Tài sản thuê ngoài</t>
  </si>
  <si>
    <t>Vật tư hàng hoá nhận giữ hộ, nhận gia công</t>
  </si>
  <si>
    <t>002</t>
  </si>
  <si>
    <t>Hàng hoá nhận bán hộ, nhận ký gửi (USD)</t>
  </si>
  <si>
    <t>003</t>
  </si>
  <si>
    <t>Nợ khó đòi đã xử lý</t>
  </si>
  <si>
    <t>004</t>
  </si>
  <si>
    <t>Ngoại tệ các loại</t>
  </si>
  <si>
    <t>005</t>
  </si>
  <si>
    <t xml:space="preserve"> - EUR</t>
  </si>
  <si>
    <t xml:space="preserve"> - USD</t>
  </si>
  <si>
    <t xml:space="preserve"> - JPY</t>
  </si>
  <si>
    <t>Dự toán chi sự nghiệp, dự án</t>
  </si>
  <si>
    <t>007</t>
  </si>
  <si>
    <t>Hà Nội, ngày 22 tháng  03 năm 2012</t>
  </si>
  <si>
    <t>BÁO CÁO KẾT QUẢ HOẠT ĐỘNG KINH DOANH</t>
  </si>
  <si>
    <t>Năm 2011</t>
  </si>
  <si>
    <t>Điều chỉnh</t>
  </si>
  <si>
    <t>Năm nay</t>
  </si>
  <si>
    <t xml:space="preserve">Năm trước </t>
  </si>
  <si>
    <t>Năm nay đv bc</t>
  </si>
  <si>
    <t>511</t>
  </si>
  <si>
    <t>Doanh thu hoạt động kinh doanh</t>
  </si>
  <si>
    <t>01</t>
  </si>
  <si>
    <t>III.07</t>
  </si>
  <si>
    <t>Các khoản giảm trừ doanh thu</t>
  </si>
  <si>
    <t>02</t>
  </si>
  <si>
    <t>Doanh thu thuần về bán hàng và cung cấp dịch vụ (10=01-02)</t>
  </si>
  <si>
    <t>632</t>
  </si>
  <si>
    <t>Chi phí hoạt động kinh doanh</t>
  </si>
  <si>
    <t>Lợi nhuận gộp về bán hàng và cung cấp dịch vụ (10-11)</t>
  </si>
  <si>
    <t>515</t>
  </si>
  <si>
    <t>Doanh thu hoạt động tài chính</t>
  </si>
  <si>
    <t>III.08</t>
  </si>
  <si>
    <t>635</t>
  </si>
  <si>
    <t xml:space="preserve">Chi phí hoạt động tài chính </t>
  </si>
  <si>
    <t>642</t>
  </si>
  <si>
    <t>Chi phí quản lý doanh nghiệp</t>
  </si>
  <si>
    <t>III.09</t>
  </si>
  <si>
    <t>Lợi nhuận thuần từ hoạt động kinh doanh (12+13-14-15)</t>
  </si>
  <si>
    <t>711</t>
  </si>
  <si>
    <t>Thu nhập khác</t>
  </si>
  <si>
    <t>811</t>
  </si>
  <si>
    <t>Chi phí khác</t>
  </si>
  <si>
    <t>Lợi nhuận khác (17-18)</t>
  </si>
  <si>
    <t>Tổng lợi nhuận kế toán trước thuế (16+19)</t>
  </si>
  <si>
    <t>Thuế TNDN phải nộp</t>
  </si>
  <si>
    <t>Lợi nhuận sau thuế TNDN (20-21)</t>
  </si>
  <si>
    <t>Lãi cơ bản trên cổ phiếu</t>
  </si>
  <si>
    <t>Phân phối lợi nhuận</t>
  </si>
  <si>
    <t>đơn vị</t>
  </si>
  <si>
    <t>Kiểm toán</t>
  </si>
  <si>
    <t>Lợi nhuận trước thuế</t>
  </si>
  <si>
    <t>Cổ tức được chia từ Cty Hàng hoá</t>
  </si>
  <si>
    <t>Thu nhập chịu thuế</t>
  </si>
  <si>
    <t>Thuế TNDN</t>
  </si>
  <si>
    <t>Lợi nhuận sau thuế</t>
  </si>
  <si>
    <t>Thù lao HĐQT và Ban kiểm soát theo NQ của ĐHCĐ</t>
  </si>
  <si>
    <t>TK Có</t>
  </si>
  <si>
    <t>Phân tích TK 4212</t>
  </si>
  <si>
    <t>Lợi nhuận phân chia cho đối tác</t>
  </si>
  <si>
    <t>3334</t>
  </si>
  <si>
    <t>ok</t>
  </si>
  <si>
    <t>MERT</t>
  </si>
  <si>
    <t>336E</t>
  </si>
  <si>
    <t>Lợi nhuận còn được phân phối</t>
  </si>
  <si>
    <t>3388VP</t>
  </si>
  <si>
    <t>Phân phối các quỹ</t>
  </si>
  <si>
    <t>414</t>
  </si>
  <si>
    <t>Trích quỹ dự phòng tài chính 5% LNST</t>
  </si>
  <si>
    <t>415</t>
  </si>
  <si>
    <t>Chia cổ tức cho cổ đông</t>
  </si>
  <si>
    <t>4311</t>
  </si>
  <si>
    <t>Trích quỹ ĐTPT bằng thuế TNDN được giảm (50%)</t>
  </si>
  <si>
    <t>4312</t>
  </si>
  <si>
    <t>Trích quỹ khen thưởng (2 quỹ bằng 5% LNST)</t>
  </si>
  <si>
    <t>dư ck</t>
  </si>
  <si>
    <t>Trích quỹ phúc lợi (2 quỹ bằng 5% LNST)</t>
  </si>
  <si>
    <t>LN 2009</t>
  </si>
  <si>
    <t>Lợi nhuận còn lại</t>
  </si>
  <si>
    <t>CL</t>
  </si>
  <si>
    <t>`</t>
  </si>
  <si>
    <t>Số dư TK 4211 cuối kỳ</t>
  </si>
  <si>
    <t>Số dư TK 4211+ 4212 cuối kỳ</t>
  </si>
  <si>
    <t>Đối chiếu với CĐKT</t>
  </si>
  <si>
    <t>BÁO CÁO LƯU CHUYỂN TIỀN TỆ</t>
  </si>
  <si>
    <t>(Theo phương pháp trực tiếp)</t>
  </si>
  <si>
    <t xml:space="preserve">Mã số </t>
  </si>
  <si>
    <t>Năm trước</t>
  </si>
  <si>
    <t>cộng dồn</t>
  </si>
  <si>
    <t>Lưu chuyển tiền từ hoạt động SXKD</t>
  </si>
  <si>
    <t>Tiền thu từ từ hoạt động quản lý quỹ</t>
  </si>
  <si>
    <t>Thu khác từ hoạt động kinh doanh</t>
  </si>
  <si>
    <t>05</t>
  </si>
  <si>
    <t>Tiền chi trả nhà cung cấp</t>
  </si>
  <si>
    <t>06</t>
  </si>
  <si>
    <t>Tiền chi trả lãi vay</t>
  </si>
  <si>
    <t>07</t>
  </si>
  <si>
    <t>Tiền chi nộp thuế và các khoản khác cho nhà nước</t>
  </si>
  <si>
    <t>08</t>
  </si>
  <si>
    <t>Tiền chi trả cho người lao động</t>
  </si>
  <si>
    <t>09</t>
  </si>
  <si>
    <t>Tiền chi khác cho hoạt động kinh doanh</t>
  </si>
  <si>
    <t>11</t>
  </si>
  <si>
    <t>Lưu chuyển tiền thuần từ hoạt động sản xuất kinh doanh</t>
  </si>
  <si>
    <t>30</t>
  </si>
  <si>
    <t>Lưu chuyển tiền từ hoạt động đầu tư</t>
  </si>
  <si>
    <t>33</t>
  </si>
  <si>
    <t>Thu từ thanh lý các khoản đầu tư chứng khoán</t>
  </si>
  <si>
    <t>34</t>
  </si>
  <si>
    <t>Tiền thu lãi trái phiếu, lãi đầu tư khác</t>
  </si>
  <si>
    <t>37</t>
  </si>
  <si>
    <t>Tiền thu khác từ hoạt động đầu tư</t>
  </si>
  <si>
    <t>38</t>
  </si>
  <si>
    <t>Lưu chuyển tiền thuần từ hoạt động đầu tư</t>
  </si>
  <si>
    <t>40</t>
  </si>
  <si>
    <t>Lưu chuyển tiền từ hoạt động tài chính</t>
  </si>
  <si>
    <t>Tiền thu từ phát hành cổ phiếu, nhận vốn góp của chủ sở hữu</t>
  </si>
  <si>
    <t>Tiền chi trả vốn góp cho các chủ sở hữu, mua lại cổ phiếu của chủ doanh nghiệp đã phát hành</t>
  </si>
  <si>
    <t>Tiền vay ngắn hạn, dài hạn nhận được</t>
  </si>
  <si>
    <t>- Vay dài hạn dùng cho kinh doanh</t>
  </si>
  <si>
    <t>33.01</t>
  </si>
  <si>
    <t>- Vay dài hạn dùng cho đầu tư XDCB</t>
  </si>
  <si>
    <t>33.02</t>
  </si>
  <si>
    <t>- Vay ngắn hạn</t>
  </si>
  <si>
    <t>33.03</t>
  </si>
  <si>
    <t>Tiền chi trả nợ gốc vay</t>
  </si>
  <si>
    <t>- Trả nợ vay ngắn hạn</t>
  </si>
  <si>
    <t>34.01</t>
  </si>
  <si>
    <t>- Trả nợ vay dài hạn</t>
  </si>
  <si>
    <t>34.02</t>
  </si>
  <si>
    <t>Tiền chi trả nợ thuê tài chính</t>
  </si>
  <si>
    <t>Cổ tức, lợi nhuận đã trả cho chủ sở hữu</t>
  </si>
  <si>
    <t xml:space="preserve">Lưu chuyển tiền thuần từ hoạt động tài chính </t>
  </si>
  <si>
    <t>50</t>
  </si>
  <si>
    <t>Lưu chuyển tiền thuần trong kỳ</t>
  </si>
  <si>
    <t>60</t>
  </si>
  <si>
    <t>Tiền và tương đương tiền đầu kỳ</t>
  </si>
  <si>
    <t>70</t>
  </si>
  <si>
    <t>Ảnh hưởng của thay đổi tỷ giá hối đoái quy đổi ngoại tệ</t>
  </si>
  <si>
    <t>80</t>
  </si>
  <si>
    <t>Tiền tồn cuối kỳ</t>
  </si>
  <si>
    <t>90</t>
  </si>
  <si>
    <t>Tầng 4, Tòa nhà Autohaus, 11 Phạm Hùng,Hà Nội</t>
  </si>
  <si>
    <t>III. THÔNG TIN BỔ SUNG CHO CÁC KHOẢN MỤC TRÌNH BÀY TRONG BẢNG CÂN ĐỐI KẾ TOÁN VÀ KẾT QUẢ KINH DOANH</t>
  </si>
  <si>
    <t>01. Tiền và các khoản tương đương tiền</t>
  </si>
  <si>
    <t>Cuối năm</t>
  </si>
  <si>
    <t>Đầu năm</t>
  </si>
  <si>
    <t>VND</t>
  </si>
  <si>
    <t>Tiền mặt</t>
  </si>
  <si>
    <t>Trong đó</t>
  </si>
  <si>
    <t>- Tiền gửi ngân hàng của Công ty</t>
  </si>
  <si>
    <t>- Tiền gửi của nhà đầu tư ủy thác</t>
  </si>
  <si>
    <t>Cộng</t>
  </si>
  <si>
    <t>Tiền gửi tại</t>
  </si>
  <si>
    <t>Ngày gửi</t>
  </si>
  <si>
    <t>Lãi suất</t>
  </si>
  <si>
    <t>Kỳ hạn gửi</t>
  </si>
  <si>
    <t>Số tiền</t>
  </si>
  <si>
    <t>Ngân hàng TMCP Hàng Hải Việt Nam</t>
  </si>
  <si>
    <t>3 tháng</t>
  </si>
  <si>
    <t>2 tháng</t>
  </si>
  <si>
    <t xml:space="preserve">Ngân hàng TMCP Sài gòn Công Thương - CN Đống Đa </t>
  </si>
  <si>
    <t>02. Các khoản đầu tư tài chính ngắn hạn</t>
  </si>
  <si>
    <t>2.1 Đầu tư chứng khoán</t>
  </si>
  <si>
    <t>Đầu tư chứng khoán tự doanh</t>
  </si>
  <si>
    <t>- Chứng khoán niêm yết (a)</t>
  </si>
  <si>
    <t>- Chứng khoán chưa niêm yết (b)</t>
  </si>
  <si>
    <t>Chứng khoán đầu tư ngắn hạn của nhà ủy thác đầu tư (a)</t>
  </si>
  <si>
    <t>(a) Công ty không theo dõi chi tiết (số lượng, chủng loại..) các khoản đầu tư chứng khoán</t>
  </si>
  <si>
    <t>(b) Tại 31/12/2011, Công ty đang theo dõi trên tài khoản phải thu khác 03 hợp đồng chuyển nhượng chứng khoán có kỳ hạn, cụ thể:</t>
  </si>
  <si>
    <t>Diễn giải</t>
  </si>
  <si>
    <t>Số lượng Cổ phiếu</t>
  </si>
  <si>
    <t>Giá trị hợp đồng</t>
  </si>
  <si>
    <t>1. Hợp đồng số 01/2011/AFMC ngày 08/06/2011
với Bà Tạ Thị Thùy Trang</t>
  </si>
  <si>
    <t>600.000 cổ phiếu HBG</t>
  </si>
  <si>
    <t>2. Hợp đồng số 02/2011/AFMC ngày 08/06/2011 
với Bà Vũ Quỳnh Liên</t>
  </si>
  <si>
    <t>3. Hợp đồng số 03/2011/AFMC ngày 08/06/2011 
với Bà Nguyễn Thị Hải</t>
  </si>
  <si>
    <t>500.000 cổ phiếu HBG</t>
  </si>
  <si>
    <t>Tổng</t>
  </si>
  <si>
    <t>1.700.000 CP HBG</t>
  </si>
  <si>
    <t>Ngân hàng TMCP Sài gòn Công Thương - Chi nhánh Đống Đa</t>
  </si>
  <si>
    <t>6 tháng</t>
  </si>
  <si>
    <t>Ngân hàng TMCP Phương Nam - Chi nhánh Đống Đa</t>
  </si>
  <si>
    <t>24 tháng</t>
  </si>
  <si>
    <t>2.2 Chi tiết các khoản đầu tư ngắn hạn khác</t>
  </si>
  <si>
    <t>Đầu tư 
ngắn hạn khác</t>
  </si>
  <si>
    <t>- Số đầu năm</t>
  </si>
  <si>
    <t>- Tăng trong năm</t>
  </si>
  <si>
    <t>- Giảm trong năm (c)</t>
  </si>
  <si>
    <t>- Số cuối năm</t>
  </si>
  <si>
    <t xml:space="preserve">(c) Đây là giá trị thanh toán đợt 1 theo hợp đồng mua bán tài sản gắn liền với đất ngày 12/02/2009 giữa Công ty và Bà Ngô Thị Minh Nguyệt khi đó là Cổ đông sáng lập chiếm 16,12% vốn của Công ty. Tuy nhiên, đến ngày 01/06/2011 do Bà Nguyệt không thực hiện </t>
  </si>
  <si>
    <t>03. Phải thu của khách hàng</t>
  </si>
  <si>
    <t>Phải thu khách hàng từ hợp đồng chuyển nhượng chứng khoán có kỳ hạn</t>
  </si>
  <si>
    <t>Phải thu khách hàng khác</t>
  </si>
  <si>
    <t>04. Các khoản phải thu ngắn hạn khác</t>
  </si>
  <si>
    <t>Phải thu về hợp đồng chuyển nhượng chứng khoán có kỳ hạn (c)</t>
  </si>
  <si>
    <t>Quỹ khen thưởng phúc lợi (âm)</t>
  </si>
  <si>
    <t>Phải thu khác</t>
  </si>
  <si>
    <t>05. Phải trả người bán</t>
  </si>
  <si>
    <t>Công ty Cổ phần Đầu tư và Kinh doanh Vàng Quốc tế</t>
  </si>
  <si>
    <t>Phải trả các nhà cung cấp khác</t>
  </si>
  <si>
    <t>06. Thuế và các khoản phải nộp Nhà nước</t>
  </si>
  <si>
    <t>Thuế GTGT đầu ra</t>
  </si>
  <si>
    <t>Thuế nhập khẩu</t>
  </si>
  <si>
    <t>Thuế thu nhập doanh nghiệp</t>
  </si>
  <si>
    <t>Thuế thu nhập cá nhân</t>
  </si>
  <si>
    <t>Phí, lệ phí và các khoản phải nộp khác</t>
  </si>
  <si>
    <t>07. Chi phí phải trả</t>
  </si>
  <si>
    <t>Trích trước chi phí tiền lương trong thời gian nghỉ phép</t>
  </si>
  <si>
    <t>Chi phí sửa chữa lớn TSCĐ</t>
  </si>
  <si>
    <t>Trích trước chi phí thuê văn phòng</t>
  </si>
  <si>
    <t>08. Các khoản phải trả, phải nộp ngắn hạn khác</t>
  </si>
  <si>
    <t>Tài sản thừa chờ giải quyết</t>
  </si>
  <si>
    <t>Kinh phí công đoàn</t>
  </si>
  <si>
    <t>Bảo hiểm y tế</t>
  </si>
  <si>
    <t>Bảo hiểm xã hội</t>
  </si>
  <si>
    <t>Các khoản phải trả nhà đầu tư ủy thác</t>
  </si>
  <si>
    <t xml:space="preserve"> Phải trả Công ty CP Đầu tư và Kinh doanh vàng Quốc tế</t>
  </si>
  <si>
    <t>22. Phải trả dài hạn nội bộ</t>
  </si>
  <si>
    <t>Vay dài hạn nội bộ</t>
  </si>
  <si>
    <t>Phải trả dài hạn nội bộ khác</t>
  </si>
  <si>
    <t>23. Vay và nợ dài hạn</t>
  </si>
  <si>
    <t>Ngày đáo hạn</t>
  </si>
  <si>
    <t>Hợ đồng ngày 11/9/08</t>
  </si>
  <si>
    <t>Hợp đồng ngày 17/9/09</t>
  </si>
  <si>
    <t>24. Tài sản thuế thu nhập hoán lại và thuế thu nhập hoãn lại phải trả</t>
  </si>
  <si>
    <t>a. Tài sản thuế thu nhập hoãn lại:</t>
  </si>
  <si>
    <t>- Tài sản thuê thu nhập hoãn lại liên quan đến khoản chênh lệch tạm thời được khấu trừ</t>
  </si>
  <si>
    <t>- Tài sản thuế thu nhập hoãn lại liên quan đến khoản lỗ tính thuế chưa sử dụng</t>
  </si>
  <si>
    <t>- Tài sản thuế thu nhập hoãn lại liên quan đến khoản ưu đãi tính thuế chưa sử dụng</t>
  </si>
  <si>
    <t>- Khoản hoàn nhập tài sản thuế thu nhập hoãn lại đã được ghi nhận từ các năm trước</t>
  </si>
  <si>
    <t>b. Tài sản thuế thu nhập hoãn lại phải trả</t>
  </si>
  <si>
    <t>- Thuế thu nhập hoãn lại phải trả phát sinh từ các khoản chênh lệch tạm thời chịu thuế</t>
  </si>
  <si>
    <t>- Khoản hoàn nhập thuế thu nhập hoãn lại phải trả đã được ghi nhận từ các năm trước</t>
  </si>
  <si>
    <t>- Thuế thu nhập hoãn lại phải trả</t>
  </si>
  <si>
    <t>06. Vốn chủ sở hữu</t>
  </si>
  <si>
    <t>a) Bảng đối chiếu biến động vốn chủ sở hữu</t>
  </si>
  <si>
    <t>Lợi nhuận chưa phân phối</t>
  </si>
  <si>
    <t>Phát sinh tăng trong năm</t>
  </si>
  <si>
    <t>Phát sinh giảm trong năm</t>
  </si>
  <si>
    <t>(c) Lãi cơ bản trên cổ phiếu</t>
  </si>
  <si>
    <t>- Lợi nhuận kế toán sau thuế TNDN</t>
  </si>
  <si>
    <t>- Lợi nhuận hoặc lỗ phân bổ cho cổ đông sở hữu cổ phiếu phổ thông</t>
  </si>
  <si>
    <t>- Số cổ phiếu phổ thông đang lưu hành trong năm</t>
  </si>
  <si>
    <t>- Lãi cơ bản trên cổ phiếu</t>
  </si>
  <si>
    <t>Mệnh giá cổ phiếu: 10.000 đồng/Cổ phiếu</t>
  </si>
  <si>
    <t>VI. THÔNG TIN BỔ SUNG CHO CÁC KHOẢN MỤCTRÌNH BÀY 
TRONG BÁO CÁO KẾT QUẢ HOẠT ĐỘNG KINH DOANH</t>
  </si>
  <si>
    <t>07. Chi tiết các khoản doanh thu</t>
  </si>
  <si>
    <t>Doanh thu từ hợp hợp đồng chuyển nhượng chứng khoán có kỳ hạn</t>
  </si>
  <si>
    <t>Doanh thu thu khác</t>
  </si>
  <si>
    <t>08. Chi tiết doanh thu tài chính</t>
  </si>
  <si>
    <t>Lãi từ hoạt động đầu tư</t>
  </si>
  <si>
    <t>Lãi tiền gửi ngân hàng không kỳ hạn</t>
  </si>
  <si>
    <t>09. Chi phí quản lý doanh nghiệp</t>
  </si>
  <si>
    <t>Chi phí nhân viên quản lý</t>
  </si>
  <si>
    <t>Chi phí vật liệu quản lý</t>
  </si>
  <si>
    <t>Thuế, phí, lệ phí</t>
  </si>
  <si>
    <t>IV. NHỮNG THÔNG TIN KHÁC</t>
  </si>
  <si>
    <t>1. Thông tin về bên liên quan</t>
  </si>
  <si>
    <t>1.1 Các giao dịch với các bên liên quan trong năm 2011</t>
  </si>
  <si>
    <t>Bên liên quan</t>
  </si>
  <si>
    <t>Mối quan hệ</t>
  </si>
  <si>
    <t>Các giao dịch</t>
  </si>
  <si>
    <t>- Công ty CP Đầu tư và Kinh doanh Vàng Quốc tế</t>
  </si>
  <si>
    <t>Chủ tịch HĐQT của Công ty đồng thời là Phó chủ tịch HĐQT của Công ty CP Đầu tư và Kinh doanh Vàng Quốc tế</t>
  </si>
  <si>
    <t>- Cho thuê văn phòng</t>
  </si>
  <si>
    <t>- Cho vay không tính lãi</t>
  </si>
  <si>
    <t>- Bà Ngô Thị Minh Nguyệt</t>
  </si>
  <si>
    <t>Thành viên HĐQT, miễn nhiệm ngày 31/08/2011. cổ đông đã thoái vốn.</t>
  </si>
  <si>
    <t>- Trả lại đất</t>
  </si>
  <si>
    <t>1.2 Số dư của Công ty với các bên liên quan tại 31/12/2011</t>
  </si>
  <si>
    <t>2. Một số chỉ tiêu đánh giá khái quát tình hình hoạt động của doanh nghiệp.</t>
  </si>
  <si>
    <t>1. Bố trí cơ cấu tài sản:</t>
  </si>
  <si>
    <t>- Tài sản cố định/ Tổng tài sản (%)</t>
  </si>
  <si>
    <t>- Tài sản lưu động/ Tổng tài sản (%)</t>
  </si>
  <si>
    <t>2. Tỷ suất sinh lợi:</t>
  </si>
  <si>
    <t>- Tỷ suất lợi nhuận sau thuế trên doanh thu (%)</t>
  </si>
  <si>
    <t>- Tỷ suất lợi nhuận sau thuế trên nguồn vốn chủ sở hữu (%)</t>
  </si>
  <si>
    <t>3. Tình hình tài chính:</t>
  </si>
  <si>
    <t>- Tỷ lệ nợ phải trả /Tổng tài sản (%)</t>
  </si>
  <si>
    <t xml:space="preserve">- Tiền và đầu tư tài chính ngắn hạn/Tổng nợ ngắn hạn (%) </t>
  </si>
  <si>
    <t>3. Sự kiện sau ngày kết thúc niên độ kế toán</t>
  </si>
  <si>
    <t>Không có sự kiện trọng yếu nào xảy ra sau ngày lập Báo cáo tài chính đòi hỏi được điều chỉnh hay công bố trên báo cáo tài chính.</t>
  </si>
  <si>
    <t>4. Số liệu so sánh</t>
  </si>
  <si>
    <t xml:space="preserve">Số liệu so sánh là số liệu trên Báo cáo tài chính năm 2010 của Công ty được kiểm toán bởi Chi nhánh Công ty TNHH Kiểm toán D.T.L; số liệu được phân loại lại cho phù hợp số liệu năm nay. </t>
  </si>
  <si>
    <t>Chỉ tiêu "trả trước cho người bán" mã "132" tại 31/12/2010 trình bày trên Báo cáo tài chính năm 2010 được phân loại vào chỉ tiêu "phải thu khách hàng", mã "131" tại 01/01/2011, cụ thể:</t>
  </si>
  <si>
    <r>
      <t>(</t>
    </r>
    <r>
      <rPr>
        <i/>
        <sz val="11"/>
        <rFont val="Times New Roman"/>
        <family val="1"/>
      </rPr>
      <t>i</t>
    </r>
    <r>
      <rPr>
        <sz val="11"/>
        <rFont val="Times New Roman"/>
        <family val="1"/>
      </rPr>
      <t>): Chi tiết khoản tương đương tiền</t>
    </r>
  </si>
  <si>
    <r>
      <t>Ghi chú:</t>
    </r>
    <r>
      <rPr>
        <sz val="11"/>
        <rFont val="Times New Roman"/>
        <family val="1"/>
      </rPr>
      <t xml:space="preserve"> Cổ phiếu HBG là cổ phiếu của Công ty Cổ phần Đầu tư Sài Gòn – Hà Nội.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</si>
</sst>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 \(#,##0\)\ "/>
    <numFmt numFmtId="165" formatCode="* #,##0\ ;\ \(#,##0\)\ ;\-\ "/>
    <numFmt numFmtId="166" formatCode="0_);[Red]\(0\)"/>
    <numFmt numFmtId="167" formatCode="_(* #,##0_);_(* \(#,##0\);_(* &quot;-&quot;??_);_(@_)"/>
    <numFmt numFmtId="168" formatCode="#,##0.00\ ;\ \(#,##0.00\)\ "/>
    <numFmt numFmtId="169" formatCode="_(* #,##0.000_);_(* \(#,##0.000\);_(* &quot;-&quot;_);_(@_)"/>
    <numFmt numFmtId="170" formatCode="#,##0\ ;\(#,##0\)\ ;\ \-\ \ "/>
    <numFmt numFmtId="171" formatCode="_-* #,##0\ _₫_-;\-* #,##0\ _₫_-;_-* &quot;-&quot;\ _₫_-;_-@_-"/>
    <numFmt numFmtId="172" formatCode="#\ ###\ ###\ ###"/>
    <numFmt numFmtId="173" formatCode="#,##0\ ;\ \(#,##0\)\ ;\ "/>
    <numFmt numFmtId="174" formatCode="* #,##0;\ \(#,##0\)"/>
    <numFmt numFmtId="175" formatCode="#,##0\ &quot;DM&quot;;\-#,##0\ &quot;DM&quot;"/>
    <numFmt numFmtId="176" formatCode="0.000%"/>
    <numFmt numFmtId="177" formatCode="&quot;￥&quot;#,##0;&quot;￥&quot;\-#,##0"/>
    <numFmt numFmtId="178" formatCode="00.000"/>
    <numFmt numFmtId="179" formatCode="_-* #,##0_-;\-* #,##0_-;_-* &quot;-&quot;_-;_-@_-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_(\ #,##0_);_(\ \(#,##0\);_(\ &quot;&quot;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#,##0_);_(\ \(#,##0\);_(&quot;&quot;_);_(@_)"/>
    <numFmt numFmtId="189" formatCode="_(* #,##0.0_);_(* \(#,##0.0\);_(* &quot;-&quot;??_);_(@_)"/>
    <numFmt numFmtId="190" formatCode="#,##0.0000_);\(#,##0.0000\)"/>
    <numFmt numFmtId="191" formatCode="_(* #,##0_);_(* \(#,##0\);_(* &quot;&quot;_);_(@_)"/>
  </numFmts>
  <fonts count="46"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.VnTime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.VnArial"/>
      <family val="0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5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8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1" fillId="23" borderId="9" applyNumberFormat="0" applyFont="0" applyAlignment="0" applyProtection="0"/>
    <xf numFmtId="0" fontId="17" fillId="20" borderId="10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>
      <alignment/>
      <protection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</cellStyleXfs>
  <cellXfs count="621">
    <xf numFmtId="165" fontId="0" fillId="0" borderId="0" xfId="0" applyAlignment="1">
      <alignment/>
    </xf>
    <xf numFmtId="0" fontId="27" fillId="0" borderId="0" xfId="59" applyNumberFormat="1" applyFont="1" applyFill="1" applyBorder="1" applyAlignment="1">
      <alignment vertical="center"/>
      <protection/>
    </xf>
    <xf numFmtId="0" fontId="28" fillId="0" borderId="0" xfId="59" applyFont="1" applyFill="1" applyBorder="1" applyAlignment="1">
      <alignment vertical="center"/>
      <protection/>
    </xf>
    <xf numFmtId="164" fontId="28" fillId="0" borderId="0" xfId="59" applyNumberFormat="1" applyFont="1" applyFill="1" applyBorder="1" applyAlignment="1">
      <alignment vertical="center"/>
      <protection/>
    </xf>
    <xf numFmtId="164" fontId="27" fillId="0" borderId="0" xfId="59" applyNumberFormat="1" applyFont="1" applyFill="1" applyBorder="1" applyAlignment="1">
      <alignment horizontal="right" vertical="center"/>
      <protection/>
    </xf>
    <xf numFmtId="165" fontId="28" fillId="0" borderId="0" xfId="59" applyNumberFormat="1" applyFont="1" applyFill="1" applyBorder="1" applyAlignment="1">
      <alignment vertical="center"/>
      <protection/>
    </xf>
    <xf numFmtId="166" fontId="28" fillId="0" borderId="0" xfId="59" applyNumberFormat="1" applyFont="1" applyFill="1" applyBorder="1" applyAlignment="1">
      <alignment horizontal="center" vertical="center"/>
      <protection/>
    </xf>
    <xf numFmtId="165" fontId="27" fillId="0" borderId="0" xfId="59" applyNumberFormat="1" applyFont="1" applyFill="1" applyBorder="1" applyAlignment="1">
      <alignment vertical="center"/>
      <protection/>
    </xf>
    <xf numFmtId="0" fontId="27" fillId="0" borderId="0" xfId="59" applyFont="1" applyFill="1" applyBorder="1" applyAlignment="1">
      <alignment horizontal="center" vertical="center"/>
      <protection/>
    </xf>
    <xf numFmtId="0" fontId="30" fillId="0" borderId="0" xfId="59" applyNumberFormat="1" applyFont="1" applyFill="1" applyBorder="1" applyAlignment="1">
      <alignment horizontal="centerContinuous" vertical="center"/>
      <protection/>
    </xf>
    <xf numFmtId="0" fontId="27" fillId="0" borderId="0" xfId="59" applyNumberFormat="1" applyFont="1" applyFill="1" applyBorder="1" applyAlignment="1">
      <alignment horizontal="centerContinuous" vertical="center"/>
      <protection/>
    </xf>
    <xf numFmtId="164" fontId="29" fillId="0" borderId="0" xfId="59" applyNumberFormat="1" applyFont="1" applyFill="1" applyBorder="1" applyAlignment="1">
      <alignment horizontal="right" vertical="center"/>
      <protection/>
    </xf>
    <xf numFmtId="165" fontId="30" fillId="0" borderId="0" xfId="59" applyNumberFormat="1" applyFont="1" applyFill="1" applyBorder="1" applyAlignment="1">
      <alignment vertical="center"/>
      <protection/>
    </xf>
    <xf numFmtId="43" fontId="27" fillId="0" borderId="12" xfId="42" applyFont="1" applyFill="1" applyBorder="1" applyAlignment="1">
      <alignment horizontal="center" vertical="center"/>
    </xf>
    <xf numFmtId="43" fontId="27" fillId="0" borderId="12" xfId="42" applyFont="1" applyFill="1" applyBorder="1" applyAlignment="1">
      <alignment horizontal="center" vertical="center" wrapText="1"/>
    </xf>
    <xf numFmtId="43" fontId="28" fillId="0" borderId="0" xfId="42" applyFont="1" applyFill="1" applyBorder="1" applyAlignment="1">
      <alignment horizontal="center" vertical="center"/>
    </xf>
    <xf numFmtId="0" fontId="27" fillId="0" borderId="13" xfId="59" applyNumberFormat="1" applyFont="1" applyFill="1" applyBorder="1" applyAlignment="1">
      <alignment horizontal="center" vertical="center"/>
      <protection/>
    </xf>
    <xf numFmtId="0" fontId="27" fillId="0" borderId="13" xfId="59" applyNumberFormat="1" applyFont="1" applyFill="1" applyBorder="1" applyAlignment="1">
      <alignment vertical="center" wrapText="1"/>
      <protection/>
    </xf>
    <xf numFmtId="0" fontId="31" fillId="0" borderId="13" xfId="62" applyFont="1" applyFill="1" applyBorder="1" applyAlignment="1" applyProtection="1">
      <alignment horizontal="center" vertical="center"/>
      <protection hidden="1"/>
    </xf>
    <xf numFmtId="49" fontId="28" fillId="0" borderId="13" xfId="59" applyNumberFormat="1" applyFont="1" applyFill="1" applyBorder="1" applyAlignment="1">
      <alignment horizontal="center" vertical="center"/>
      <protection/>
    </xf>
    <xf numFmtId="164" fontId="27" fillId="0" borderId="13" xfId="42" applyNumberFormat="1" applyFont="1" applyFill="1" applyBorder="1" applyAlignment="1">
      <alignment horizontal="right" vertical="center"/>
    </xf>
    <xf numFmtId="165" fontId="27" fillId="0" borderId="13" xfId="42" applyNumberFormat="1" applyFont="1" applyFill="1" applyBorder="1" applyAlignment="1">
      <alignment vertical="center"/>
    </xf>
    <xf numFmtId="167" fontId="27" fillId="0" borderId="13" xfId="42" applyNumberFormat="1" applyFont="1" applyFill="1" applyBorder="1" applyAlignment="1">
      <alignment horizontal="center" vertical="center"/>
    </xf>
    <xf numFmtId="49" fontId="27" fillId="0" borderId="13" xfId="59" applyNumberFormat="1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 vertical="center"/>
      <protection/>
    </xf>
    <xf numFmtId="41" fontId="27" fillId="0" borderId="0" xfId="43" applyFont="1" applyFill="1" applyBorder="1" applyAlignment="1">
      <alignment vertical="center"/>
    </xf>
    <xf numFmtId="41" fontId="27" fillId="0" borderId="0" xfId="59" applyNumberFormat="1" applyFont="1" applyFill="1" applyBorder="1" applyAlignment="1">
      <alignment vertical="center"/>
      <protection/>
    </xf>
    <xf numFmtId="0" fontId="27" fillId="0" borderId="13" xfId="59" applyNumberFormat="1" applyFont="1" applyFill="1" applyBorder="1" applyAlignment="1">
      <alignment vertical="center"/>
      <protection/>
    </xf>
    <xf numFmtId="0" fontId="28" fillId="0" borderId="13" xfId="59" applyFont="1" applyFill="1" applyBorder="1" applyAlignment="1">
      <alignment horizontal="center" vertical="center"/>
      <protection/>
    </xf>
    <xf numFmtId="0" fontId="28" fillId="0" borderId="13" xfId="59" applyNumberFormat="1" applyFont="1" applyFill="1" applyBorder="1" applyAlignment="1">
      <alignment vertical="center"/>
      <protection/>
    </xf>
    <xf numFmtId="0" fontId="32" fillId="0" borderId="13" xfId="62" applyFont="1" applyFill="1" applyBorder="1" applyAlignment="1" applyProtection="1">
      <alignment horizontal="center" vertical="center"/>
      <protection hidden="1"/>
    </xf>
    <xf numFmtId="49" fontId="28" fillId="0" borderId="13" xfId="59" applyNumberFormat="1" applyFont="1" applyFill="1" applyBorder="1" applyAlignment="1">
      <alignment horizontal="center" vertical="center"/>
      <protection/>
    </xf>
    <xf numFmtId="164" fontId="28" fillId="0" borderId="13" xfId="42" applyNumberFormat="1" applyFont="1" applyFill="1" applyBorder="1" applyAlignment="1">
      <alignment horizontal="right" vertical="center"/>
    </xf>
    <xf numFmtId="165" fontId="28" fillId="0" borderId="13" xfId="42" applyNumberFormat="1" applyFont="1" applyFill="1" applyBorder="1" applyAlignment="1">
      <alignment vertical="center"/>
    </xf>
    <xf numFmtId="165" fontId="28" fillId="0" borderId="13" xfId="42" applyNumberFormat="1" applyFont="1" applyBorder="1" applyAlignment="1">
      <alignment vertical="center"/>
    </xf>
    <xf numFmtId="167" fontId="28" fillId="0" borderId="13" xfId="42" applyNumberFormat="1" applyFont="1" applyFill="1" applyBorder="1" applyAlignment="1">
      <alignment horizontal="center" vertical="center"/>
    </xf>
    <xf numFmtId="0" fontId="28" fillId="0" borderId="0" xfId="59" applyFont="1" applyFill="1" applyBorder="1" applyAlignment="1">
      <alignment vertical="center"/>
      <protection/>
    </xf>
    <xf numFmtId="41" fontId="28" fillId="0" borderId="0" xfId="43" applyFont="1" applyFill="1" applyBorder="1" applyAlignment="1">
      <alignment vertical="center"/>
    </xf>
    <xf numFmtId="41" fontId="28" fillId="0" borderId="0" xfId="59" applyNumberFormat="1" applyFont="1" applyFill="1" applyBorder="1" applyAlignment="1">
      <alignment vertical="center"/>
      <protection/>
    </xf>
    <xf numFmtId="0" fontId="28" fillId="0" borderId="13" xfId="59" applyNumberFormat="1" applyFont="1" applyFill="1" applyBorder="1" applyAlignment="1">
      <alignment horizontal="left" vertical="center"/>
      <protection/>
    </xf>
    <xf numFmtId="167" fontId="28" fillId="0" borderId="0" xfId="59" applyNumberFormat="1" applyFont="1" applyFill="1" applyBorder="1" applyAlignment="1">
      <alignment vertical="center"/>
      <protection/>
    </xf>
    <xf numFmtId="0" fontId="28" fillId="0" borderId="13" xfId="59" applyFont="1" applyFill="1" applyBorder="1" applyAlignment="1">
      <alignment horizontal="center" vertical="center"/>
      <protection/>
    </xf>
    <xf numFmtId="0" fontId="28" fillId="0" borderId="13" xfId="59" applyNumberFormat="1" applyFont="1" applyFill="1" applyBorder="1" applyAlignment="1">
      <alignment vertical="center"/>
      <protection/>
    </xf>
    <xf numFmtId="0" fontId="28" fillId="0" borderId="13" xfId="60" applyNumberFormat="1" applyFont="1" applyBorder="1" applyAlignment="1">
      <alignment horizontal="center" vertical="center"/>
      <protection/>
    </xf>
    <xf numFmtId="49" fontId="28" fillId="0" borderId="13" xfId="60" applyNumberFormat="1" applyFont="1" applyBorder="1" applyAlignment="1">
      <alignment horizontal="center" vertical="center"/>
      <protection/>
    </xf>
    <xf numFmtId="165" fontId="28" fillId="0" borderId="13" xfId="42" applyNumberFormat="1" applyFont="1" applyFill="1" applyBorder="1" applyAlignment="1">
      <alignment vertical="center"/>
    </xf>
    <xf numFmtId="167" fontId="28" fillId="0" borderId="13" xfId="42" applyNumberFormat="1" applyFont="1" applyFill="1" applyBorder="1" applyAlignment="1">
      <alignment horizontal="center" vertical="center"/>
    </xf>
    <xf numFmtId="41" fontId="28" fillId="0" borderId="0" xfId="43" applyFont="1" applyFill="1" applyBorder="1" applyAlignment="1">
      <alignment vertical="center"/>
    </xf>
    <xf numFmtId="49" fontId="27" fillId="0" borderId="13" xfId="59" applyNumberFormat="1" applyFont="1" applyFill="1" applyBorder="1" applyAlignment="1">
      <alignment horizontal="center" vertical="center"/>
      <protection/>
    </xf>
    <xf numFmtId="183" fontId="33" fillId="0" borderId="0" xfId="62" applyNumberFormat="1" applyFont="1" applyFill="1" applyBorder="1" applyAlignment="1" applyProtection="1">
      <alignment vertical="center"/>
      <protection locked="0"/>
    </xf>
    <xf numFmtId="0" fontId="28" fillId="0" borderId="13" xfId="59" applyNumberFormat="1" applyFont="1" applyFill="1" applyBorder="1" applyAlignment="1">
      <alignment horizontal="center" vertical="center"/>
      <protection/>
    </xf>
    <xf numFmtId="183" fontId="33" fillId="0" borderId="0" xfId="62" applyNumberFormat="1" applyFont="1" applyFill="1" applyBorder="1" applyAlignment="1" applyProtection="1">
      <alignment vertical="center"/>
      <protection locked="0"/>
    </xf>
    <xf numFmtId="0" fontId="28" fillId="0" borderId="13" xfId="59" applyNumberFormat="1" applyFont="1" applyFill="1" applyBorder="1" applyAlignment="1">
      <alignment horizontal="center" vertical="center"/>
      <protection/>
    </xf>
    <xf numFmtId="165" fontId="29" fillId="0" borderId="13" xfId="42" applyNumberFormat="1" applyFont="1" applyFill="1" applyBorder="1" applyAlignment="1">
      <alignment vertical="center"/>
    </xf>
    <xf numFmtId="167" fontId="29" fillId="0" borderId="13" xfId="42" applyNumberFormat="1" applyFont="1" applyFill="1" applyBorder="1" applyAlignment="1">
      <alignment horizontal="center" vertical="center"/>
    </xf>
    <xf numFmtId="167" fontId="28" fillId="0" borderId="13" xfId="42" applyNumberFormat="1" applyFont="1" applyBorder="1" applyAlignment="1">
      <alignment horizontal="center" vertical="center"/>
    </xf>
    <xf numFmtId="0" fontId="29" fillId="0" borderId="13" xfId="59" applyFont="1" applyFill="1" applyBorder="1" applyAlignment="1">
      <alignment horizontal="center" vertical="center"/>
      <protection/>
    </xf>
    <xf numFmtId="0" fontId="29" fillId="0" borderId="13" xfId="59" applyNumberFormat="1" applyFont="1" applyFill="1" applyBorder="1" applyAlignment="1">
      <alignment horizontal="left" vertical="center"/>
      <protection/>
    </xf>
    <xf numFmtId="49" fontId="30" fillId="0" borderId="13" xfId="59" applyNumberFormat="1" applyFont="1" applyFill="1" applyBorder="1" applyAlignment="1">
      <alignment horizontal="center" vertical="center"/>
      <protection/>
    </xf>
    <xf numFmtId="49" fontId="29" fillId="0" borderId="13" xfId="59" applyNumberFormat="1" applyFont="1" applyFill="1" applyBorder="1" applyAlignment="1">
      <alignment horizontal="center" vertical="center"/>
      <protection/>
    </xf>
    <xf numFmtId="0" fontId="29" fillId="0" borderId="0" xfId="59" applyFont="1" applyFill="1" applyBorder="1" applyAlignment="1">
      <alignment vertical="center"/>
      <protection/>
    </xf>
    <xf numFmtId="41" fontId="29" fillId="0" borderId="0" xfId="43" applyFont="1" applyFill="1" applyBorder="1" applyAlignment="1">
      <alignment vertical="center"/>
    </xf>
    <xf numFmtId="0" fontId="29" fillId="0" borderId="13" xfId="59" applyNumberFormat="1" applyFont="1" applyFill="1" applyBorder="1" applyAlignment="1" quotePrefix="1">
      <alignment horizontal="left" vertical="center"/>
      <protection/>
    </xf>
    <xf numFmtId="164" fontId="27" fillId="0" borderId="13" xfId="42" applyNumberFormat="1" applyFont="1" applyFill="1" applyBorder="1" applyAlignment="1">
      <alignment horizontal="right" vertical="center"/>
    </xf>
    <xf numFmtId="165" fontId="27" fillId="0" borderId="13" xfId="42" applyNumberFormat="1" applyFont="1" applyFill="1" applyBorder="1" applyAlignment="1">
      <alignment vertical="center"/>
    </xf>
    <xf numFmtId="41" fontId="27" fillId="0" borderId="0" xfId="59" applyNumberFormat="1" applyFont="1" applyFill="1" applyBorder="1" applyAlignment="1">
      <alignment vertical="center"/>
      <protection/>
    </xf>
    <xf numFmtId="49" fontId="34" fillId="0" borderId="13" xfId="59" applyNumberFormat="1" applyFont="1" applyFill="1" applyBorder="1" applyAlignment="1">
      <alignment horizontal="center" vertical="center"/>
      <protection/>
    </xf>
    <xf numFmtId="164" fontId="27" fillId="0" borderId="13" xfId="42" applyNumberFormat="1" applyFont="1" applyFill="1" applyBorder="1" applyAlignment="1">
      <alignment vertical="center"/>
    </xf>
    <xf numFmtId="41" fontId="28" fillId="0" borderId="0" xfId="43" applyFont="1" applyFill="1" applyBorder="1" applyAlignment="1" applyProtection="1">
      <alignment horizontal="right" vertical="center" wrapText="1"/>
      <protection/>
    </xf>
    <xf numFmtId="0" fontId="29" fillId="0" borderId="13" xfId="59" applyNumberFormat="1" applyFont="1" applyFill="1" applyBorder="1" applyAlignment="1">
      <alignment horizontal="center" vertical="center"/>
      <protection/>
    </xf>
    <xf numFmtId="0" fontId="29" fillId="0" borderId="13" xfId="59" applyNumberFormat="1" applyFont="1" applyFill="1" applyBorder="1" applyAlignment="1">
      <alignment vertical="center"/>
      <protection/>
    </xf>
    <xf numFmtId="0" fontId="27" fillId="0" borderId="13" xfId="59" applyFont="1" applyFill="1" applyBorder="1" applyAlignment="1">
      <alignment horizontal="center" vertical="center"/>
      <protection/>
    </xf>
    <xf numFmtId="164" fontId="28" fillId="0" borderId="13" xfId="42" applyNumberFormat="1" applyFont="1" applyFill="1" applyBorder="1" applyAlignment="1">
      <alignment vertical="center"/>
    </xf>
    <xf numFmtId="0" fontId="27" fillId="0" borderId="12" xfId="59" applyFont="1" applyFill="1" applyBorder="1" applyAlignment="1">
      <alignment horizontal="center" vertical="center"/>
      <protection/>
    </xf>
    <xf numFmtId="0" fontId="27" fillId="0" borderId="12" xfId="59" applyNumberFormat="1" applyFont="1" applyFill="1" applyBorder="1" applyAlignment="1">
      <alignment horizontal="left" vertical="center"/>
      <protection/>
    </xf>
    <xf numFmtId="0" fontId="27" fillId="0" borderId="12" xfId="59" applyNumberFormat="1" applyFont="1" applyFill="1" applyBorder="1" applyAlignment="1">
      <alignment horizontal="center" vertical="center"/>
      <protection/>
    </xf>
    <xf numFmtId="49" fontId="28" fillId="0" borderId="12" xfId="59" applyNumberFormat="1" applyFont="1" applyFill="1" applyBorder="1" applyAlignment="1">
      <alignment horizontal="center" vertical="center"/>
      <protection/>
    </xf>
    <xf numFmtId="164" fontId="27" fillId="0" borderId="12" xfId="42" applyNumberFormat="1" applyFont="1" applyFill="1" applyBorder="1" applyAlignment="1">
      <alignment horizontal="right" vertical="center"/>
    </xf>
    <xf numFmtId="164" fontId="27" fillId="24" borderId="12" xfId="42" applyNumberFormat="1" applyFont="1" applyFill="1" applyBorder="1" applyAlignment="1">
      <alignment horizontal="right" vertical="center"/>
    </xf>
    <xf numFmtId="165" fontId="27" fillId="0" borderId="12" xfId="42" applyNumberFormat="1" applyFont="1" applyFill="1" applyBorder="1" applyAlignment="1">
      <alignment horizontal="center" vertical="center"/>
    </xf>
    <xf numFmtId="165" fontId="27" fillId="24" borderId="12" xfId="42" applyNumberFormat="1" applyFont="1" applyFill="1" applyBorder="1" applyAlignment="1">
      <alignment horizontal="center" vertical="center"/>
    </xf>
    <xf numFmtId="167" fontId="27" fillId="0" borderId="12" xfId="42" applyNumberFormat="1" applyFont="1" applyFill="1" applyBorder="1" applyAlignment="1">
      <alignment horizontal="center" vertical="center"/>
    </xf>
    <xf numFmtId="49" fontId="27" fillId="0" borderId="12" xfId="59" applyNumberFormat="1" applyFont="1" applyFill="1" applyBorder="1" applyAlignment="1">
      <alignment horizontal="center" vertical="center"/>
      <protection/>
    </xf>
    <xf numFmtId="41" fontId="27" fillId="0" borderId="0" xfId="43" applyFont="1" applyFill="1" applyBorder="1" applyAlignment="1">
      <alignment horizontal="center" vertical="center"/>
    </xf>
    <xf numFmtId="0" fontId="27" fillId="0" borderId="14" xfId="59" applyFont="1" applyFill="1" applyBorder="1" applyAlignment="1">
      <alignment horizontal="center" vertical="center"/>
      <protection/>
    </xf>
    <xf numFmtId="0" fontId="27" fillId="0" borderId="14" xfId="59" applyNumberFormat="1" applyFont="1" applyFill="1" applyBorder="1" applyAlignment="1">
      <alignment horizontal="left" vertical="center"/>
      <protection/>
    </xf>
    <xf numFmtId="0" fontId="27" fillId="0" borderId="14" xfId="59" applyNumberFormat="1" applyFont="1" applyFill="1" applyBorder="1" applyAlignment="1">
      <alignment horizontal="center" vertical="center"/>
      <protection/>
    </xf>
    <xf numFmtId="49" fontId="28" fillId="0" borderId="14" xfId="59" applyNumberFormat="1" applyFont="1" applyFill="1" applyBorder="1" applyAlignment="1">
      <alignment horizontal="center" vertical="center"/>
      <protection/>
    </xf>
    <xf numFmtId="164" fontId="27" fillId="0" borderId="14" xfId="42" applyNumberFormat="1" applyFont="1" applyFill="1" applyBorder="1" applyAlignment="1">
      <alignment horizontal="right" vertical="center"/>
    </xf>
    <xf numFmtId="164" fontId="27" fillId="24" borderId="14" xfId="42" applyNumberFormat="1" applyFont="1" applyFill="1" applyBorder="1" applyAlignment="1">
      <alignment horizontal="right" vertical="center"/>
    </xf>
    <xf numFmtId="165" fontId="27" fillId="0" borderId="14" xfId="42" applyNumberFormat="1" applyFont="1" applyFill="1" applyBorder="1" applyAlignment="1">
      <alignment horizontal="center" vertical="center"/>
    </xf>
    <xf numFmtId="165" fontId="27" fillId="24" borderId="14" xfId="42" applyNumberFormat="1" applyFont="1" applyFill="1" applyBorder="1" applyAlignment="1">
      <alignment horizontal="center" vertical="center"/>
    </xf>
    <xf numFmtId="165" fontId="27" fillId="0" borderId="0" xfId="42" applyNumberFormat="1" applyFont="1" applyFill="1" applyBorder="1" applyAlignment="1">
      <alignment vertical="center"/>
    </xf>
    <xf numFmtId="167" fontId="27" fillId="0" borderId="14" xfId="42" applyNumberFormat="1" applyFont="1" applyFill="1" applyBorder="1" applyAlignment="1">
      <alignment horizontal="center" vertical="center"/>
    </xf>
    <xf numFmtId="49" fontId="27" fillId="0" borderId="14" xfId="59" applyNumberFormat="1" applyFont="1" applyFill="1" applyBorder="1" applyAlignment="1">
      <alignment horizontal="center" vertical="center"/>
      <protection/>
    </xf>
    <xf numFmtId="0" fontId="27" fillId="0" borderId="15" xfId="59" applyFont="1" applyFill="1" applyBorder="1" applyAlignment="1">
      <alignment horizontal="center" vertical="center"/>
      <protection/>
    </xf>
    <xf numFmtId="0" fontId="27" fillId="0" borderId="15" xfId="59" applyNumberFormat="1" applyFont="1" applyFill="1" applyBorder="1" applyAlignment="1">
      <alignment horizontal="left" vertical="center"/>
      <protection/>
    </xf>
    <xf numFmtId="0" fontId="27" fillId="0" borderId="15" xfId="59" applyNumberFormat="1" applyFont="1" applyFill="1" applyBorder="1" applyAlignment="1">
      <alignment horizontal="center" vertical="center"/>
      <protection/>
    </xf>
    <xf numFmtId="49" fontId="28" fillId="0" borderId="15" xfId="59" applyNumberFormat="1" applyFont="1" applyFill="1" applyBorder="1" applyAlignment="1">
      <alignment horizontal="center" vertical="center"/>
      <protection/>
    </xf>
    <xf numFmtId="164" fontId="27" fillId="0" borderId="15" xfId="42" applyNumberFormat="1" applyFont="1" applyFill="1" applyBorder="1" applyAlignment="1">
      <alignment horizontal="right" vertical="center"/>
    </xf>
    <xf numFmtId="164" fontId="27" fillId="24" borderId="15" xfId="42" applyNumberFormat="1" applyFont="1" applyFill="1" applyBorder="1" applyAlignment="1">
      <alignment horizontal="right" vertical="center"/>
    </xf>
    <xf numFmtId="165" fontId="27" fillId="0" borderId="15" xfId="42" applyNumberFormat="1" applyFont="1" applyFill="1" applyBorder="1" applyAlignment="1">
      <alignment horizontal="center" vertical="center"/>
    </xf>
    <xf numFmtId="165" fontId="27" fillId="24" borderId="15" xfId="42" applyNumberFormat="1" applyFont="1" applyFill="1" applyBorder="1" applyAlignment="1">
      <alignment horizontal="center" vertical="center"/>
    </xf>
    <xf numFmtId="167" fontId="27" fillId="0" borderId="15" xfId="42" applyNumberFormat="1" applyFont="1" applyFill="1" applyBorder="1" applyAlignment="1">
      <alignment horizontal="center" vertical="center"/>
    </xf>
    <xf numFmtId="49" fontId="27" fillId="0" borderId="15" xfId="59" applyNumberFormat="1" applyFont="1" applyFill="1" applyBorder="1" applyAlignment="1">
      <alignment horizontal="center" vertical="center"/>
      <protection/>
    </xf>
    <xf numFmtId="43" fontId="27" fillId="0" borderId="13" xfId="42" applyFont="1" applyFill="1" applyBorder="1" applyAlignment="1">
      <alignment horizontal="center" vertical="center"/>
    </xf>
    <xf numFmtId="43" fontId="27" fillId="0" borderId="0" xfId="42" applyFont="1" applyFill="1" applyBorder="1" applyAlignment="1">
      <alignment horizontal="center" vertical="center"/>
    </xf>
    <xf numFmtId="0" fontId="27" fillId="0" borderId="13" xfId="59" applyNumberFormat="1" applyFont="1" applyFill="1" applyBorder="1" applyAlignment="1">
      <alignment horizontal="center" vertical="center"/>
      <protection/>
    </xf>
    <xf numFmtId="0" fontId="27" fillId="0" borderId="13" xfId="59" applyNumberFormat="1" applyFont="1" applyFill="1" applyBorder="1" applyAlignment="1">
      <alignment vertical="center"/>
      <protection/>
    </xf>
    <xf numFmtId="167" fontId="27" fillId="0" borderId="13" xfId="42" applyNumberFormat="1" applyFont="1" applyFill="1" applyBorder="1" applyAlignment="1">
      <alignment horizontal="center" vertical="center"/>
    </xf>
    <xf numFmtId="0" fontId="27" fillId="0" borderId="0" xfId="59" applyFont="1" applyFill="1" applyBorder="1" applyAlignment="1">
      <alignment vertical="center"/>
      <protection/>
    </xf>
    <xf numFmtId="41" fontId="27" fillId="0" borderId="0" xfId="43" applyFont="1" applyFill="1" applyBorder="1" applyAlignment="1">
      <alignment vertical="center"/>
    </xf>
    <xf numFmtId="183" fontId="27" fillId="0" borderId="13" xfId="62" applyNumberFormat="1" applyFont="1" applyFill="1" applyBorder="1" applyAlignment="1" applyProtection="1">
      <alignment horizontal="center" vertical="center"/>
      <protection hidden="1"/>
    </xf>
    <xf numFmtId="49" fontId="30" fillId="0" borderId="13" xfId="59" applyNumberFormat="1" applyFont="1" applyFill="1" applyBorder="1" applyAlignment="1">
      <alignment horizontal="center" vertical="center"/>
      <protection/>
    </xf>
    <xf numFmtId="183" fontId="33" fillId="0" borderId="13" xfId="62" applyNumberFormat="1" applyFont="1" applyFill="1" applyBorder="1" applyAlignment="1" applyProtection="1">
      <alignment horizontal="left" vertical="center"/>
      <protection hidden="1"/>
    </xf>
    <xf numFmtId="183" fontId="28" fillId="0" borderId="13" xfId="62" applyNumberFormat="1" applyFont="1" applyFill="1" applyBorder="1" applyAlignment="1" applyProtection="1">
      <alignment horizontal="center" vertical="center"/>
      <protection hidden="1"/>
    </xf>
    <xf numFmtId="0" fontId="30" fillId="0" borderId="0" xfId="59" applyFont="1" applyFill="1" applyBorder="1" applyAlignment="1">
      <alignment vertical="center"/>
      <protection/>
    </xf>
    <xf numFmtId="0" fontId="27" fillId="0" borderId="13" xfId="59" applyNumberFormat="1" applyFont="1" applyFill="1" applyBorder="1" applyAlignment="1">
      <alignment vertical="center" wrapText="1"/>
      <protection/>
    </xf>
    <xf numFmtId="164" fontId="27" fillId="0" borderId="13" xfId="42" applyNumberFormat="1" applyFont="1" applyFill="1" applyBorder="1" applyAlignment="1">
      <alignment vertical="center"/>
    </xf>
    <xf numFmtId="0" fontId="27" fillId="0" borderId="12" xfId="59" applyFont="1" applyFill="1" applyBorder="1" applyAlignment="1">
      <alignment horizontal="center" vertical="center"/>
      <protection/>
    </xf>
    <xf numFmtId="0" fontId="27" fillId="0" borderId="12" xfId="59" applyNumberFormat="1" applyFont="1" applyFill="1" applyBorder="1" applyAlignment="1">
      <alignment horizontal="left" vertical="center"/>
      <protection/>
    </xf>
    <xf numFmtId="0" fontId="27" fillId="0" borderId="12" xfId="59" applyNumberFormat="1" applyFont="1" applyFill="1" applyBorder="1" applyAlignment="1">
      <alignment horizontal="center" vertical="center"/>
      <protection/>
    </xf>
    <xf numFmtId="49" fontId="27" fillId="0" borderId="12" xfId="59" applyNumberFormat="1" applyFont="1" applyFill="1" applyBorder="1" applyAlignment="1">
      <alignment horizontal="center" vertical="center"/>
      <protection/>
    </xf>
    <xf numFmtId="164" fontId="27" fillId="0" borderId="12" xfId="42" applyNumberFormat="1" applyFont="1" applyFill="1" applyBorder="1" applyAlignment="1">
      <alignment horizontal="right" vertical="center"/>
    </xf>
    <xf numFmtId="165" fontId="27" fillId="0" borderId="12" xfId="42" applyNumberFormat="1" applyFont="1" applyFill="1" applyBorder="1" applyAlignment="1">
      <alignment horizontal="center" vertical="center"/>
    </xf>
    <xf numFmtId="165" fontId="27" fillId="24" borderId="12" xfId="42" applyNumberFormat="1" applyFont="1" applyFill="1" applyBorder="1" applyAlignment="1">
      <alignment horizontal="center" vertical="center"/>
    </xf>
    <xf numFmtId="167" fontId="27" fillId="24" borderId="12" xfId="42" applyNumberFormat="1" applyFont="1" applyFill="1" applyBorder="1" applyAlignment="1">
      <alignment horizontal="center" vertical="center"/>
    </xf>
    <xf numFmtId="49" fontId="27" fillId="24" borderId="12" xfId="59" applyNumberFormat="1" applyFont="1" applyFill="1" applyBorder="1" applyAlignment="1">
      <alignment horizontal="center" vertical="center"/>
      <protection/>
    </xf>
    <xf numFmtId="0" fontId="28" fillId="0" borderId="0" xfId="59" applyFont="1" applyFill="1" applyBorder="1" applyAlignment="1">
      <alignment horizontal="center" vertical="center"/>
      <protection/>
    </xf>
    <xf numFmtId="49" fontId="28" fillId="0" borderId="0" xfId="59" applyNumberFormat="1" applyFont="1" applyFill="1" applyBorder="1" applyAlignment="1">
      <alignment horizontal="center" vertical="center"/>
      <protection/>
    </xf>
    <xf numFmtId="164" fontId="28" fillId="0" borderId="0" xfId="59" applyNumberFormat="1" applyFont="1" applyFill="1" applyBorder="1" applyAlignment="1">
      <alignment horizontal="center" vertical="center"/>
      <protection/>
    </xf>
    <xf numFmtId="0" fontId="35" fillId="0" borderId="0" xfId="59" applyFont="1" applyFill="1" applyBorder="1" applyAlignment="1">
      <alignment vertical="center"/>
      <protection/>
    </xf>
    <xf numFmtId="0" fontId="36" fillId="22" borderId="0" xfId="59" applyFont="1" applyFill="1" applyBorder="1" applyAlignment="1">
      <alignment vertical="center"/>
      <protection/>
    </xf>
    <xf numFmtId="0" fontId="36" fillId="22" borderId="0" xfId="59" applyFont="1" applyFill="1" applyBorder="1" applyAlignment="1">
      <alignment horizontal="right" vertical="center"/>
      <protection/>
    </xf>
    <xf numFmtId="164" fontId="36" fillId="22" borderId="0" xfId="43" applyNumberFormat="1" applyFont="1" applyFill="1" applyBorder="1" applyAlignment="1">
      <alignment vertical="center"/>
    </xf>
    <xf numFmtId="165" fontId="36" fillId="0" borderId="0" xfId="43" applyNumberFormat="1" applyFont="1" applyFill="1" applyBorder="1" applyAlignment="1">
      <alignment vertical="center"/>
    </xf>
    <xf numFmtId="165" fontId="36" fillId="22" borderId="0" xfId="43" applyNumberFormat="1" applyFont="1" applyFill="1" applyBorder="1" applyAlignment="1">
      <alignment vertical="center"/>
    </xf>
    <xf numFmtId="41" fontId="36" fillId="22" borderId="0" xfId="43" applyFont="1" applyFill="1" applyBorder="1" applyAlignment="1">
      <alignment horizontal="center" vertical="center"/>
    </xf>
    <xf numFmtId="165" fontId="36" fillId="22" borderId="0" xfId="59" applyNumberFormat="1" applyFont="1" applyFill="1" applyBorder="1" applyAlignment="1">
      <alignment vertical="center"/>
      <protection/>
    </xf>
    <xf numFmtId="164" fontId="36" fillId="22" borderId="0" xfId="59" applyNumberFormat="1" applyFont="1" applyFill="1" applyBorder="1" applyAlignment="1">
      <alignment vertical="center"/>
      <protection/>
    </xf>
    <xf numFmtId="165" fontId="36" fillId="0" borderId="0" xfId="59" applyNumberFormat="1" applyFont="1" applyFill="1" applyBorder="1" applyAlignment="1">
      <alignment vertical="center"/>
      <protection/>
    </xf>
    <xf numFmtId="167" fontId="36" fillId="22" borderId="0" xfId="59" applyNumberFormat="1" applyFont="1" applyFill="1" applyBorder="1" applyAlignment="1">
      <alignment horizontal="center" vertical="center"/>
      <protection/>
    </xf>
    <xf numFmtId="0" fontId="36" fillId="0" borderId="0" xfId="59" applyFont="1" applyFill="1" applyBorder="1" applyAlignment="1">
      <alignment vertical="center"/>
      <protection/>
    </xf>
    <xf numFmtId="164" fontId="27" fillId="0" borderId="0" xfId="59" applyNumberFormat="1" applyFont="1" applyFill="1" applyBorder="1" applyAlignment="1">
      <alignment vertical="center"/>
      <protection/>
    </xf>
    <xf numFmtId="164" fontId="36" fillId="0" borderId="0" xfId="59" applyNumberFormat="1" applyFont="1" applyFill="1" applyBorder="1" applyAlignment="1">
      <alignment vertical="center"/>
      <protection/>
    </xf>
    <xf numFmtId="167" fontId="36" fillId="0" borderId="0" xfId="59" applyNumberFormat="1" applyFont="1" applyFill="1" applyBorder="1" applyAlignment="1">
      <alignment horizontal="center" vertical="center"/>
      <protection/>
    </xf>
    <xf numFmtId="0" fontId="28" fillId="0" borderId="0" xfId="59" applyFont="1" applyFill="1" applyBorder="1" applyAlignment="1">
      <alignment horizontal="left" vertical="center"/>
      <protection/>
    </xf>
    <xf numFmtId="0" fontId="28" fillId="24" borderId="0" xfId="59" applyFont="1" applyFill="1" applyBorder="1" applyAlignment="1">
      <alignment vertical="center"/>
      <protection/>
    </xf>
    <xf numFmtId="164" fontId="37" fillId="0" borderId="0" xfId="59" applyNumberFormat="1" applyFont="1" applyFill="1" applyBorder="1" applyAlignment="1">
      <alignment vertical="center"/>
      <protection/>
    </xf>
    <xf numFmtId="165" fontId="37" fillId="0" borderId="0" xfId="59" applyNumberFormat="1" applyFont="1" applyFill="1" applyBorder="1" applyAlignment="1">
      <alignment vertical="center"/>
      <protection/>
    </xf>
    <xf numFmtId="166" fontId="37" fillId="0" borderId="0" xfId="59" applyNumberFormat="1" applyFont="1" applyFill="1" applyBorder="1" applyAlignment="1">
      <alignment horizontal="center" vertical="center"/>
      <protection/>
    </xf>
    <xf numFmtId="0" fontId="28" fillId="0" borderId="12" xfId="59" applyFont="1" applyFill="1" applyBorder="1" applyAlignment="1">
      <alignment vertical="center"/>
      <protection/>
    </xf>
    <xf numFmtId="164" fontId="27" fillId="0" borderId="12" xfId="59" applyNumberFormat="1" applyFont="1" applyFill="1" applyBorder="1" applyAlignment="1">
      <alignment horizontal="center" vertical="center"/>
      <protection/>
    </xf>
    <xf numFmtId="165" fontId="27" fillId="0" borderId="12" xfId="59" applyNumberFormat="1" applyFont="1" applyFill="1" applyBorder="1" applyAlignment="1">
      <alignment horizontal="center" vertical="center"/>
      <protection/>
    </xf>
    <xf numFmtId="166" fontId="27" fillId="0" borderId="12" xfId="59" applyNumberFormat="1" applyFont="1" applyFill="1" applyBorder="1" applyAlignment="1">
      <alignment horizontal="center" vertical="center"/>
      <protection/>
    </xf>
    <xf numFmtId="0" fontId="28" fillId="0" borderId="13" xfId="59" applyFont="1" applyFill="1" applyBorder="1" applyAlignment="1">
      <alignment vertical="center"/>
      <protection/>
    </xf>
    <xf numFmtId="0" fontId="28" fillId="0" borderId="13" xfId="59" applyNumberFormat="1" applyFont="1" applyFill="1" applyBorder="1" applyAlignment="1">
      <alignment horizontal="left" vertical="center"/>
      <protection/>
    </xf>
    <xf numFmtId="164" fontId="28" fillId="0" borderId="13" xfId="59" applyNumberFormat="1" applyFont="1" applyFill="1" applyBorder="1" applyAlignment="1">
      <alignment horizontal="right" vertical="center"/>
      <protection/>
    </xf>
    <xf numFmtId="165" fontId="28" fillId="0" borderId="13" xfId="59" applyNumberFormat="1" applyFont="1" applyFill="1" applyBorder="1" applyAlignment="1">
      <alignment horizontal="right" vertical="center"/>
      <protection/>
    </xf>
    <xf numFmtId="166" fontId="28" fillId="0" borderId="13" xfId="59" applyNumberFormat="1" applyFont="1" applyFill="1" applyBorder="1" applyAlignment="1">
      <alignment horizontal="center" vertical="center"/>
      <protection/>
    </xf>
    <xf numFmtId="0" fontId="28" fillId="0" borderId="13" xfId="59" applyFont="1" applyFill="1" applyBorder="1" applyAlignment="1">
      <alignment horizontal="right" vertical="center"/>
      <protection/>
    </xf>
    <xf numFmtId="164" fontId="0" fillId="0" borderId="13" xfId="0" applyNumberFormat="1" applyFont="1" applyBorder="1" applyAlignment="1">
      <alignment horizontal="right" vertical="center"/>
    </xf>
    <xf numFmtId="165" fontId="29" fillId="0" borderId="13" xfId="59" applyNumberFormat="1" applyFont="1" applyFill="1" applyBorder="1" applyAlignment="1">
      <alignment vertical="center"/>
      <protection/>
    </xf>
    <xf numFmtId="166" fontId="29" fillId="0" borderId="13" xfId="59" applyNumberFormat="1" applyFont="1" applyFill="1" applyBorder="1" applyAlignment="1">
      <alignment horizontal="center" vertical="center"/>
      <protection/>
    </xf>
    <xf numFmtId="49" fontId="28" fillId="0" borderId="13" xfId="59" applyNumberFormat="1" applyFont="1" applyFill="1" applyBorder="1" applyAlignment="1">
      <alignment horizontal="right" vertical="center"/>
      <protection/>
    </xf>
    <xf numFmtId="168" fontId="28" fillId="0" borderId="13" xfId="59" applyNumberFormat="1" applyFont="1" applyFill="1" applyBorder="1" applyAlignment="1">
      <alignment vertical="center"/>
      <protection/>
    </xf>
    <xf numFmtId="168" fontId="28" fillId="0" borderId="13" xfId="42" applyNumberFormat="1" applyFont="1" applyFill="1" applyBorder="1" applyAlignment="1">
      <alignment vertical="center"/>
    </xf>
    <xf numFmtId="165" fontId="28" fillId="0" borderId="13" xfId="59" applyNumberFormat="1" applyFont="1" applyFill="1" applyBorder="1" applyAlignment="1">
      <alignment vertical="center"/>
      <protection/>
    </xf>
    <xf numFmtId="0" fontId="28" fillId="0" borderId="16" xfId="59" applyFont="1" applyFill="1" applyBorder="1" applyAlignment="1">
      <alignment vertical="center"/>
      <protection/>
    </xf>
    <xf numFmtId="0" fontId="28" fillId="0" borderId="16" xfId="59" applyNumberFormat="1" applyFont="1" applyFill="1" applyBorder="1" applyAlignment="1">
      <alignment vertical="center"/>
      <protection/>
    </xf>
    <xf numFmtId="164" fontId="0" fillId="0" borderId="16" xfId="0" applyNumberFormat="1" applyFont="1" applyBorder="1" applyAlignment="1">
      <alignment horizontal="right" vertical="center"/>
    </xf>
    <xf numFmtId="164" fontId="28" fillId="0" borderId="13" xfId="59" applyNumberFormat="1" applyFont="1" applyFill="1" applyBorder="1" applyAlignment="1">
      <alignment vertical="center"/>
      <protection/>
    </xf>
    <xf numFmtId="165" fontId="0" fillId="0" borderId="13" xfId="0" applyFont="1" applyBorder="1" applyAlignment="1">
      <alignment vertical="center"/>
    </xf>
    <xf numFmtId="165" fontId="0" fillId="0" borderId="17" xfId="0" applyFont="1" applyBorder="1" applyAlignment="1">
      <alignment vertical="center"/>
    </xf>
    <xf numFmtId="168" fontId="28" fillId="0" borderId="18" xfId="42" applyNumberFormat="1" applyFont="1" applyFill="1" applyBorder="1" applyAlignment="1">
      <alignment vertical="center"/>
    </xf>
    <xf numFmtId="164" fontId="28" fillId="0" borderId="16" xfId="42" applyNumberFormat="1" applyFont="1" applyFill="1" applyBorder="1" applyAlignment="1">
      <alignment vertical="center"/>
    </xf>
    <xf numFmtId="164" fontId="28" fillId="0" borderId="16" xfId="59" applyNumberFormat="1" applyFont="1" applyFill="1" applyBorder="1" applyAlignment="1">
      <alignment vertical="center"/>
      <protection/>
    </xf>
    <xf numFmtId="165" fontId="28" fillId="0" borderId="16" xfId="59" applyNumberFormat="1" applyFont="1" applyFill="1" applyBorder="1" applyAlignment="1">
      <alignment vertical="center"/>
      <protection/>
    </xf>
    <xf numFmtId="165" fontId="29" fillId="0" borderId="16" xfId="59" applyNumberFormat="1" applyFont="1" applyFill="1" applyBorder="1" applyAlignment="1">
      <alignment vertical="center"/>
      <protection/>
    </xf>
    <xf numFmtId="0" fontId="28" fillId="0" borderId="0" xfId="59" applyNumberFormat="1" applyFont="1" applyFill="1" applyBorder="1" applyAlignment="1">
      <alignment vertical="center"/>
      <protection/>
    </xf>
    <xf numFmtId="49" fontId="28" fillId="0" borderId="0" xfId="59" applyNumberFormat="1" applyFont="1" applyFill="1" applyBorder="1" applyAlignment="1" quotePrefix="1">
      <alignment horizontal="center" vertical="center"/>
      <protection/>
    </xf>
    <xf numFmtId="49" fontId="28" fillId="0" borderId="0" xfId="59" applyNumberFormat="1" applyFont="1" applyFill="1" applyBorder="1" applyAlignment="1">
      <alignment horizontal="right" vertical="center"/>
      <protection/>
    </xf>
    <xf numFmtId="164" fontId="28" fillId="0" borderId="0" xfId="42" applyNumberFormat="1" applyFont="1" applyFill="1" applyBorder="1" applyAlignment="1">
      <alignment vertical="center"/>
    </xf>
    <xf numFmtId="165" fontId="29" fillId="0" borderId="0" xfId="59" applyNumberFormat="1" applyFont="1" applyFill="1" applyBorder="1" applyAlignment="1">
      <alignment vertical="center"/>
      <protection/>
    </xf>
    <xf numFmtId="166" fontId="29" fillId="0" borderId="0" xfId="59" applyNumberFormat="1" applyFont="1" applyFill="1" applyBorder="1" applyAlignment="1">
      <alignment horizontal="center" vertical="center"/>
      <protection/>
    </xf>
    <xf numFmtId="164" fontId="27" fillId="0" borderId="0" xfId="59" applyNumberFormat="1" applyFont="1" applyFill="1" applyBorder="1" applyAlignment="1">
      <alignment horizontal="center" vertical="center"/>
      <protection/>
    </xf>
    <xf numFmtId="164" fontId="28" fillId="0" borderId="0" xfId="43" applyNumberFormat="1" applyFont="1" applyFill="1" applyBorder="1" applyAlignment="1">
      <alignment vertical="center"/>
    </xf>
    <xf numFmtId="164" fontId="27" fillId="0" borderId="0" xfId="43" applyNumberFormat="1" applyFont="1" applyFill="1" applyBorder="1" applyAlignment="1">
      <alignment horizontal="right" vertical="center"/>
    </xf>
    <xf numFmtId="3" fontId="28" fillId="0" borderId="0" xfId="59" applyNumberFormat="1" applyFont="1" applyFill="1" applyBorder="1" applyAlignment="1">
      <alignment vertical="center"/>
      <protection/>
    </xf>
    <xf numFmtId="49" fontId="28" fillId="0" borderId="0" xfId="59" applyNumberFormat="1" applyFont="1" applyFill="1" applyBorder="1" applyAlignment="1">
      <alignment vertical="center"/>
      <protection/>
    </xf>
    <xf numFmtId="49" fontId="27" fillId="0" borderId="0" xfId="59" applyNumberFormat="1" applyFont="1" applyFill="1" applyBorder="1" applyAlignment="1">
      <alignment vertical="center"/>
      <protection/>
    </xf>
    <xf numFmtId="169" fontId="28" fillId="0" borderId="0" xfId="43" applyNumberFormat="1" applyFont="1" applyFill="1" applyBorder="1" applyAlignment="1">
      <alignment vertical="center"/>
    </xf>
    <xf numFmtId="49" fontId="27" fillId="0" borderId="0" xfId="59" applyNumberFormat="1" applyFont="1" applyFill="1" applyBorder="1" applyAlignment="1">
      <alignment horizontal="centerContinuous" vertical="center"/>
      <protection/>
    </xf>
    <xf numFmtId="49" fontId="30" fillId="0" borderId="0" xfId="59" applyNumberFormat="1" applyFont="1" applyFill="1" applyBorder="1" applyAlignment="1">
      <alignment horizontal="centerContinuous" vertical="center"/>
      <protection/>
    </xf>
    <xf numFmtId="49" fontId="27" fillId="0" borderId="0" xfId="59" applyNumberFormat="1" applyFont="1" applyFill="1" applyBorder="1" applyAlignment="1">
      <alignment horizontal="left" vertical="center"/>
      <protection/>
    </xf>
    <xf numFmtId="49" fontId="27" fillId="0" borderId="0" xfId="59" applyNumberFormat="1" applyFont="1" applyFill="1" applyBorder="1" applyAlignment="1">
      <alignment horizontal="center" vertical="center"/>
      <protection/>
    </xf>
    <xf numFmtId="164" fontId="29" fillId="0" borderId="0" xfId="43" applyNumberFormat="1" applyFont="1" applyFill="1" applyBorder="1" applyAlignment="1">
      <alignment horizontal="right" vertical="center"/>
    </xf>
    <xf numFmtId="41" fontId="27" fillId="0" borderId="12" xfId="43" applyFont="1" applyFill="1" applyBorder="1" applyAlignment="1">
      <alignment horizontal="center" vertical="center"/>
    </xf>
    <xf numFmtId="41" fontId="28" fillId="0" borderId="0" xfId="43" applyFont="1" applyFill="1" applyBorder="1" applyAlignment="1">
      <alignment horizontal="center" vertical="center"/>
    </xf>
    <xf numFmtId="0" fontId="27" fillId="0" borderId="12" xfId="59" applyFont="1" applyFill="1" applyBorder="1" applyAlignment="1">
      <alignment horizontal="center" vertical="center" wrapText="1"/>
      <protection/>
    </xf>
    <xf numFmtId="164" fontId="27" fillId="0" borderId="12" xfId="43" applyNumberFormat="1" applyFont="1" applyFill="1" applyBorder="1" applyAlignment="1">
      <alignment horizontal="center" vertical="center"/>
    </xf>
    <xf numFmtId="3" fontId="29" fillId="0" borderId="12" xfId="59" applyNumberFormat="1" applyFont="1" applyFill="1" applyBorder="1" applyAlignment="1">
      <alignment vertical="center"/>
      <protection/>
    </xf>
    <xf numFmtId="183" fontId="27" fillId="0" borderId="13" xfId="62" applyNumberFormat="1" applyFont="1" applyFill="1" applyBorder="1" applyAlignment="1" applyProtection="1">
      <alignment horizontal="center" vertical="center"/>
      <protection hidden="1"/>
    </xf>
    <xf numFmtId="164" fontId="27" fillId="0" borderId="13" xfId="43" applyNumberFormat="1" applyFont="1" applyFill="1" applyBorder="1" applyAlignment="1">
      <alignment horizontal="right" vertical="center"/>
    </xf>
    <xf numFmtId="3" fontId="27" fillId="0" borderId="12" xfId="59" applyNumberFormat="1" applyFont="1" applyFill="1" applyBorder="1" applyAlignment="1">
      <alignment horizontal="right" vertical="center"/>
      <protection/>
    </xf>
    <xf numFmtId="3" fontId="28" fillId="0" borderId="12" xfId="59" applyNumberFormat="1" applyFont="1" applyFill="1" applyBorder="1" applyAlignment="1">
      <alignment vertical="center"/>
      <protection/>
    </xf>
    <xf numFmtId="49" fontId="28" fillId="0" borderId="12" xfId="59" applyNumberFormat="1" applyFont="1" applyFill="1" applyBorder="1" applyAlignment="1">
      <alignment horizontal="center" vertical="center"/>
      <protection/>
    </xf>
    <xf numFmtId="183" fontId="28" fillId="0" borderId="13" xfId="62" applyNumberFormat="1" applyFont="1" applyFill="1" applyBorder="1" applyAlignment="1" applyProtection="1">
      <alignment horizontal="center" vertical="center"/>
      <protection hidden="1"/>
    </xf>
    <xf numFmtId="3" fontId="28" fillId="0" borderId="12" xfId="59" applyNumberFormat="1" applyFont="1" applyFill="1" applyBorder="1" applyAlignment="1">
      <alignment horizontal="right" vertical="center"/>
      <protection/>
    </xf>
    <xf numFmtId="3" fontId="28" fillId="0" borderId="12" xfId="59" applyNumberFormat="1" applyFont="1" applyFill="1" applyBorder="1" applyAlignment="1">
      <alignment vertical="center"/>
      <protection/>
    </xf>
    <xf numFmtId="0" fontId="27" fillId="0" borderId="13" xfId="59" applyNumberFormat="1" applyFont="1" applyFill="1" applyBorder="1" applyAlignment="1" quotePrefix="1">
      <alignment horizontal="center" vertical="center"/>
      <protection/>
    </xf>
    <xf numFmtId="41" fontId="27" fillId="0" borderId="13" xfId="43" applyNumberFormat="1" applyFont="1" applyFill="1" applyBorder="1" applyAlignment="1">
      <alignment horizontal="right" vertical="center"/>
    </xf>
    <xf numFmtId="3" fontId="29" fillId="0" borderId="12" xfId="59" applyNumberFormat="1" applyFont="1" applyFill="1" applyBorder="1" applyAlignment="1">
      <alignment vertical="center"/>
      <protection/>
    </xf>
    <xf numFmtId="172" fontId="32" fillId="0" borderId="0" xfId="57" applyNumberFormat="1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164" fontId="28" fillId="0" borderId="13" xfId="43" applyNumberFormat="1" applyFont="1" applyFill="1" applyBorder="1" applyAlignment="1">
      <alignment horizontal="right" vertical="center"/>
    </xf>
    <xf numFmtId="3" fontId="28" fillId="0" borderId="13" xfId="59" applyNumberFormat="1" applyFont="1" applyFill="1" applyBorder="1" applyAlignment="1">
      <alignment horizontal="right" vertical="center"/>
      <protection/>
    </xf>
    <xf numFmtId="3" fontId="27" fillId="0" borderId="13" xfId="59" applyNumberFormat="1" applyFont="1" applyFill="1" applyBorder="1" applyAlignment="1">
      <alignment horizontal="right" vertical="center"/>
      <protection/>
    </xf>
    <xf numFmtId="164" fontId="28" fillId="0" borderId="0" xfId="59" applyNumberFormat="1" applyFont="1" applyFill="1" applyBorder="1" applyAlignment="1">
      <alignment vertical="center"/>
      <protection/>
    </xf>
    <xf numFmtId="0" fontId="28" fillId="0" borderId="13" xfId="59" applyNumberFormat="1" applyFont="1" applyFill="1" applyBorder="1" applyAlignment="1">
      <alignment vertical="center" wrapText="1"/>
      <protection/>
    </xf>
    <xf numFmtId="3" fontId="27" fillId="0" borderId="12" xfId="59" applyNumberFormat="1" applyFont="1" applyFill="1" applyBorder="1" applyAlignment="1">
      <alignment horizontal="right" vertical="center"/>
      <protection/>
    </xf>
    <xf numFmtId="164" fontId="27" fillId="0" borderId="0" xfId="59" applyNumberFormat="1" applyFont="1" applyFill="1" applyBorder="1" applyAlignment="1">
      <alignment vertical="center"/>
      <protection/>
    </xf>
    <xf numFmtId="0" fontId="27" fillId="0" borderId="16" xfId="59" applyFont="1" applyFill="1" applyBorder="1" applyAlignment="1">
      <alignment horizontal="center" vertical="center"/>
      <protection/>
    </xf>
    <xf numFmtId="0" fontId="27" fillId="0" borderId="16" xfId="59" applyNumberFormat="1" applyFont="1" applyFill="1" applyBorder="1" applyAlignment="1">
      <alignment vertical="center" wrapText="1"/>
      <protection/>
    </xf>
    <xf numFmtId="0" fontId="27" fillId="0" borderId="16" xfId="59" applyNumberFormat="1" applyFont="1" applyFill="1" applyBorder="1" applyAlignment="1">
      <alignment horizontal="center" vertical="center"/>
      <protection/>
    </xf>
    <xf numFmtId="164" fontId="27" fillId="0" borderId="16" xfId="43" applyNumberFormat="1" applyFont="1" applyFill="1" applyBorder="1" applyAlignment="1">
      <alignment horizontal="right" vertical="center"/>
    </xf>
    <xf numFmtId="164" fontId="27" fillId="0" borderId="13" xfId="43" applyNumberFormat="1" applyFont="1" applyFill="1" applyBorder="1" applyAlignment="1">
      <alignment horizontal="right" vertical="center"/>
    </xf>
    <xf numFmtId="0" fontId="27" fillId="0" borderId="16" xfId="59" applyFont="1" applyFill="1" applyBorder="1" applyAlignment="1">
      <alignment horizontal="center" vertical="center"/>
      <protection/>
    </xf>
    <xf numFmtId="0" fontId="27" fillId="0" borderId="16" xfId="59" applyNumberFormat="1" applyFont="1" applyFill="1" applyBorder="1" applyAlignment="1">
      <alignment vertical="center"/>
      <protection/>
    </xf>
    <xf numFmtId="167" fontId="27" fillId="0" borderId="16" xfId="42" applyNumberFormat="1" applyFont="1" applyFill="1" applyBorder="1" applyAlignment="1">
      <alignment horizontal="right" vertical="center"/>
    </xf>
    <xf numFmtId="3" fontId="28" fillId="0" borderId="12" xfId="59" applyNumberFormat="1" applyFont="1" applyFill="1" applyBorder="1" applyAlignment="1">
      <alignment horizontal="right" vertical="center"/>
      <protection/>
    </xf>
    <xf numFmtId="38" fontId="28" fillId="0" borderId="0" xfId="59" applyNumberFormat="1" applyFont="1" applyFill="1" applyBorder="1" applyAlignment="1">
      <alignment vertical="center"/>
      <protection/>
    </xf>
    <xf numFmtId="38" fontId="28" fillId="0" borderId="0" xfId="59" applyNumberFormat="1" applyFont="1" applyFill="1" applyBorder="1" applyAlignment="1">
      <alignment horizontal="center" vertical="center"/>
      <protection/>
    </xf>
    <xf numFmtId="38" fontId="28" fillId="0" borderId="0" xfId="59" applyNumberFormat="1" applyFont="1" applyFill="1" applyBorder="1" applyAlignment="1">
      <alignment horizontal="right" vertical="center"/>
      <protection/>
    </xf>
    <xf numFmtId="164" fontId="28" fillId="0" borderId="0" xfId="43" applyNumberFormat="1" applyFont="1" applyFill="1" applyBorder="1" applyAlignment="1">
      <alignment horizontal="right" vertical="center"/>
    </xf>
    <xf numFmtId="38" fontId="28" fillId="0" borderId="0" xfId="59" applyNumberFormat="1" applyFont="1" applyBorder="1" applyAlignment="1">
      <alignment vertical="center"/>
      <protection/>
    </xf>
    <xf numFmtId="3" fontId="28" fillId="0" borderId="0" xfId="0" applyNumberFormat="1" applyFont="1" applyFill="1" applyAlignment="1">
      <alignment horizontal="right" vertical="center"/>
    </xf>
    <xf numFmtId="3" fontId="27" fillId="0" borderId="0" xfId="59" applyNumberFormat="1" applyFont="1" applyFill="1" applyBorder="1" applyAlignment="1">
      <alignment vertical="center"/>
      <protection/>
    </xf>
    <xf numFmtId="38" fontId="27" fillId="0" borderId="0" xfId="59" applyNumberFormat="1" applyFont="1" applyFill="1" applyBorder="1" applyAlignment="1">
      <alignment horizontal="right" vertical="center"/>
      <protection/>
    </xf>
    <xf numFmtId="41" fontId="27" fillId="0" borderId="0" xfId="43" applyFont="1" applyFill="1" applyBorder="1" applyAlignment="1">
      <alignment horizontal="right" vertical="center"/>
    </xf>
    <xf numFmtId="164" fontId="27" fillId="0" borderId="0" xfId="43" applyNumberFormat="1" applyFont="1" applyFill="1" applyBorder="1" applyAlignment="1">
      <alignment vertical="center"/>
    </xf>
    <xf numFmtId="49" fontId="29" fillId="0" borderId="0" xfId="59" applyNumberFormat="1" applyFont="1" applyFill="1" applyBorder="1" applyAlignment="1">
      <alignment horizontal="left" vertical="center"/>
      <protection/>
    </xf>
    <xf numFmtId="49" fontId="29" fillId="0" borderId="0" xfId="59" applyNumberFormat="1" applyFont="1" applyFill="1" applyBorder="1" applyAlignment="1">
      <alignment horizontal="center" vertical="center"/>
      <protection/>
    </xf>
    <xf numFmtId="41" fontId="28" fillId="0" borderId="0" xfId="43" applyFont="1" applyFill="1" applyBorder="1" applyAlignment="1">
      <alignment horizontal="right" vertical="center"/>
    </xf>
    <xf numFmtId="3" fontId="27" fillId="0" borderId="0" xfId="43" applyNumberFormat="1" applyFont="1" applyFill="1" applyBorder="1" applyAlignment="1">
      <alignment vertical="center"/>
    </xf>
    <xf numFmtId="0" fontId="27" fillId="0" borderId="0" xfId="59" applyFont="1" applyFill="1" applyBorder="1" applyAlignment="1">
      <alignment horizontal="right" vertical="center"/>
      <protection/>
    </xf>
    <xf numFmtId="3" fontId="27" fillId="0" borderId="0" xfId="43" applyNumberFormat="1" applyFont="1" applyFill="1" applyBorder="1" applyAlignment="1">
      <alignment horizontal="right" vertical="center"/>
    </xf>
    <xf numFmtId="0" fontId="28" fillId="0" borderId="0" xfId="59" applyFont="1" applyFill="1" applyBorder="1" applyAlignment="1">
      <alignment horizontal="right" vertical="center"/>
      <protection/>
    </xf>
    <xf numFmtId="3" fontId="28" fillId="0" borderId="0" xfId="59" applyNumberFormat="1" applyFont="1" applyFill="1" applyBorder="1" applyAlignment="1">
      <alignment horizontal="right" vertical="center"/>
      <protection/>
    </xf>
    <xf numFmtId="41" fontId="28" fillId="0" borderId="0" xfId="43" applyNumberFormat="1" applyFont="1" applyFill="1" applyBorder="1" applyAlignment="1">
      <alignment horizontal="right" vertical="center"/>
    </xf>
    <xf numFmtId="43" fontId="28" fillId="0" borderId="0" xfId="43" applyNumberFormat="1" applyFont="1" applyFill="1" applyBorder="1" applyAlignment="1">
      <alignment horizontal="right" vertical="center"/>
    </xf>
    <xf numFmtId="166" fontId="27" fillId="0" borderId="0" xfId="59" applyNumberFormat="1" applyFont="1" applyFill="1" applyBorder="1" applyAlignment="1">
      <alignment horizontal="right" vertical="center"/>
      <protection/>
    </xf>
    <xf numFmtId="0" fontId="28" fillId="0" borderId="0" xfId="0" applyNumberFormat="1" applyFont="1" applyFill="1" applyBorder="1" applyAlignment="1">
      <alignment vertical="center"/>
    </xf>
    <xf numFmtId="164" fontId="29" fillId="0" borderId="0" xfId="59" applyNumberFormat="1" applyFont="1" applyFill="1" applyBorder="1" applyAlignment="1">
      <alignment vertical="center"/>
      <protection/>
    </xf>
    <xf numFmtId="0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 wrapText="1"/>
    </xf>
    <xf numFmtId="167" fontId="28" fillId="0" borderId="0" xfId="42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Continuous" vertical="center"/>
    </xf>
    <xf numFmtId="0" fontId="30" fillId="0" borderId="0" xfId="0" applyNumberFormat="1" applyFont="1" applyFill="1" applyAlignment="1">
      <alignment horizontal="centerContinuous" vertical="center"/>
    </xf>
    <xf numFmtId="0" fontId="27" fillId="0" borderId="0" xfId="0" applyNumberFormat="1" applyFont="1" applyFill="1" applyAlignment="1">
      <alignment horizontal="centerContinuous" vertical="center"/>
    </xf>
    <xf numFmtId="0" fontId="28" fillId="0" borderId="0" xfId="0" applyNumberFormat="1" applyFont="1" applyFill="1" applyAlignment="1">
      <alignment vertical="center"/>
    </xf>
    <xf numFmtId="0" fontId="30" fillId="0" borderId="0" xfId="0" applyNumberFormat="1" applyFont="1" applyFill="1" applyBorder="1" applyAlignment="1">
      <alignment horizontal="centerContinuous" vertical="center"/>
    </xf>
    <xf numFmtId="0" fontId="27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horizontal="right" vertical="center"/>
    </xf>
    <xf numFmtId="0" fontId="27" fillId="0" borderId="12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left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167" fontId="27" fillId="0" borderId="12" xfId="42" applyNumberFormat="1" applyFont="1" applyFill="1" applyBorder="1" applyAlignment="1">
      <alignment horizontal="right" vertical="center"/>
    </xf>
    <xf numFmtId="0" fontId="27" fillId="0" borderId="20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167" fontId="27" fillId="0" borderId="0" xfId="0" applyNumberFormat="1" applyFont="1" applyFill="1" applyAlignment="1">
      <alignment vertical="center"/>
    </xf>
    <xf numFmtId="0" fontId="27" fillId="0" borderId="21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vertical="center" wrapText="1"/>
    </xf>
    <xf numFmtId="49" fontId="28" fillId="0" borderId="21" xfId="0" applyNumberFormat="1" applyFont="1" applyFill="1" applyBorder="1" applyAlignment="1">
      <alignment vertical="center"/>
    </xf>
    <xf numFmtId="167" fontId="28" fillId="0" borderId="21" xfId="42" applyNumberFormat="1" applyFont="1" applyFill="1" applyBorder="1" applyAlignment="1">
      <alignment horizontal="right" vertical="center"/>
    </xf>
    <xf numFmtId="0" fontId="28" fillId="0" borderId="20" xfId="0" applyNumberFormat="1" applyFont="1" applyFill="1" applyBorder="1" applyAlignment="1">
      <alignment horizontal="right" vertical="center" wrapText="1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vertical="center" wrapText="1"/>
    </xf>
    <xf numFmtId="49" fontId="28" fillId="0" borderId="13" xfId="0" applyNumberFormat="1" applyFont="1" applyFill="1" applyBorder="1" applyAlignment="1">
      <alignment horizontal="center" vertical="center"/>
    </xf>
    <xf numFmtId="167" fontId="28" fillId="0" borderId="13" xfId="42" applyNumberFormat="1" applyFont="1" applyFill="1" applyBorder="1" applyAlignment="1">
      <alignment horizontal="right" vertical="center"/>
    </xf>
    <xf numFmtId="3" fontId="28" fillId="0" borderId="0" xfId="0" applyNumberFormat="1" applyFont="1" applyFill="1" applyAlignment="1">
      <alignment vertical="center"/>
    </xf>
    <xf numFmtId="183" fontId="28" fillId="0" borderId="0" xfId="58" applyNumberFormat="1" applyFont="1" applyFill="1" applyAlignment="1" quotePrefix="1">
      <alignment horizontal="center" vertical="center"/>
      <protection/>
    </xf>
    <xf numFmtId="167" fontId="28" fillId="0" borderId="0" xfId="0" applyNumberFormat="1" applyFont="1" applyFill="1" applyAlignment="1">
      <alignment vertical="center"/>
    </xf>
    <xf numFmtId="183" fontId="28" fillId="0" borderId="0" xfId="58" applyNumberFormat="1" applyFont="1" applyFill="1" applyAlignment="1">
      <alignment horizontal="center" vertical="center"/>
      <protection/>
    </xf>
    <xf numFmtId="3" fontId="29" fillId="0" borderId="0" xfId="0" applyNumberFormat="1" applyFont="1" applyFill="1" applyAlignment="1">
      <alignment vertical="center"/>
    </xf>
    <xf numFmtId="0" fontId="27" fillId="0" borderId="1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vertical="center" wrapText="1"/>
    </xf>
    <xf numFmtId="183" fontId="27" fillId="0" borderId="0" xfId="58" applyNumberFormat="1" applyFont="1" applyFill="1" applyAlignment="1">
      <alignment horizontal="center" vertical="center"/>
      <protection/>
    </xf>
    <xf numFmtId="49" fontId="27" fillId="0" borderId="13" xfId="0" applyNumberFormat="1" applyFont="1" applyFill="1" applyBorder="1" applyAlignment="1">
      <alignment horizontal="center" vertical="center"/>
    </xf>
    <xf numFmtId="167" fontId="27" fillId="0" borderId="13" xfId="42" applyNumberFormat="1" applyFont="1" applyFill="1" applyBorder="1" applyAlignment="1">
      <alignment horizontal="right" vertical="center"/>
    </xf>
    <xf numFmtId="0" fontId="27" fillId="0" borderId="20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Alignment="1">
      <alignment vertical="center"/>
    </xf>
    <xf numFmtId="49" fontId="28" fillId="0" borderId="13" xfId="0" applyNumberFormat="1" applyFont="1" applyFill="1" applyBorder="1" applyAlignment="1">
      <alignment vertical="center" wrapText="1"/>
    </xf>
    <xf numFmtId="0" fontId="27" fillId="0" borderId="1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vertical="center" wrapText="1"/>
    </xf>
    <xf numFmtId="0" fontId="29" fillId="0" borderId="13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vertical="center" wrapText="1"/>
    </xf>
    <xf numFmtId="49" fontId="29" fillId="0" borderId="13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 quotePrefix="1">
      <alignment horizontal="right" vertical="center" wrapText="1"/>
    </xf>
    <xf numFmtId="0" fontId="29" fillId="0" borderId="0" xfId="0" applyNumberFormat="1" applyFont="1" applyFill="1" applyAlignment="1">
      <alignment vertical="center"/>
    </xf>
    <xf numFmtId="49" fontId="27" fillId="0" borderId="13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vertical="center" wrapText="1"/>
    </xf>
    <xf numFmtId="49" fontId="28" fillId="0" borderId="13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Alignment="1">
      <alignment vertical="center"/>
    </xf>
    <xf numFmtId="0" fontId="27" fillId="0" borderId="16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167" fontId="27" fillId="0" borderId="16" xfId="42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vertical="center" wrapText="1"/>
    </xf>
    <xf numFmtId="167" fontId="37" fillId="0" borderId="0" xfId="42" applyNumberFormat="1" applyFont="1" applyFill="1" applyBorder="1" applyAlignment="1">
      <alignment horizontal="right" vertical="center"/>
    </xf>
    <xf numFmtId="167" fontId="28" fillId="0" borderId="0" xfId="42" applyNumberFormat="1" applyFont="1" applyFill="1" applyBorder="1" applyAlignment="1">
      <alignment horizontal="right" vertical="center"/>
    </xf>
    <xf numFmtId="41" fontId="28" fillId="0" borderId="0" xfId="42" applyNumberFormat="1" applyFont="1" applyFill="1" applyBorder="1" applyAlignment="1">
      <alignment horizontal="right" vertical="center"/>
    </xf>
    <xf numFmtId="43" fontId="28" fillId="0" borderId="0" xfId="42" applyNumberFormat="1" applyFont="1" applyFill="1" applyBorder="1" applyAlignment="1">
      <alignment horizontal="right" vertical="center"/>
    </xf>
    <xf numFmtId="174" fontId="28" fillId="0" borderId="0" xfId="0" applyNumberFormat="1" applyFont="1" applyAlignment="1">
      <alignment vertical="center"/>
    </xf>
    <xf numFmtId="173" fontId="28" fillId="0" borderId="0" xfId="43" applyNumberFormat="1" applyFont="1" applyAlignment="1">
      <alignment vertical="center"/>
    </xf>
    <xf numFmtId="173" fontId="28" fillId="0" borderId="0" xfId="0" applyNumberFormat="1" applyFont="1" applyBorder="1" applyAlignment="1">
      <alignment vertical="center"/>
    </xf>
    <xf numFmtId="173" fontId="28" fillId="0" borderId="0" xfId="43" applyNumberFormat="1" applyFont="1" applyFill="1" applyAlignment="1">
      <alignment horizontal="right" vertical="center"/>
    </xf>
    <xf numFmtId="173" fontId="28" fillId="0" borderId="0" xfId="43" applyNumberFormat="1" applyFont="1" applyAlignment="1">
      <alignment horizontal="right" vertical="center"/>
    </xf>
    <xf numFmtId="173" fontId="27" fillId="0" borderId="0" xfId="43" applyNumberFormat="1" applyFont="1" applyFill="1" applyBorder="1" applyAlignment="1">
      <alignment horizontal="right" vertical="center"/>
    </xf>
    <xf numFmtId="174" fontId="28" fillId="0" borderId="0" xfId="0" applyNumberFormat="1" applyFont="1" applyFill="1" applyBorder="1" applyAlignment="1">
      <alignment vertical="center"/>
    </xf>
    <xf numFmtId="173" fontId="28" fillId="0" borderId="0" xfId="43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165" fontId="28" fillId="0" borderId="0" xfId="0" applyFont="1" applyFill="1" applyBorder="1" applyAlignment="1">
      <alignment vertical="center"/>
    </xf>
    <xf numFmtId="165" fontId="28" fillId="0" borderId="0" xfId="0" applyFont="1" applyAlignment="1">
      <alignment vertical="center"/>
    </xf>
    <xf numFmtId="165" fontId="28" fillId="0" borderId="0" xfId="0" applyFont="1" applyAlignment="1">
      <alignment vertical="center" wrapText="1"/>
    </xf>
    <xf numFmtId="0" fontId="27" fillId="0" borderId="0" xfId="0" applyNumberFormat="1" applyFont="1" applyAlignment="1">
      <alignment horizontal="left" vertical="center" wrapText="1"/>
    </xf>
    <xf numFmtId="0" fontId="28" fillId="0" borderId="0" xfId="0" applyNumberFormat="1" applyFont="1" applyAlignment="1">
      <alignment horizontal="right" vertical="center"/>
    </xf>
    <xf numFmtId="0" fontId="27" fillId="0" borderId="0" xfId="0" applyNumberFormat="1" applyFont="1" applyBorder="1" applyAlignment="1">
      <alignment vertical="center" wrapText="1"/>
    </xf>
    <xf numFmtId="174" fontId="27" fillId="0" borderId="0" xfId="0" applyNumberFormat="1" applyFont="1" applyBorder="1" applyAlignment="1">
      <alignment vertical="center"/>
    </xf>
    <xf numFmtId="173" fontId="27" fillId="0" borderId="0" xfId="43" applyNumberFormat="1" applyFont="1" applyBorder="1" applyAlignment="1">
      <alignment vertical="center"/>
    </xf>
    <xf numFmtId="173" fontId="27" fillId="0" borderId="0" xfId="0" applyNumberFormat="1" applyFont="1" applyBorder="1" applyAlignment="1">
      <alignment vertical="center"/>
    </xf>
    <xf numFmtId="173" fontId="28" fillId="0" borderId="0" xfId="43" applyNumberFormat="1" applyFont="1" applyBorder="1" applyAlignment="1">
      <alignment horizontal="right" vertical="center"/>
    </xf>
    <xf numFmtId="174" fontId="27" fillId="0" borderId="0" xfId="0" applyNumberFormat="1" applyFont="1" applyFill="1" applyBorder="1" applyAlignment="1">
      <alignment horizontal="right" vertical="center"/>
    </xf>
    <xf numFmtId="173" fontId="27" fillId="0" borderId="0" xfId="43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  <xf numFmtId="165" fontId="27" fillId="0" borderId="0" xfId="0" applyFont="1" applyFill="1" applyBorder="1" applyAlignment="1">
      <alignment vertical="center"/>
    </xf>
    <xf numFmtId="165" fontId="27" fillId="0" borderId="0" xfId="0" applyFont="1" applyAlignment="1">
      <alignment vertical="center"/>
    </xf>
    <xf numFmtId="173" fontId="28" fillId="0" borderId="0" xfId="43" applyNumberFormat="1" applyFont="1" applyFill="1" applyBorder="1" applyAlignment="1">
      <alignment horizontal="right" vertical="center"/>
    </xf>
    <xf numFmtId="174" fontId="28" fillId="0" borderId="0" xfId="0" applyNumberFormat="1" applyFont="1" applyFill="1" applyBorder="1" applyAlignment="1">
      <alignment horizontal="right" vertical="center"/>
    </xf>
    <xf numFmtId="0" fontId="28" fillId="0" borderId="0" xfId="0" applyNumberFormat="1" applyFont="1" applyBorder="1" applyAlignment="1">
      <alignment vertical="center" wrapText="1"/>
    </xf>
    <xf numFmtId="174" fontId="28" fillId="0" borderId="0" xfId="0" applyNumberFormat="1" applyFont="1" applyBorder="1" applyAlignment="1">
      <alignment vertical="center"/>
    </xf>
    <xf numFmtId="173" fontId="28" fillId="0" borderId="0" xfId="43" applyNumberFormat="1" applyFont="1" applyBorder="1" applyAlignment="1">
      <alignment vertical="center"/>
    </xf>
    <xf numFmtId="0" fontId="29" fillId="0" borderId="0" xfId="0" applyNumberFormat="1" applyFont="1" applyBorder="1" applyAlignment="1">
      <alignment vertical="center" wrapText="1"/>
    </xf>
    <xf numFmtId="174" fontId="29" fillId="0" borderId="0" xfId="0" applyNumberFormat="1" applyFont="1" applyBorder="1" applyAlignment="1">
      <alignment vertical="center"/>
    </xf>
    <xf numFmtId="173" fontId="29" fillId="0" borderId="0" xfId="43" applyNumberFormat="1" applyFont="1" applyBorder="1" applyAlignment="1">
      <alignment vertical="center"/>
    </xf>
    <xf numFmtId="173" fontId="29" fillId="0" borderId="0" xfId="0" applyNumberFormat="1" applyFont="1" applyBorder="1" applyAlignment="1">
      <alignment vertical="center"/>
    </xf>
    <xf numFmtId="173" fontId="29" fillId="0" borderId="0" xfId="43" applyNumberFormat="1" applyFont="1" applyBorder="1" applyAlignment="1">
      <alignment horizontal="right" vertical="center"/>
    </xf>
    <xf numFmtId="174" fontId="29" fillId="0" borderId="0" xfId="0" applyNumberFormat="1" applyFont="1" applyFill="1" applyBorder="1" applyAlignment="1">
      <alignment horizontal="right" vertical="center"/>
    </xf>
    <xf numFmtId="173" fontId="29" fillId="0" borderId="0" xfId="43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vertical="center"/>
    </xf>
    <xf numFmtId="165" fontId="29" fillId="0" borderId="0" xfId="0" applyFont="1" applyFill="1" applyBorder="1" applyAlignment="1">
      <alignment vertical="center"/>
    </xf>
    <xf numFmtId="165" fontId="29" fillId="0" borderId="0" xfId="0" applyFont="1" applyAlignment="1">
      <alignment vertical="center"/>
    </xf>
    <xf numFmtId="0" fontId="29" fillId="0" borderId="0" xfId="0" applyNumberFormat="1" applyFont="1" applyBorder="1" applyAlignment="1" quotePrefix="1">
      <alignment vertical="center" wrapText="1"/>
    </xf>
    <xf numFmtId="0" fontId="28" fillId="0" borderId="0" xfId="0" applyNumberFormat="1" applyFont="1" applyBorder="1" applyAlignment="1">
      <alignment vertical="center"/>
    </xf>
    <xf numFmtId="173" fontId="27" fillId="0" borderId="0" xfId="43" applyNumberFormat="1" applyFont="1" applyBorder="1" applyAlignment="1">
      <alignment horizontal="right" vertical="center"/>
    </xf>
    <xf numFmtId="173" fontId="27" fillId="0" borderId="14" xfId="43" applyNumberFormat="1" applyFont="1" applyFill="1" applyBorder="1" applyAlignment="1">
      <alignment horizontal="right" vertical="center"/>
    </xf>
    <xf numFmtId="0" fontId="27" fillId="0" borderId="4" xfId="0" applyNumberFormat="1" applyFont="1" applyFill="1" applyBorder="1" applyAlignment="1">
      <alignment vertical="center" wrapText="1"/>
    </xf>
    <xf numFmtId="174" fontId="27" fillId="0" borderId="0" xfId="0" applyNumberFormat="1" applyFont="1" applyFill="1" applyBorder="1" applyAlignment="1">
      <alignment vertical="center"/>
    </xf>
    <xf numFmtId="173" fontId="27" fillId="0" borderId="4" xfId="43" applyNumberFormat="1" applyFont="1" applyFill="1" applyBorder="1" applyAlignment="1">
      <alignment horizontal="center" vertical="center"/>
    </xf>
    <xf numFmtId="173" fontId="27" fillId="0" borderId="0" xfId="0" applyNumberFormat="1" applyFont="1" applyFill="1" applyBorder="1" applyAlignment="1">
      <alignment horizontal="center" vertical="center"/>
    </xf>
    <xf numFmtId="173" fontId="27" fillId="0" borderId="4" xfId="0" applyNumberFormat="1" applyFont="1" applyFill="1" applyBorder="1" applyAlignment="1">
      <alignment horizontal="right" vertical="center" wrapText="1"/>
    </xf>
    <xf numFmtId="173" fontId="27" fillId="0" borderId="0" xfId="0" applyNumberFormat="1" applyFont="1" applyFill="1" applyBorder="1" applyAlignment="1">
      <alignment horizontal="right" vertical="center"/>
    </xf>
    <xf numFmtId="41" fontId="27" fillId="0" borderId="4" xfId="43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vertical="center" wrapText="1"/>
    </xf>
    <xf numFmtId="14" fontId="28" fillId="0" borderId="0" xfId="43" applyNumberFormat="1" applyFont="1" applyFill="1" applyBorder="1" applyAlignment="1">
      <alignment horizontal="center" vertical="center"/>
    </xf>
    <xf numFmtId="9" fontId="28" fillId="0" borderId="0" xfId="65" applyFont="1" applyFill="1" applyBorder="1" applyAlignment="1">
      <alignment horizontal="center" vertical="center"/>
    </xf>
    <xf numFmtId="9" fontId="28" fillId="0" borderId="0" xfId="65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vertical="center" wrapText="1"/>
    </xf>
    <xf numFmtId="0" fontId="27" fillId="0" borderId="4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Border="1" applyAlignment="1">
      <alignment horizontal="right" vertical="center" wrapText="1"/>
    </xf>
    <xf numFmtId="14" fontId="28" fillId="0" borderId="0" xfId="43" applyNumberFormat="1" applyFont="1" applyBorder="1" applyAlignment="1">
      <alignment vertical="center"/>
    </xf>
    <xf numFmtId="9" fontId="28" fillId="0" borderId="0" xfId="65" applyFont="1" applyBorder="1" applyAlignment="1">
      <alignment horizontal="right" vertical="center"/>
    </xf>
    <xf numFmtId="165" fontId="27" fillId="0" borderId="0" xfId="0" applyFont="1" applyBorder="1" applyAlignment="1">
      <alignment vertical="center"/>
    </xf>
    <xf numFmtId="165" fontId="28" fillId="0" borderId="0" xfId="0" applyFont="1" applyBorder="1" applyAlignment="1">
      <alignment vertical="center" wrapText="1"/>
    </xf>
    <xf numFmtId="165" fontId="27" fillId="0" borderId="0" xfId="0" applyFont="1" applyBorder="1" applyAlignment="1">
      <alignment horizontal="left" vertical="center" wrapText="1"/>
    </xf>
    <xf numFmtId="173" fontId="28" fillId="0" borderId="15" xfId="43" applyNumberFormat="1" applyFont="1" applyBorder="1" applyAlignment="1">
      <alignment horizontal="right" vertical="center"/>
    </xf>
    <xf numFmtId="165" fontId="27" fillId="0" borderId="0" xfId="0" applyFont="1" applyAlignment="1">
      <alignment horizontal="left" vertical="center" wrapText="1"/>
    </xf>
    <xf numFmtId="174" fontId="27" fillId="0" borderId="0" xfId="0" applyNumberFormat="1" applyFont="1" applyAlignment="1">
      <alignment vertical="center"/>
    </xf>
    <xf numFmtId="173" fontId="27" fillId="0" borderId="0" xfId="43" applyNumberFormat="1" applyFont="1" applyAlignment="1">
      <alignment vertical="center"/>
    </xf>
    <xf numFmtId="165" fontId="30" fillId="0" borderId="0" xfId="0" applyFont="1" applyAlignment="1">
      <alignment horizontal="left" vertical="center" wrapText="1"/>
    </xf>
    <xf numFmtId="174" fontId="30" fillId="0" borderId="0" xfId="0" applyNumberFormat="1" applyFont="1" applyAlignment="1">
      <alignment vertical="center"/>
    </xf>
    <xf numFmtId="173" fontId="30" fillId="0" borderId="0" xfId="43" applyNumberFormat="1" applyFont="1" applyAlignment="1">
      <alignment vertical="center"/>
    </xf>
    <xf numFmtId="173" fontId="30" fillId="0" borderId="0" xfId="0" applyNumberFormat="1" applyFont="1" applyBorder="1" applyAlignment="1">
      <alignment vertical="center"/>
    </xf>
    <xf numFmtId="173" fontId="30" fillId="0" borderId="0" xfId="43" applyNumberFormat="1" applyFont="1" applyBorder="1" applyAlignment="1">
      <alignment horizontal="right" vertical="center"/>
    </xf>
    <xf numFmtId="174" fontId="30" fillId="0" borderId="0" xfId="0" applyNumberFormat="1" applyFont="1" applyFill="1" applyBorder="1" applyAlignment="1">
      <alignment horizontal="right" vertical="center"/>
    </xf>
    <xf numFmtId="173" fontId="30" fillId="0" borderId="0" xfId="43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vertical="center"/>
    </xf>
    <xf numFmtId="165" fontId="30" fillId="0" borderId="0" xfId="0" applyFont="1" applyFill="1" applyBorder="1" applyAlignment="1">
      <alignment vertical="center"/>
    </xf>
    <xf numFmtId="165" fontId="30" fillId="0" borderId="0" xfId="0" applyFont="1" applyAlignment="1">
      <alignment vertical="center"/>
    </xf>
    <xf numFmtId="165" fontId="28" fillId="0" borderId="0" xfId="0" applyFont="1" applyAlignment="1" quotePrefix="1">
      <alignment horizontal="justify" vertical="center"/>
    </xf>
    <xf numFmtId="173" fontId="27" fillId="0" borderId="0" xfId="0" applyNumberFormat="1" applyFont="1" applyFill="1" applyBorder="1" applyAlignment="1">
      <alignment horizontal="right" vertical="center" wrapText="1"/>
    </xf>
    <xf numFmtId="0" fontId="27" fillId="0" borderId="14" xfId="0" applyNumberFormat="1" applyFont="1" applyFill="1" applyBorder="1" applyAlignment="1">
      <alignment vertical="center" wrapText="1"/>
    </xf>
    <xf numFmtId="0" fontId="27" fillId="0" borderId="0" xfId="0" applyNumberFormat="1" applyFont="1" applyBorder="1" applyAlignment="1">
      <alignment vertical="center"/>
    </xf>
    <xf numFmtId="173" fontId="28" fillId="0" borderId="0" xfId="43" applyNumberFormat="1" applyFont="1" applyFill="1" applyBorder="1" applyAlignment="1">
      <alignment vertical="center" wrapText="1"/>
    </xf>
    <xf numFmtId="173" fontId="28" fillId="0" borderId="0" xfId="43" applyNumberFormat="1" applyFont="1" applyFill="1" applyBorder="1" applyAlignment="1">
      <alignment horizontal="right" vertical="center" wrapText="1"/>
    </xf>
    <xf numFmtId="173" fontId="27" fillId="0" borderId="0" xfId="43" applyNumberFormat="1" applyFont="1" applyFill="1" applyAlignment="1">
      <alignment horizontal="right" vertical="center"/>
    </xf>
    <xf numFmtId="0" fontId="27" fillId="0" borderId="0" xfId="0" applyNumberFormat="1" applyFont="1" applyBorder="1" applyAlignment="1" quotePrefix="1">
      <alignment vertical="center" wrapText="1"/>
    </xf>
    <xf numFmtId="173" fontId="27" fillId="0" borderId="0" xfId="0" applyNumberFormat="1" applyFont="1" applyBorder="1" applyAlignment="1">
      <alignment horizontal="right" vertical="center"/>
    </xf>
    <xf numFmtId="0" fontId="28" fillId="0" borderId="0" xfId="0" applyNumberFormat="1" applyFont="1" applyBorder="1" applyAlignment="1" quotePrefix="1">
      <alignment vertical="center" wrapText="1"/>
    </xf>
    <xf numFmtId="173" fontId="28" fillId="0" borderId="0" xfId="0" applyNumberFormat="1" applyFont="1" applyBorder="1" applyAlignment="1">
      <alignment horizontal="right" vertical="center"/>
    </xf>
    <xf numFmtId="165" fontId="28" fillId="0" borderId="0" xfId="0" applyFont="1" applyBorder="1" applyAlignment="1">
      <alignment vertical="center"/>
    </xf>
    <xf numFmtId="0" fontId="28" fillId="0" borderId="0" xfId="0" applyNumberFormat="1" applyFont="1" applyFill="1" applyBorder="1" applyAlignment="1" quotePrefix="1">
      <alignment vertical="center"/>
    </xf>
    <xf numFmtId="173" fontId="28" fillId="0" borderId="0" xfId="43" applyNumberFormat="1" applyFont="1" applyFill="1" applyBorder="1" applyAlignment="1">
      <alignment vertical="center"/>
    </xf>
    <xf numFmtId="173" fontId="28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Border="1" applyAlignment="1">
      <alignment horizontal="center" vertical="center"/>
    </xf>
    <xf numFmtId="188" fontId="28" fillId="0" borderId="0" xfId="0" applyNumberFormat="1" applyFont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 wrapText="1"/>
    </xf>
    <xf numFmtId="0" fontId="41" fillId="0" borderId="0" xfId="0" applyNumberFormat="1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right" vertical="center" wrapText="1"/>
    </xf>
    <xf numFmtId="165" fontId="27" fillId="0" borderId="15" xfId="0" applyFont="1" applyFill="1" applyBorder="1" applyAlignment="1">
      <alignment vertical="center"/>
    </xf>
    <xf numFmtId="174" fontId="27" fillId="0" borderId="15" xfId="0" applyNumberFormat="1" applyFont="1" applyFill="1" applyBorder="1" applyAlignment="1">
      <alignment vertical="center"/>
    </xf>
    <xf numFmtId="173" fontId="27" fillId="0" borderId="15" xfId="43" applyNumberFormat="1" applyFont="1" applyFill="1" applyBorder="1" applyAlignment="1">
      <alignment vertical="center"/>
    </xf>
    <xf numFmtId="173" fontId="27" fillId="0" borderId="0" xfId="0" applyNumberFormat="1" applyFont="1" applyFill="1" applyBorder="1" applyAlignment="1">
      <alignment vertical="center"/>
    </xf>
    <xf numFmtId="165" fontId="27" fillId="0" borderId="0" xfId="0" applyFont="1" applyFill="1" applyAlignment="1">
      <alignment vertical="center"/>
    </xf>
    <xf numFmtId="174" fontId="27" fillId="0" borderId="0" xfId="0" applyNumberFormat="1" applyFont="1" applyFill="1" applyAlignment="1">
      <alignment vertical="center"/>
    </xf>
    <xf numFmtId="173" fontId="27" fillId="0" borderId="0" xfId="43" applyNumberFormat="1" applyFont="1" applyFill="1" applyAlignment="1">
      <alignment vertical="center"/>
    </xf>
    <xf numFmtId="173" fontId="28" fillId="0" borderId="0" xfId="0" applyNumberFormat="1" applyFont="1" applyFill="1" applyBorder="1" applyAlignment="1">
      <alignment vertical="center"/>
    </xf>
    <xf numFmtId="165" fontId="27" fillId="0" borderId="4" xfId="0" applyFont="1" applyFill="1" applyBorder="1" applyAlignment="1">
      <alignment vertical="center"/>
    </xf>
    <xf numFmtId="174" fontId="27" fillId="0" borderId="4" xfId="0" applyNumberFormat="1" applyFont="1" applyFill="1" applyBorder="1" applyAlignment="1">
      <alignment vertical="center"/>
    </xf>
    <xf numFmtId="173" fontId="27" fillId="0" borderId="4" xfId="43" applyNumberFormat="1" applyFont="1" applyFill="1" applyBorder="1" applyAlignment="1">
      <alignment vertical="center"/>
    </xf>
    <xf numFmtId="0" fontId="27" fillId="0" borderId="15" xfId="0" applyNumberFormat="1" applyFont="1" applyBorder="1" applyAlignment="1">
      <alignment vertical="center"/>
    </xf>
    <xf numFmtId="174" fontId="28" fillId="0" borderId="15" xfId="0" applyNumberFormat="1" applyFont="1" applyBorder="1" applyAlignment="1">
      <alignment vertical="center"/>
    </xf>
    <xf numFmtId="173" fontId="28" fillId="0" borderId="15" xfId="43" applyNumberFormat="1" applyFont="1" applyBorder="1" applyAlignment="1">
      <alignment vertical="center"/>
    </xf>
    <xf numFmtId="0" fontId="28" fillId="0" borderId="0" xfId="59" applyNumberFormat="1" applyFont="1" applyFill="1" applyBorder="1" applyAlignment="1" quotePrefix="1">
      <alignment horizontal="left" vertical="center"/>
      <protection/>
    </xf>
    <xf numFmtId="0" fontId="28" fillId="0" borderId="0" xfId="59" applyNumberFormat="1" applyFont="1" applyFill="1" applyBorder="1" applyAlignment="1">
      <alignment horizontal="left" vertical="center"/>
      <protection/>
    </xf>
    <xf numFmtId="0" fontId="28" fillId="0" borderId="15" xfId="59" applyNumberFormat="1" applyFont="1" applyFill="1" applyBorder="1" applyAlignment="1" quotePrefix="1">
      <alignment horizontal="left" vertical="center"/>
      <protection/>
    </xf>
    <xf numFmtId="0" fontId="27" fillId="0" borderId="4" xfId="0" applyNumberFormat="1" applyFont="1" applyBorder="1" applyAlignment="1">
      <alignment vertical="center" wrapText="1"/>
    </xf>
    <xf numFmtId="174" fontId="27" fillId="0" borderId="4" xfId="0" applyNumberFormat="1" applyFont="1" applyBorder="1" applyAlignment="1">
      <alignment vertical="center"/>
    </xf>
    <xf numFmtId="173" fontId="27" fillId="0" borderId="4" xfId="43" applyNumberFormat="1" applyFont="1" applyBorder="1" applyAlignment="1">
      <alignment vertical="center"/>
    </xf>
    <xf numFmtId="165" fontId="28" fillId="0" borderId="0" xfId="0" applyFont="1" applyAlignment="1">
      <alignment horizontal="left" vertical="center" wrapText="1"/>
    </xf>
    <xf numFmtId="173" fontId="28" fillId="0" borderId="0" xfId="0" applyNumberFormat="1" applyFont="1" applyAlignment="1">
      <alignment horizontal="left" vertical="center" wrapText="1"/>
    </xf>
    <xf numFmtId="173" fontId="28" fillId="0" borderId="0" xfId="0" applyNumberFormat="1" applyFont="1" applyAlignment="1">
      <alignment horizontal="right" vertical="center" wrapText="1"/>
    </xf>
    <xf numFmtId="3" fontId="27" fillId="0" borderId="0" xfId="58" applyNumberFormat="1" applyFont="1" applyFill="1" applyAlignment="1">
      <alignment horizontal="left" vertical="center"/>
      <protection/>
    </xf>
    <xf numFmtId="3" fontId="28" fillId="0" borderId="0" xfId="58" applyNumberFormat="1" applyFont="1" applyFill="1" applyAlignment="1">
      <alignment vertical="center"/>
      <protection/>
    </xf>
    <xf numFmtId="188" fontId="28" fillId="0" borderId="0" xfId="58" applyNumberFormat="1" applyFont="1" applyFill="1" applyAlignment="1">
      <alignment horizontal="left" vertical="center"/>
      <protection/>
    </xf>
    <xf numFmtId="188" fontId="28" fillId="0" borderId="0" xfId="58" applyNumberFormat="1" applyFont="1" applyFill="1" applyAlignment="1">
      <alignment vertical="center"/>
      <protection/>
    </xf>
    <xf numFmtId="0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28" fillId="0" borderId="0" xfId="0" applyNumberFormat="1" applyFont="1" applyAlignment="1" quotePrefix="1">
      <alignment vertical="center"/>
    </xf>
    <xf numFmtId="3" fontId="35" fillId="0" borderId="0" xfId="0" applyNumberFormat="1" applyFont="1" applyFill="1" applyBorder="1" applyAlignment="1">
      <alignment vertical="center"/>
    </xf>
    <xf numFmtId="0" fontId="29" fillId="0" borderId="0" xfId="0" applyNumberFormat="1" applyFont="1" applyAlignment="1" quotePrefix="1">
      <alignment vertical="center"/>
    </xf>
    <xf numFmtId="0" fontId="27" fillId="0" borderId="0" xfId="0" applyNumberFormat="1" applyFont="1" applyAlignment="1">
      <alignment vertical="center" wrapText="1"/>
    </xf>
    <xf numFmtId="0" fontId="28" fillId="0" borderId="0" xfId="0" applyNumberFormat="1" applyFont="1" applyAlignment="1">
      <alignment vertical="center"/>
    </xf>
    <xf numFmtId="14" fontId="28" fillId="0" borderId="0" xfId="43" applyNumberFormat="1" applyFont="1" applyAlignment="1">
      <alignment vertical="center"/>
    </xf>
    <xf numFmtId="165" fontId="28" fillId="0" borderId="0" xfId="0" applyFont="1" applyAlignment="1" quotePrefix="1">
      <alignment vertical="center"/>
    </xf>
    <xf numFmtId="0" fontId="27" fillId="0" borderId="15" xfId="0" applyNumberFormat="1" applyFont="1" applyBorder="1" applyAlignment="1">
      <alignment vertical="center" wrapText="1"/>
    </xf>
    <xf numFmtId="0" fontId="28" fillId="0" borderId="0" xfId="59" applyNumberFormat="1" applyFont="1" applyFill="1" applyBorder="1" applyAlignment="1" quotePrefix="1">
      <alignment horizontal="left" vertical="center" wrapText="1"/>
      <protection/>
    </xf>
    <xf numFmtId="0" fontId="27" fillId="0" borderId="0" xfId="0" applyNumberFormat="1" applyFont="1" applyBorder="1" applyAlignment="1">
      <alignment horizontal="left" vertical="center" wrapText="1"/>
    </xf>
    <xf numFmtId="165" fontId="27" fillId="0" borderId="0" xfId="0" applyFont="1" applyBorder="1" applyAlignment="1">
      <alignment horizontal="right" vertical="center"/>
    </xf>
    <xf numFmtId="165" fontId="28" fillId="0" borderId="0" xfId="0" applyFont="1" applyBorder="1" applyAlignment="1">
      <alignment horizontal="right" vertical="center"/>
    </xf>
    <xf numFmtId="188" fontId="27" fillId="0" borderId="15" xfId="61" applyNumberFormat="1" applyFont="1" applyFill="1" applyBorder="1" applyAlignment="1">
      <alignment vertical="center"/>
      <protection/>
    </xf>
    <xf numFmtId="165" fontId="27" fillId="0" borderId="15" xfId="0" applyFont="1" applyBorder="1" applyAlignment="1">
      <alignment vertical="center"/>
    </xf>
    <xf numFmtId="173" fontId="28" fillId="0" borderId="0" xfId="43" applyNumberFormat="1" applyFont="1" applyFill="1" applyAlignment="1">
      <alignment vertical="center"/>
    </xf>
    <xf numFmtId="165" fontId="28" fillId="0" borderId="0" xfId="0" applyFont="1" applyBorder="1" applyAlignment="1" quotePrefix="1">
      <alignment vertical="center"/>
    </xf>
    <xf numFmtId="165" fontId="27" fillId="0" borderId="0" xfId="0" applyFont="1" applyBorder="1" applyAlignment="1" quotePrefix="1">
      <alignment vertical="center"/>
    </xf>
    <xf numFmtId="165" fontId="2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right" vertical="center" wrapText="1"/>
    </xf>
    <xf numFmtId="0" fontId="28" fillId="0" borderId="0" xfId="58" applyNumberFormat="1" applyFont="1" applyFill="1" applyBorder="1" applyAlignment="1">
      <alignment vertical="center"/>
      <protection/>
    </xf>
    <xf numFmtId="3" fontId="28" fillId="0" borderId="0" xfId="0" applyNumberFormat="1" applyFont="1" applyAlignment="1">
      <alignment vertical="center"/>
    </xf>
    <xf numFmtId="0" fontId="28" fillId="0" borderId="0" xfId="58" applyNumberFormat="1" applyFont="1" applyFill="1" applyAlignment="1">
      <alignment vertical="center"/>
      <protection/>
    </xf>
    <xf numFmtId="0" fontId="28" fillId="0" borderId="0" xfId="43" applyNumberFormat="1" applyFont="1" applyBorder="1" applyAlignment="1">
      <alignment vertical="center"/>
    </xf>
    <xf numFmtId="0" fontId="28" fillId="0" borderId="0" xfId="0" applyNumberFormat="1" applyFont="1" applyBorder="1" applyAlignment="1">
      <alignment horizontal="right" vertical="center"/>
    </xf>
    <xf numFmtId="0" fontId="28" fillId="0" borderId="0" xfId="43" applyNumberFormat="1" applyFont="1" applyBorder="1" applyAlignment="1">
      <alignment horizontal="right" vertical="center"/>
    </xf>
    <xf numFmtId="188" fontId="28" fillId="0" borderId="0" xfId="58" applyNumberFormat="1" applyFont="1" applyFill="1" applyBorder="1" applyAlignment="1">
      <alignment horizontal="left" vertical="center"/>
      <protection/>
    </xf>
    <xf numFmtId="43" fontId="28" fillId="0" borderId="0" xfId="42" applyFont="1" applyFill="1" applyBorder="1" applyAlignment="1">
      <alignment vertical="center"/>
    </xf>
    <xf numFmtId="174" fontId="27" fillId="0" borderId="0" xfId="0" applyNumberFormat="1" applyFont="1" applyFill="1" applyBorder="1" applyAlignment="1">
      <alignment horizontal="left" vertical="center" wrapText="1"/>
    </xf>
    <xf numFmtId="173" fontId="27" fillId="0" borderId="0" xfId="43" applyNumberFormat="1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165" fontId="27" fillId="0" borderId="0" xfId="0" applyFont="1" applyFill="1" applyBorder="1" applyAlignment="1">
      <alignment horizontal="left" vertical="center" wrapText="1"/>
    </xf>
    <xf numFmtId="188" fontId="28" fillId="0" borderId="0" xfId="58" applyNumberFormat="1" applyFont="1" applyFill="1" applyBorder="1" applyAlignment="1">
      <alignment vertical="center"/>
      <protection/>
    </xf>
    <xf numFmtId="174" fontId="28" fillId="0" borderId="0" xfId="0" applyNumberFormat="1" applyFont="1" applyFill="1" applyBorder="1" applyAlignment="1">
      <alignment horizontal="left" vertical="center" wrapText="1"/>
    </xf>
    <xf numFmtId="173" fontId="28" fillId="0" borderId="0" xfId="43" applyNumberFormat="1" applyFont="1" applyFill="1" applyBorder="1" applyAlignment="1">
      <alignment horizontal="left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165" fontId="28" fillId="0" borderId="0" xfId="0" applyFont="1" applyFill="1" applyBorder="1" applyAlignment="1">
      <alignment horizontal="left" vertical="center" wrapText="1"/>
    </xf>
    <xf numFmtId="174" fontId="29" fillId="0" borderId="0" xfId="0" applyNumberFormat="1" applyFont="1" applyFill="1" applyBorder="1" applyAlignment="1">
      <alignment horizontal="left" vertical="center" wrapText="1"/>
    </xf>
    <xf numFmtId="173" fontId="29" fillId="0" borderId="0" xfId="43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left" vertical="center" wrapText="1"/>
    </xf>
    <xf numFmtId="165" fontId="29" fillId="0" borderId="0" xfId="0" applyFont="1" applyFill="1" applyBorder="1" applyAlignment="1">
      <alignment horizontal="left" vertical="center" wrapText="1"/>
    </xf>
    <xf numFmtId="165" fontId="29" fillId="0" borderId="0" xfId="0" applyFont="1" applyAlignment="1">
      <alignment horizontal="left" vertical="center" wrapText="1"/>
    </xf>
    <xf numFmtId="0" fontId="27" fillId="0" borderId="0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165" fontId="28" fillId="0" borderId="0" xfId="0" applyFont="1" applyBorder="1" applyAlignment="1">
      <alignment horizontal="left" vertical="center" wrapText="1"/>
    </xf>
    <xf numFmtId="0" fontId="27" fillId="0" borderId="15" xfId="0" applyNumberFormat="1" applyFont="1" applyBorder="1" applyAlignment="1">
      <alignment horizontal="left" vertical="center"/>
    </xf>
    <xf numFmtId="0" fontId="27" fillId="0" borderId="15" xfId="0" applyNumberFormat="1" applyFont="1" applyBorder="1" applyAlignment="1">
      <alignment horizontal="right" vertical="center"/>
    </xf>
    <xf numFmtId="0" fontId="28" fillId="0" borderId="0" xfId="0" applyNumberFormat="1" applyFont="1" applyBorder="1" applyAlignment="1" quotePrefix="1">
      <alignment horizontal="left" vertical="top" wrapText="1"/>
    </xf>
    <xf numFmtId="0" fontId="28" fillId="0" borderId="0" xfId="0" applyNumberFormat="1" applyFont="1" applyBorder="1" applyAlignment="1">
      <alignment vertical="top" wrapText="1"/>
    </xf>
    <xf numFmtId="0" fontId="29" fillId="0" borderId="0" xfId="0" applyNumberFormat="1" applyFont="1" applyBorder="1" applyAlignment="1" quotePrefix="1">
      <alignment horizontal="left" vertical="top" wrapText="1"/>
    </xf>
    <xf numFmtId="0" fontId="28" fillId="0" borderId="0" xfId="0" applyNumberFormat="1" applyFont="1" applyBorder="1" applyAlignment="1" quotePrefix="1">
      <alignment horizontal="left" vertical="top"/>
    </xf>
    <xf numFmtId="167" fontId="28" fillId="0" borderId="0" xfId="42" applyNumberFormat="1" applyFont="1" applyBorder="1" applyAlignment="1">
      <alignment horizontal="center" vertical="center"/>
    </xf>
    <xf numFmtId="0" fontId="28" fillId="0" borderId="0" xfId="0" applyNumberFormat="1" applyFont="1" applyBorder="1" applyAlignment="1" quotePrefix="1">
      <alignment horizontal="left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/>
    </xf>
    <xf numFmtId="167" fontId="28" fillId="0" borderId="0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left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42" fillId="0" borderId="0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vertical="center"/>
    </xf>
    <xf numFmtId="0" fontId="43" fillId="0" borderId="0" xfId="0" applyNumberFormat="1" applyFont="1" applyBorder="1" applyAlignment="1">
      <alignment horizontal="justify" vertical="center"/>
    </xf>
    <xf numFmtId="0" fontId="43" fillId="0" borderId="0" xfId="0" applyNumberFormat="1" applyFont="1" applyBorder="1" applyAlignment="1">
      <alignment vertical="center"/>
    </xf>
    <xf numFmtId="190" fontId="43" fillId="0" borderId="0" xfId="42" applyNumberFormat="1" applyFont="1" applyBorder="1" applyAlignment="1">
      <alignment horizontal="right" vertical="center"/>
    </xf>
    <xf numFmtId="43" fontId="43" fillId="0" borderId="0" xfId="42" applyFont="1" applyBorder="1" applyAlignment="1">
      <alignment vertical="center"/>
    </xf>
    <xf numFmtId="0" fontId="43" fillId="0" borderId="0" xfId="0" applyNumberFormat="1" applyFont="1" applyBorder="1" applyAlignment="1">
      <alignment horizontal="right" vertical="center"/>
    </xf>
    <xf numFmtId="43" fontId="43" fillId="0" borderId="0" xfId="42" applyFont="1" applyBorder="1" applyAlignment="1">
      <alignment horizontal="justify" vertical="center"/>
    </xf>
    <xf numFmtId="0" fontId="42" fillId="0" borderId="0" xfId="0" applyNumberFormat="1" applyFont="1" applyBorder="1" applyAlignment="1">
      <alignment horizontal="right" vertical="center"/>
    </xf>
    <xf numFmtId="0" fontId="42" fillId="0" borderId="0" xfId="0" applyNumberFormat="1" applyFont="1" applyBorder="1" applyAlignment="1">
      <alignment horizontal="justify" vertical="center"/>
    </xf>
    <xf numFmtId="0" fontId="27" fillId="0" borderId="0" xfId="0" applyNumberFormat="1" applyFont="1" applyAlignment="1">
      <alignment horizontal="left" vertical="center"/>
    </xf>
    <xf numFmtId="0" fontId="27" fillId="0" borderId="0" xfId="43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right" vertical="center"/>
    </xf>
    <xf numFmtId="0" fontId="27" fillId="0" borderId="0" xfId="43" applyNumberFormat="1" applyFont="1" applyBorder="1" applyAlignment="1">
      <alignment horizontal="right" vertical="center"/>
    </xf>
    <xf numFmtId="0" fontId="27" fillId="0" borderId="0" xfId="43" applyNumberFormat="1" applyFont="1" applyFill="1" applyBorder="1" applyAlignment="1">
      <alignment horizontal="right" vertical="center"/>
    </xf>
    <xf numFmtId="0" fontId="27" fillId="0" borderId="0" xfId="43" applyNumberFormat="1" applyFont="1" applyBorder="1" applyAlignment="1">
      <alignment vertical="center"/>
    </xf>
    <xf numFmtId="165" fontId="29" fillId="0" borderId="15" xfId="0" applyFont="1" applyBorder="1" applyAlignment="1">
      <alignment horizontal="left" vertical="center" wrapText="1"/>
    </xf>
    <xf numFmtId="0" fontId="28" fillId="0" borderId="17" xfId="59" applyFont="1" applyFill="1" applyBorder="1" applyAlignment="1" quotePrefix="1">
      <alignment horizontal="center" vertical="center"/>
      <protection/>
    </xf>
    <xf numFmtId="0" fontId="28" fillId="0" borderId="18" xfId="59" applyFont="1" applyFill="1" applyBorder="1" applyAlignment="1" quotePrefix="1">
      <alignment horizontal="center" vertical="center"/>
      <protection/>
    </xf>
    <xf numFmtId="0" fontId="28" fillId="0" borderId="22" xfId="59" applyFont="1" applyFill="1" applyBorder="1" applyAlignment="1" quotePrefix="1">
      <alignment horizontal="center" vertical="center"/>
      <protection/>
    </xf>
    <xf numFmtId="0" fontId="28" fillId="0" borderId="23" xfId="59" applyFont="1" applyFill="1" applyBorder="1" applyAlignment="1" quotePrefix="1">
      <alignment horizontal="center" vertical="center"/>
      <protection/>
    </xf>
    <xf numFmtId="165" fontId="27" fillId="0" borderId="14" xfId="0" applyFont="1" applyBorder="1" applyAlignment="1">
      <alignment horizontal="center"/>
    </xf>
    <xf numFmtId="164" fontId="29" fillId="0" borderId="15" xfId="59" applyNumberFormat="1" applyFont="1" applyFill="1" applyBorder="1" applyAlignment="1">
      <alignment horizontal="right" vertical="center"/>
      <protection/>
    </xf>
    <xf numFmtId="0" fontId="27" fillId="0" borderId="0" xfId="59" applyNumberFormat="1" applyFont="1" applyFill="1" applyBorder="1" applyAlignment="1">
      <alignment horizontal="center" vertical="center"/>
      <protection/>
    </xf>
    <xf numFmtId="0" fontId="27" fillId="0" borderId="19" xfId="59" applyNumberFormat="1" applyFont="1" applyFill="1" applyBorder="1" applyAlignment="1">
      <alignment horizontal="center" vertical="center" wrapText="1"/>
      <protection/>
    </xf>
    <xf numFmtId="0" fontId="27" fillId="0" borderId="20" xfId="59" applyNumberFormat="1" applyFont="1" applyFill="1" applyBorder="1" applyAlignment="1">
      <alignment horizontal="center" vertical="center" wrapText="1"/>
      <protection/>
    </xf>
    <xf numFmtId="0" fontId="28" fillId="0" borderId="24" xfId="59" applyFont="1" applyFill="1" applyBorder="1" applyAlignment="1" quotePrefix="1">
      <alignment horizontal="center" vertical="center"/>
      <protection/>
    </xf>
    <xf numFmtId="0" fontId="28" fillId="0" borderId="25" xfId="59" applyFont="1" applyFill="1" applyBorder="1" applyAlignment="1" quotePrefix="1">
      <alignment horizontal="center" vertical="center"/>
      <protection/>
    </xf>
    <xf numFmtId="164" fontId="28" fillId="0" borderId="0" xfId="59" applyNumberFormat="1" applyFont="1" applyFill="1" applyBorder="1" applyAlignment="1">
      <alignment horizontal="right" vertical="center"/>
      <protection/>
    </xf>
    <xf numFmtId="164" fontId="28" fillId="0" borderId="0" xfId="59" applyNumberFormat="1" applyFont="1" applyFill="1" applyBorder="1" applyAlignment="1">
      <alignment horizontal="center" vertical="center"/>
      <protection/>
    </xf>
    <xf numFmtId="164" fontId="27" fillId="0" borderId="0" xfId="43" applyNumberFormat="1" applyFont="1" applyFill="1" applyBorder="1" applyAlignment="1">
      <alignment horizontal="right" vertical="center"/>
    </xf>
    <xf numFmtId="164" fontId="28" fillId="0" borderId="0" xfId="43" applyNumberFormat="1" applyFont="1" applyFill="1" applyBorder="1" applyAlignment="1">
      <alignment horizontal="right" vertical="center"/>
    </xf>
    <xf numFmtId="0" fontId="27" fillId="0" borderId="0" xfId="59" applyFont="1" applyFill="1" applyBorder="1" applyAlignment="1">
      <alignment horizontal="right" vertical="center"/>
      <protection/>
    </xf>
    <xf numFmtId="0" fontId="29" fillId="0" borderId="15" xfId="0" applyNumberFormat="1" applyFont="1" applyFill="1" applyBorder="1" applyAlignment="1">
      <alignment horizontal="right" vertical="center"/>
    </xf>
    <xf numFmtId="0" fontId="28" fillId="0" borderId="0" xfId="59" applyFont="1" applyFill="1" applyBorder="1" applyAlignment="1">
      <alignment horizontal="center" vertical="center"/>
      <protection/>
    </xf>
    <xf numFmtId="43" fontId="43" fillId="0" borderId="0" xfId="42" applyFont="1" applyBorder="1" applyAlignment="1">
      <alignment horizontal="right" vertical="center"/>
    </xf>
    <xf numFmtId="167" fontId="28" fillId="0" borderId="0" xfId="42" applyNumberFormat="1" applyFont="1" applyBorder="1" applyAlignment="1">
      <alignment horizontal="center" vertical="top"/>
    </xf>
    <xf numFmtId="167" fontId="28" fillId="0" borderId="14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 quotePrefix="1">
      <alignment horizontal="left" vertical="top" wrapText="1"/>
    </xf>
    <xf numFmtId="173" fontId="28" fillId="0" borderId="0" xfId="43" applyNumberFormat="1" applyFont="1" applyBorder="1" applyAlignment="1">
      <alignment horizontal="right" vertical="center"/>
    </xf>
    <xf numFmtId="0" fontId="28" fillId="0" borderId="0" xfId="0" applyNumberFormat="1" applyFont="1" applyBorder="1" applyAlignment="1">
      <alignment horizontal="right" vertical="center" wrapText="1"/>
    </xf>
    <xf numFmtId="0" fontId="28" fillId="0" borderId="0" xfId="0" applyNumberFormat="1" applyFont="1" applyBorder="1" applyAlignment="1">
      <alignment horizontal="justify" vertical="center" wrapText="1"/>
    </xf>
    <xf numFmtId="0" fontId="42" fillId="0" borderId="15" xfId="0" applyNumberFormat="1" applyFont="1" applyBorder="1" applyAlignment="1">
      <alignment horizontal="right" vertical="center"/>
    </xf>
    <xf numFmtId="167" fontId="29" fillId="0" borderId="0" xfId="42" applyNumberFormat="1" applyFont="1" applyBorder="1" applyAlignment="1">
      <alignment horizontal="center" vertical="top"/>
    </xf>
    <xf numFmtId="165" fontId="28" fillId="0" borderId="0" xfId="0" applyFont="1" applyBorder="1" applyAlignment="1" quotePrefix="1">
      <alignment horizontal="left" vertical="center" wrapText="1"/>
    </xf>
    <xf numFmtId="0" fontId="27" fillId="0" borderId="15" xfId="0" applyNumberFormat="1" applyFont="1" applyBorder="1" applyAlignment="1">
      <alignment horizontal="right" vertical="center"/>
    </xf>
    <xf numFmtId="173" fontId="28" fillId="0" borderId="0" xfId="43" applyNumberFormat="1" applyFont="1" applyFill="1" applyBorder="1" applyAlignment="1">
      <alignment horizontal="right" vertical="center"/>
    </xf>
    <xf numFmtId="0" fontId="28" fillId="0" borderId="0" xfId="0" applyNumberFormat="1" applyFont="1" applyBorder="1" applyAlignment="1">
      <alignment vertical="top"/>
    </xf>
    <xf numFmtId="167" fontId="28" fillId="0" borderId="0" xfId="0" applyNumberFormat="1" applyFont="1" applyBorder="1" applyAlignment="1">
      <alignment horizontal="center" vertical="top"/>
    </xf>
    <xf numFmtId="0" fontId="28" fillId="0" borderId="0" xfId="0" applyNumberFormat="1" applyFont="1" applyBorder="1" applyAlignment="1">
      <alignment horizontal="center" vertical="top"/>
    </xf>
    <xf numFmtId="167" fontId="28" fillId="0" borderId="4" xfId="42" applyNumberFormat="1" applyFont="1" applyFill="1" applyBorder="1" applyAlignment="1">
      <alignment horizontal="right" vertical="center"/>
    </xf>
    <xf numFmtId="167" fontId="28" fillId="0" borderId="4" xfId="42" applyNumberFormat="1" applyFont="1" applyBorder="1" applyAlignment="1">
      <alignment horizontal="right" vertical="center"/>
    </xf>
    <xf numFmtId="173" fontId="28" fillId="0" borderId="15" xfId="43" applyNumberFormat="1" applyFont="1" applyFill="1" applyBorder="1" applyAlignment="1">
      <alignment horizontal="right" vertical="center"/>
    </xf>
    <xf numFmtId="173" fontId="28" fillId="0" borderId="15" xfId="43" applyNumberFormat="1" applyFont="1" applyBorder="1" applyAlignment="1">
      <alignment horizontal="right" vertical="center"/>
    </xf>
    <xf numFmtId="0" fontId="28" fillId="0" borderId="0" xfId="0" applyNumberFormat="1" applyFont="1" applyBorder="1" applyAlignment="1">
      <alignment vertical="center" wrapText="1"/>
    </xf>
    <xf numFmtId="0" fontId="27" fillId="0" borderId="0" xfId="0" applyNumberFormat="1" applyFont="1" applyBorder="1" applyAlignment="1">
      <alignment vertical="center" wrapText="1"/>
    </xf>
    <xf numFmtId="0" fontId="27" fillId="0" borderId="0" xfId="0" applyNumberFormat="1" applyFont="1" applyBorder="1" applyAlignment="1">
      <alignment horizontal="right" vertical="center" wrapText="1"/>
    </xf>
    <xf numFmtId="41" fontId="27" fillId="0" borderId="0" xfId="0" applyNumberFormat="1" applyFont="1" applyBorder="1" applyAlignment="1">
      <alignment horizontal="right" vertical="center" wrapText="1"/>
    </xf>
    <xf numFmtId="173" fontId="27" fillId="0" borderId="4" xfId="43" applyNumberFormat="1" applyFont="1" applyFill="1" applyBorder="1" applyAlignment="1">
      <alignment horizontal="right" vertical="center"/>
    </xf>
    <xf numFmtId="173" fontId="29" fillId="0" borderId="0" xfId="43" applyNumberFormat="1" applyFont="1" applyFill="1" applyBorder="1" applyAlignment="1">
      <alignment horizontal="right" vertical="center"/>
    </xf>
    <xf numFmtId="165" fontId="27" fillId="0" borderId="15" xfId="0" applyFont="1" applyBorder="1" applyAlignment="1">
      <alignment horizontal="center" vertical="center"/>
    </xf>
    <xf numFmtId="165" fontId="27" fillId="0" borderId="15" xfId="0" applyFont="1" applyBorder="1" applyAlignment="1">
      <alignment horizontal="right" vertical="center"/>
    </xf>
    <xf numFmtId="165" fontId="27" fillId="0" borderId="0" xfId="0" applyFont="1" applyBorder="1" applyAlignment="1">
      <alignment horizontal="right" vertical="center"/>
    </xf>
    <xf numFmtId="165" fontId="27" fillId="0" borderId="0" xfId="0" applyFont="1" applyBorder="1" applyAlignment="1">
      <alignment horizontal="center" vertical="center"/>
    </xf>
    <xf numFmtId="165" fontId="28" fillId="0" borderId="14" xfId="0" applyFont="1" applyBorder="1" applyAlignment="1">
      <alignment horizontal="center" vertical="center"/>
    </xf>
    <xf numFmtId="165" fontId="27" fillId="0" borderId="15" xfId="0" applyFont="1" applyBorder="1" applyAlignment="1">
      <alignment horizontal="center" vertical="center" wrapText="1"/>
    </xf>
    <xf numFmtId="165" fontId="28" fillId="0" borderId="14" xfId="0" applyFont="1" applyBorder="1" applyAlignment="1">
      <alignment horizontal="right" vertical="center"/>
    </xf>
    <xf numFmtId="165" fontId="27" fillId="0" borderId="14" xfId="0" applyFont="1" applyBorder="1" applyAlignment="1">
      <alignment horizontal="right" vertical="center"/>
    </xf>
    <xf numFmtId="165" fontId="28" fillId="0" borderId="0" xfId="0" applyFont="1" applyBorder="1" applyAlignment="1">
      <alignment horizontal="right" vertical="center"/>
    </xf>
    <xf numFmtId="173" fontId="29" fillId="0" borderId="0" xfId="43" applyNumberFormat="1" applyFont="1" applyBorder="1" applyAlignment="1">
      <alignment horizontal="right" vertical="center"/>
    </xf>
    <xf numFmtId="173" fontId="27" fillId="0" borderId="14" xfId="43" applyNumberFormat="1" applyFont="1" applyFill="1" applyBorder="1" applyAlignment="1">
      <alignment horizontal="right" vertical="center"/>
    </xf>
    <xf numFmtId="9" fontId="28" fillId="0" borderId="0" xfId="65" applyFont="1" applyBorder="1" applyAlignment="1">
      <alignment vertical="center"/>
    </xf>
    <xf numFmtId="9" fontId="28" fillId="0" borderId="0" xfId="65" applyFont="1" applyBorder="1" applyAlignment="1">
      <alignment horizontal="right" vertical="center"/>
    </xf>
    <xf numFmtId="173" fontId="27" fillId="0" borderId="0" xfId="43" applyNumberFormat="1" applyFont="1" applyFill="1" applyBorder="1" applyAlignment="1">
      <alignment horizontal="right" vertical="center"/>
    </xf>
    <xf numFmtId="173" fontId="27" fillId="0" borderId="0" xfId="43" applyNumberFormat="1" applyFont="1" applyBorder="1" applyAlignment="1">
      <alignment horizontal="right" vertical="center"/>
    </xf>
    <xf numFmtId="173" fontId="30" fillId="0" borderId="0" xfId="43" applyNumberFormat="1" applyFont="1" applyBorder="1" applyAlignment="1">
      <alignment horizontal="right" vertical="center"/>
    </xf>
    <xf numFmtId="0" fontId="28" fillId="0" borderId="15" xfId="0" applyNumberFormat="1" applyFont="1" applyBorder="1" applyAlignment="1">
      <alignment horizontal="justify" vertical="center" wrapText="1"/>
    </xf>
    <xf numFmtId="173" fontId="28" fillId="0" borderId="15" xfId="43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justify" vertical="center" wrapText="1"/>
    </xf>
    <xf numFmtId="0" fontId="28" fillId="0" borderId="0" xfId="0" applyNumberFormat="1" applyFont="1" applyBorder="1" applyAlignment="1" quotePrefix="1">
      <alignment horizontal="justify" vertical="center" wrapText="1"/>
    </xf>
    <xf numFmtId="165" fontId="28" fillId="0" borderId="0" xfId="0" applyFont="1" applyBorder="1" applyAlignment="1">
      <alignment vertical="center"/>
    </xf>
    <xf numFmtId="165" fontId="28" fillId="0" borderId="0" xfId="0" applyFont="1" applyBorder="1" applyAlignment="1">
      <alignment vertical="center" wrapText="1"/>
    </xf>
    <xf numFmtId="165" fontId="28" fillId="0" borderId="0" xfId="0" applyFont="1" applyFill="1" applyAlignment="1">
      <alignment vertical="center" wrapText="1"/>
    </xf>
    <xf numFmtId="173" fontId="28" fillId="0" borderId="14" xfId="43" applyNumberFormat="1" applyFont="1" applyFill="1" applyBorder="1" applyAlignment="1">
      <alignment horizontal="right" vertical="center"/>
    </xf>
    <xf numFmtId="165" fontId="27" fillId="0" borderId="12" xfId="0" applyFont="1" applyBorder="1" applyAlignment="1">
      <alignment horizontal="center" vertical="center" wrapText="1"/>
    </xf>
    <xf numFmtId="3" fontId="27" fillId="0" borderId="12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173" fontId="28" fillId="0" borderId="14" xfId="43" applyNumberFormat="1" applyFont="1" applyBorder="1" applyAlignment="1">
      <alignment horizontal="right" vertical="center"/>
    </xf>
    <xf numFmtId="165" fontId="28" fillId="0" borderId="0" xfId="0" applyFont="1" applyFill="1" applyAlignment="1">
      <alignment horizontal="justify" vertical="center" wrapText="1"/>
    </xf>
    <xf numFmtId="165" fontId="28" fillId="0" borderId="15" xfId="0" applyFont="1" applyFill="1" applyBorder="1" applyAlignment="1">
      <alignment horizontal="justify" vertical="center" wrapText="1"/>
    </xf>
    <xf numFmtId="165" fontId="28" fillId="0" borderId="12" xfId="0" applyFont="1" applyBorder="1" applyAlignment="1">
      <alignment horizontal="left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167" fontId="28" fillId="0" borderId="12" xfId="42" applyNumberFormat="1" applyFont="1" applyBorder="1" applyAlignment="1">
      <alignment horizontal="right" vertical="center" wrapText="1"/>
    </xf>
    <xf numFmtId="0" fontId="27" fillId="0" borderId="12" xfId="0" applyNumberFormat="1" applyFont="1" applyBorder="1" applyAlignment="1">
      <alignment horizontal="right" vertical="center" wrapText="1"/>
    </xf>
    <xf numFmtId="173" fontId="28" fillId="0" borderId="0" xfId="43" applyNumberFormat="1" applyFont="1" applyFill="1" applyBorder="1" applyAlignment="1">
      <alignment horizontal="justify" vertical="center" wrapText="1"/>
    </xf>
    <xf numFmtId="173" fontId="28" fillId="0" borderId="4" xfId="43" applyNumberFormat="1" applyFont="1" applyFill="1" applyBorder="1" applyAlignment="1">
      <alignment horizontal="right" vertical="center"/>
    </xf>
    <xf numFmtId="173" fontId="28" fillId="0" borderId="14" xfId="0" applyNumberFormat="1" applyFont="1" applyBorder="1" applyAlignment="1">
      <alignment horizontal="right" vertical="center"/>
    </xf>
    <xf numFmtId="173" fontId="28" fillId="0" borderId="0" xfId="0" applyNumberFormat="1" applyFont="1" applyBorder="1" applyAlignment="1">
      <alignment horizontal="right" vertical="center"/>
    </xf>
    <xf numFmtId="173" fontId="27" fillId="0" borderId="4" xfId="0" applyNumberFormat="1" applyFont="1" applyBorder="1" applyAlignment="1">
      <alignment horizontal="right" vertical="center"/>
    </xf>
    <xf numFmtId="0" fontId="27" fillId="0" borderId="0" xfId="0" applyNumberFormat="1" applyFont="1" applyAlignment="1">
      <alignment horizontal="left" vertical="center" wrapText="1"/>
    </xf>
    <xf numFmtId="173" fontId="28" fillId="0" borderId="15" xfId="0" applyNumberFormat="1" applyFont="1" applyBorder="1" applyAlignment="1">
      <alignment horizontal="right" vertical="center"/>
    </xf>
    <xf numFmtId="167" fontId="27" fillId="0" borderId="12" xfId="0" applyNumberFormat="1" applyFont="1" applyBorder="1" applyAlignment="1">
      <alignment horizontal="right" vertical="center" wrapText="1"/>
    </xf>
    <xf numFmtId="0" fontId="41" fillId="0" borderId="14" xfId="0" applyNumberFormat="1" applyFont="1" applyBorder="1" applyAlignment="1">
      <alignment horizontal="left" vertical="center" wrapText="1"/>
    </xf>
    <xf numFmtId="0" fontId="28" fillId="0" borderId="14" xfId="0" applyNumberFormat="1" applyFont="1" applyBorder="1" applyAlignment="1">
      <alignment horizontal="left" vertical="center" wrapText="1"/>
    </xf>
    <xf numFmtId="173" fontId="27" fillId="0" borderId="4" xfId="0" applyNumberFormat="1" applyFont="1" applyFill="1" applyBorder="1" applyAlignment="1">
      <alignment horizontal="right" vertical="center" wrapText="1"/>
    </xf>
    <xf numFmtId="173" fontId="27" fillId="0" borderId="0" xfId="0" applyNumberFormat="1" applyFont="1" applyBorder="1" applyAlignment="1">
      <alignment horizontal="center" vertical="center"/>
    </xf>
    <xf numFmtId="41" fontId="27" fillId="0" borderId="4" xfId="43" applyNumberFormat="1" applyFont="1" applyBorder="1" applyAlignment="1">
      <alignment horizontal="right" vertical="center"/>
    </xf>
    <xf numFmtId="173" fontId="27" fillId="0" borderId="0" xfId="0" applyNumberFormat="1" applyFont="1" applyBorder="1" applyAlignment="1">
      <alignment horizontal="right" vertical="center"/>
    </xf>
    <xf numFmtId="173" fontId="30" fillId="0" borderId="0" xfId="43" applyNumberFormat="1" applyFont="1" applyFill="1" applyBorder="1" applyAlignment="1">
      <alignment horizontal="right" vertical="center"/>
    </xf>
    <xf numFmtId="0" fontId="27" fillId="0" borderId="0" xfId="0" applyNumberFormat="1" applyFont="1" applyAlignment="1">
      <alignment vertical="center" wrapText="1"/>
    </xf>
    <xf numFmtId="0" fontId="28" fillId="0" borderId="0" xfId="0" applyNumberFormat="1" applyFont="1" applyBorder="1" applyAlignment="1">
      <alignment horizontal="justify" vertical="top" wrapText="1"/>
    </xf>
    <xf numFmtId="0" fontId="28" fillId="0" borderId="0" xfId="58" applyNumberFormat="1" applyFont="1" applyFill="1" applyBorder="1" applyAlignment="1">
      <alignment vertical="center" wrapText="1"/>
      <protection/>
    </xf>
    <xf numFmtId="165" fontId="0" fillId="0" borderId="0" xfId="0" applyBorder="1" applyAlignment="1">
      <alignment vertical="center" wrapText="1"/>
    </xf>
    <xf numFmtId="0" fontId="27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 quotePrefix="1">
      <alignment horizontal="left" vertical="center" wrapText="1"/>
    </xf>
    <xf numFmtId="0" fontId="27" fillId="0" borderId="15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 quotePrefix="1">
      <alignment horizontal="center" vertical="top" wrapText="1"/>
    </xf>
    <xf numFmtId="0" fontId="29" fillId="0" borderId="0" xfId="0" applyNumberFormat="1" applyFont="1" applyBorder="1" applyAlignment="1" quotePrefix="1">
      <alignment horizontal="left" vertical="top" wrapText="1"/>
    </xf>
    <xf numFmtId="0" fontId="28" fillId="0" borderId="0" xfId="0" applyNumberFormat="1" applyFont="1" applyBorder="1" applyAlignment="1">
      <alignment horizontal="left" vertical="top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1" xfId="48"/>
    <cellStyle name="Header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Bao cao tai chinh 280405" xfId="58"/>
    <cellStyle name="Normal_baocao2000" xfId="59"/>
    <cellStyle name="Normal_DONGNA~3" xfId="60"/>
    <cellStyle name="Normal_Thuyet minh" xfId="61"/>
    <cellStyle name="Normal_Tong hop bao cao (blank) (version 1)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똿뗦먛귟 [0.00]_PRODUCT DETAIL Q1" xfId="69"/>
    <cellStyle name="똿뗦먛귟_PRODUCT DETAIL Q1" xfId="70"/>
    <cellStyle name="믅됞 [0.00]_PRODUCT DETAIL Q1" xfId="71"/>
    <cellStyle name="믅됞_PRODUCT DETAIL Q1" xfId="72"/>
    <cellStyle name="백분율_95" xfId="73"/>
    <cellStyle name="뷭?_BOOKSHIP" xfId="74"/>
    <cellStyle name="一般_Book1" xfId="75"/>
    <cellStyle name="千分位[0]_Book1" xfId="76"/>
    <cellStyle name="千分位_Book1" xfId="77"/>
    <cellStyle name="콤마 [0]_1202" xfId="78"/>
    <cellStyle name="콤마_1202" xfId="79"/>
    <cellStyle name="통화 [0]_1202" xfId="80"/>
    <cellStyle name="통화_1202" xfId="81"/>
    <cellStyle name="표준_(정보부문)월별인원계획" xfId="82"/>
    <cellStyle name="貨幣 [0]_Book1" xfId="83"/>
    <cellStyle name="貨幣_Book1" xfId="84"/>
  </cellStyles>
  <dxfs count="4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43"/>
        </patternFill>
      </fill>
    </dxf>
    <dxf>
      <font>
        <color rgb="FFFF0000"/>
      </font>
      <fill>
        <patternFill>
          <bgColor rgb="FFFFFF99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124</xdr:row>
      <xdr:rowOff>114300</xdr:rowOff>
    </xdr:from>
    <xdr:to>
      <xdr:col>12</xdr:col>
      <xdr:colOff>104775</xdr:colOff>
      <xdr:row>132</xdr:row>
      <xdr:rowOff>104775</xdr:rowOff>
    </xdr:to>
    <xdr:grpSp>
      <xdr:nvGrpSpPr>
        <xdr:cNvPr id="1" name="Group 90"/>
        <xdr:cNvGrpSpPr>
          <a:grpSpLocks/>
        </xdr:cNvGrpSpPr>
      </xdr:nvGrpSpPr>
      <xdr:grpSpPr>
        <a:xfrm>
          <a:off x="123825" y="13982700"/>
          <a:ext cx="6191250" cy="1581150"/>
          <a:chOff x="24" y="2048"/>
          <a:chExt cx="640" cy="162"/>
        </a:xfrm>
        <a:solidFill>
          <a:srgbClr val="FFFFFF"/>
        </a:solidFill>
      </xdr:grpSpPr>
      <xdr:sp>
        <xdr:nvSpPr>
          <xdr:cNvPr id="2" name="Text Box 65"/>
          <xdr:cNvSpPr txBox="1">
            <a:spLocks noChangeArrowheads="1"/>
          </xdr:cNvSpPr>
        </xdr:nvSpPr>
        <xdr:spPr>
          <a:xfrm>
            <a:off x="24" y="2049"/>
            <a:ext cx="174" cy="1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KẾ TOÁN TRƯỞNG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Đinh Thị Lan Hương</a:t>
            </a:r>
          </a:p>
        </xdr:txBody>
      </xdr:sp>
      <xdr:sp>
        <xdr:nvSpPr>
          <xdr:cNvPr id="3" name="Text Box 66"/>
          <xdr:cNvSpPr txBox="1">
            <a:spLocks noChangeArrowheads="1"/>
          </xdr:cNvSpPr>
        </xdr:nvSpPr>
        <xdr:spPr>
          <a:xfrm>
            <a:off x="236" y="2051"/>
            <a:ext cx="188" cy="1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Text Box 88"/>
          <xdr:cNvSpPr txBox="1">
            <a:spLocks noChangeArrowheads="1"/>
          </xdr:cNvSpPr>
        </xdr:nvSpPr>
        <xdr:spPr>
          <a:xfrm>
            <a:off x="447" y="2048"/>
            <a:ext cx="217" cy="1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Q. TỔNG GIÁM ĐỐC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Nguyễn Kim Nguyên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171450</xdr:rowOff>
    </xdr:from>
    <xdr:to>
      <xdr:col>10</xdr:col>
      <xdr:colOff>104775</xdr:colOff>
      <xdr:row>35</xdr:row>
      <xdr:rowOff>28575</xdr:rowOff>
    </xdr:to>
    <xdr:grpSp>
      <xdr:nvGrpSpPr>
        <xdr:cNvPr id="1" name="Group 90"/>
        <xdr:cNvGrpSpPr>
          <a:grpSpLocks/>
        </xdr:cNvGrpSpPr>
      </xdr:nvGrpSpPr>
      <xdr:grpSpPr>
        <a:xfrm>
          <a:off x="95250" y="7858125"/>
          <a:ext cx="6191250" cy="1571625"/>
          <a:chOff x="24" y="2048"/>
          <a:chExt cx="640" cy="162"/>
        </a:xfrm>
        <a:solidFill>
          <a:srgbClr val="FFFFFF"/>
        </a:solidFill>
      </xdr:grpSpPr>
      <xdr:sp>
        <xdr:nvSpPr>
          <xdr:cNvPr id="2" name="Text Box 65"/>
          <xdr:cNvSpPr txBox="1">
            <a:spLocks noChangeArrowheads="1"/>
          </xdr:cNvSpPr>
        </xdr:nvSpPr>
        <xdr:spPr>
          <a:xfrm>
            <a:off x="24" y="2049"/>
            <a:ext cx="174" cy="1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KẾ TOÁN TRƯỞNG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Đinh Thị Lan Hương</a:t>
            </a:r>
          </a:p>
        </xdr:txBody>
      </xdr:sp>
      <xdr:sp>
        <xdr:nvSpPr>
          <xdr:cNvPr id="3" name="Text Box 66"/>
          <xdr:cNvSpPr txBox="1">
            <a:spLocks noChangeArrowheads="1"/>
          </xdr:cNvSpPr>
        </xdr:nvSpPr>
        <xdr:spPr>
          <a:xfrm>
            <a:off x="236" y="2051"/>
            <a:ext cx="188" cy="1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Text Box 88"/>
          <xdr:cNvSpPr txBox="1">
            <a:spLocks noChangeArrowheads="1"/>
          </xdr:cNvSpPr>
        </xdr:nvSpPr>
        <xdr:spPr>
          <a:xfrm>
            <a:off x="447" y="2048"/>
            <a:ext cx="217" cy="1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Q. TỔNG GIÁM ĐỐC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Nguyễn Kim Nguyên</a:t>
            </a:r>
          </a:p>
        </xdr:txBody>
      </xdr:sp>
    </xdr:grpSp>
    <xdr:clientData/>
  </xdr:twoCellAnchor>
  <xdr:twoCellAnchor>
    <xdr:from>
      <xdr:col>1</xdr:col>
      <xdr:colOff>0</xdr:colOff>
      <xdr:row>88</xdr:row>
      <xdr:rowOff>0</xdr:rowOff>
    </xdr:from>
    <xdr:to>
      <xdr:col>5</xdr:col>
      <xdr:colOff>1314450</xdr:colOff>
      <xdr:row>96</xdr:row>
      <xdr:rowOff>47625</xdr:rowOff>
    </xdr:to>
    <xdr:grpSp>
      <xdr:nvGrpSpPr>
        <xdr:cNvPr id="5" name="Group 90"/>
        <xdr:cNvGrpSpPr>
          <a:grpSpLocks/>
        </xdr:cNvGrpSpPr>
      </xdr:nvGrpSpPr>
      <xdr:grpSpPr>
        <a:xfrm>
          <a:off x="314325" y="15116175"/>
          <a:ext cx="5857875" cy="1571625"/>
          <a:chOff x="24" y="2048"/>
          <a:chExt cx="640" cy="162"/>
        </a:xfrm>
        <a:solidFill>
          <a:srgbClr val="FFFFFF"/>
        </a:solidFill>
      </xdr:grpSpPr>
      <xdr:sp>
        <xdr:nvSpPr>
          <xdr:cNvPr id="6" name="Text Box 65"/>
          <xdr:cNvSpPr txBox="1">
            <a:spLocks noChangeArrowheads="1"/>
          </xdr:cNvSpPr>
        </xdr:nvSpPr>
        <xdr:spPr>
          <a:xfrm>
            <a:off x="24" y="2049"/>
            <a:ext cx="174" cy="1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NGƯỜI LẬP BIỂU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Đào Thị Thơm</a:t>
            </a:r>
          </a:p>
        </xdr:txBody>
      </xdr:sp>
      <xdr:sp>
        <xdr:nvSpPr>
          <xdr:cNvPr id="7" name="Text Box 66"/>
          <xdr:cNvSpPr txBox="1">
            <a:spLocks noChangeArrowheads="1"/>
          </xdr:cNvSpPr>
        </xdr:nvSpPr>
        <xdr:spPr>
          <a:xfrm>
            <a:off x="236" y="2051"/>
            <a:ext cx="187" cy="1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KẾ TOÁN TRƯỞNG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Đinh Thị Lan Hương</a:t>
            </a:r>
          </a:p>
        </xdr:txBody>
      </xdr:sp>
      <xdr:sp>
        <xdr:nvSpPr>
          <xdr:cNvPr id="8" name="Text Box 88"/>
          <xdr:cNvSpPr txBox="1">
            <a:spLocks noChangeArrowheads="1"/>
          </xdr:cNvSpPr>
        </xdr:nvSpPr>
        <xdr:spPr>
          <a:xfrm>
            <a:off x="447" y="2048"/>
            <a:ext cx="217" cy="1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Q. TỔNG GIÁM ĐỐC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Nguyễn Kim Nguyên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46</xdr:row>
      <xdr:rowOff>114300</xdr:rowOff>
    </xdr:from>
    <xdr:to>
      <xdr:col>7</xdr:col>
      <xdr:colOff>85725</xdr:colOff>
      <xdr:row>54</xdr:row>
      <xdr:rowOff>161925</xdr:rowOff>
    </xdr:to>
    <xdr:grpSp>
      <xdr:nvGrpSpPr>
        <xdr:cNvPr id="1" name="Group 90"/>
        <xdr:cNvGrpSpPr>
          <a:grpSpLocks/>
        </xdr:cNvGrpSpPr>
      </xdr:nvGrpSpPr>
      <xdr:grpSpPr>
        <a:xfrm>
          <a:off x="95250" y="8429625"/>
          <a:ext cx="6191250" cy="1571625"/>
          <a:chOff x="24" y="2048"/>
          <a:chExt cx="640" cy="162"/>
        </a:xfrm>
        <a:solidFill>
          <a:srgbClr val="FFFFFF"/>
        </a:solidFill>
      </xdr:grpSpPr>
      <xdr:sp>
        <xdr:nvSpPr>
          <xdr:cNvPr id="2" name="Text Box 65"/>
          <xdr:cNvSpPr txBox="1">
            <a:spLocks noChangeArrowheads="1"/>
          </xdr:cNvSpPr>
        </xdr:nvSpPr>
        <xdr:spPr>
          <a:xfrm>
            <a:off x="24" y="2049"/>
            <a:ext cx="174" cy="1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KẾ TOÁN TRƯỞNG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Đinh Thị Lan Hương</a:t>
            </a:r>
          </a:p>
        </xdr:txBody>
      </xdr:sp>
      <xdr:sp>
        <xdr:nvSpPr>
          <xdr:cNvPr id="3" name="Text Box 66"/>
          <xdr:cNvSpPr txBox="1">
            <a:spLocks noChangeArrowheads="1"/>
          </xdr:cNvSpPr>
        </xdr:nvSpPr>
        <xdr:spPr>
          <a:xfrm>
            <a:off x="236" y="2051"/>
            <a:ext cx="188" cy="1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Text Box 88"/>
          <xdr:cNvSpPr txBox="1">
            <a:spLocks noChangeArrowheads="1"/>
          </xdr:cNvSpPr>
        </xdr:nvSpPr>
        <xdr:spPr>
          <a:xfrm>
            <a:off x="447" y="2048"/>
            <a:ext cx="217" cy="1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Q. TỔNG GIÁM ĐỐC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Nguyễn Kim Nguyên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180</xdr:row>
      <xdr:rowOff>133350</xdr:rowOff>
    </xdr:from>
    <xdr:to>
      <xdr:col>9</xdr:col>
      <xdr:colOff>828675</xdr:colOff>
      <xdr:row>193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18025"/>
          <a:ext cx="61150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265</xdr:row>
      <xdr:rowOff>28575</xdr:rowOff>
    </xdr:from>
    <xdr:to>
      <xdr:col>9</xdr:col>
      <xdr:colOff>619125</xdr:colOff>
      <xdr:row>270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4102000"/>
          <a:ext cx="58197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276</xdr:row>
      <xdr:rowOff>104775</xdr:rowOff>
    </xdr:from>
    <xdr:to>
      <xdr:col>12</xdr:col>
      <xdr:colOff>114300</xdr:colOff>
      <xdr:row>284</xdr:row>
      <xdr:rowOff>161925</xdr:rowOff>
    </xdr:to>
    <xdr:grpSp>
      <xdr:nvGrpSpPr>
        <xdr:cNvPr id="3" name="Group 90"/>
        <xdr:cNvGrpSpPr>
          <a:grpSpLocks/>
        </xdr:cNvGrpSpPr>
      </xdr:nvGrpSpPr>
      <xdr:grpSpPr>
        <a:xfrm>
          <a:off x="95250" y="57045225"/>
          <a:ext cx="6191250" cy="1590675"/>
          <a:chOff x="24" y="2048"/>
          <a:chExt cx="640" cy="162"/>
        </a:xfrm>
        <a:solidFill>
          <a:srgbClr val="FFFFFF"/>
        </a:solidFill>
      </xdr:grpSpPr>
      <xdr:sp>
        <xdr:nvSpPr>
          <xdr:cNvPr id="4" name="Text Box 65"/>
          <xdr:cNvSpPr txBox="1">
            <a:spLocks noChangeArrowheads="1"/>
          </xdr:cNvSpPr>
        </xdr:nvSpPr>
        <xdr:spPr>
          <a:xfrm>
            <a:off x="24" y="2049"/>
            <a:ext cx="174" cy="1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KẾ TOÁN TRƯỞNG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Đinh Thị Lan Hương</a:t>
            </a:r>
          </a:p>
        </xdr:txBody>
      </xdr:sp>
      <xdr:sp>
        <xdr:nvSpPr>
          <xdr:cNvPr id="5" name="Text Box 66"/>
          <xdr:cNvSpPr txBox="1">
            <a:spLocks noChangeArrowheads="1"/>
          </xdr:cNvSpPr>
        </xdr:nvSpPr>
        <xdr:spPr>
          <a:xfrm>
            <a:off x="236" y="2051"/>
            <a:ext cx="188" cy="1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Text Box 88"/>
          <xdr:cNvSpPr txBox="1">
            <a:spLocks noChangeArrowheads="1"/>
          </xdr:cNvSpPr>
        </xdr:nvSpPr>
        <xdr:spPr>
          <a:xfrm>
            <a:off x="447" y="2048"/>
            <a:ext cx="217" cy="1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Q. TỔNG GIÁM ĐỐC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Nguyễn Kim Nguyên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ome\LOCALS~1\Temp\Rar$DI00.437\Ma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ng%20viec-nwa\Kiem%20toan-2009\VNPT\Vietnamnet%20Plus\GLV_ca%20doan\BCTC-PLUS3032009-PHAT%20HANH\BCTC.%20PLUS.200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adaco\BCTC%20th&#7921;c%20hi&#7879;n%202012\An%20Ph&#250;\Bao%20cao%20An%20Phu\BC%20Anphu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%20phu%20tl%2024-4%2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euchinh"/>
      <sheetName val="cdps_dv"/>
      <sheetName val="CDKT"/>
      <sheetName val="tong hop so du"/>
      <sheetName val="KQKD"/>
      <sheetName val=" LCTT "/>
      <sheetName val="LCTT"/>
      <sheetName val="thuyet minh"/>
      <sheetName val="NV"/>
      <sheetName val="nguon von"/>
      <sheetName val="THDU"/>
      <sheetName val="TM 515 va TMchi phi"/>
      <sheetName val="thanh toan lai vay"/>
      <sheetName val="CP yeu to"/>
      <sheetName val="TM khac"/>
    </sheetNames>
    <sheetDataSet>
      <sheetData sheetId="0">
        <row r="7">
          <cell r="E7">
            <v>-17</v>
          </cell>
          <cell r="F7" t="str">
            <v>1388</v>
          </cell>
          <cell r="G7" t="str">
            <v>3335</v>
          </cell>
        </row>
        <row r="9">
          <cell r="E9">
            <v>2170020</v>
          </cell>
          <cell r="F9" t="str">
            <v>421</v>
          </cell>
          <cell r="G9" t="str">
            <v>3388</v>
          </cell>
          <cell r="H9" t="str">
            <v>632</v>
          </cell>
        </row>
        <row r="11">
          <cell r="E11">
            <v>1779290</v>
          </cell>
          <cell r="F11" t="str">
            <v>421</v>
          </cell>
          <cell r="G11" t="str">
            <v>3388</v>
          </cell>
          <cell r="H11" t="str">
            <v>632</v>
          </cell>
        </row>
        <row r="13">
          <cell r="E13">
            <v>-1200000</v>
          </cell>
          <cell r="F13" t="str">
            <v>421</v>
          </cell>
          <cell r="G13">
            <v>2141</v>
          </cell>
          <cell r="H13" t="str">
            <v>642</v>
          </cell>
        </row>
        <row r="15">
          <cell r="E15">
            <v>-40561039</v>
          </cell>
          <cell r="F15" t="str">
            <v>421</v>
          </cell>
          <cell r="G15" t="str">
            <v>335</v>
          </cell>
          <cell r="H15" t="str">
            <v>632</v>
          </cell>
        </row>
        <row r="17">
          <cell r="E17">
            <v>-473693</v>
          </cell>
          <cell r="F17" t="str">
            <v>421</v>
          </cell>
          <cell r="G17" t="str">
            <v>335</v>
          </cell>
          <cell r="H17" t="str">
            <v>632</v>
          </cell>
        </row>
        <row r="19">
          <cell r="E19">
            <v>-58507562</v>
          </cell>
          <cell r="F19" t="str">
            <v>421</v>
          </cell>
          <cell r="G19" t="str">
            <v>335</v>
          </cell>
          <cell r="H19" t="str">
            <v>632</v>
          </cell>
        </row>
        <row r="21">
          <cell r="E21">
            <v>-674287</v>
          </cell>
          <cell r="F21">
            <v>421</v>
          </cell>
          <cell r="G21">
            <v>335</v>
          </cell>
          <cell r="H21" t="str">
            <v>632</v>
          </cell>
        </row>
        <row r="23">
          <cell r="E23">
            <v>-13102184</v>
          </cell>
          <cell r="F23" t="str">
            <v>421</v>
          </cell>
          <cell r="G23" t="str">
            <v>335</v>
          </cell>
          <cell r="H23" t="str">
            <v>632</v>
          </cell>
        </row>
        <row r="25">
          <cell r="E25">
            <v>-150742</v>
          </cell>
          <cell r="F25">
            <v>421</v>
          </cell>
          <cell r="G25">
            <v>335</v>
          </cell>
          <cell r="H25" t="str">
            <v>632</v>
          </cell>
        </row>
        <row r="27">
          <cell r="E27">
            <v>-18816643</v>
          </cell>
          <cell r="F27">
            <v>421</v>
          </cell>
          <cell r="G27">
            <v>335</v>
          </cell>
          <cell r="H27" t="str">
            <v>632</v>
          </cell>
        </row>
        <row r="29">
          <cell r="E29">
            <v>-214576</v>
          </cell>
          <cell r="F29">
            <v>421</v>
          </cell>
          <cell r="G29">
            <v>335</v>
          </cell>
          <cell r="H29" t="str">
            <v>632</v>
          </cell>
        </row>
        <row r="31">
          <cell r="E31">
            <v>14812136</v>
          </cell>
          <cell r="F31">
            <v>421</v>
          </cell>
          <cell r="G31">
            <v>335</v>
          </cell>
          <cell r="H31" t="str">
            <v>632</v>
          </cell>
        </row>
        <row r="33">
          <cell r="E33">
            <v>-14812135</v>
          </cell>
          <cell r="F33">
            <v>421</v>
          </cell>
          <cell r="G33">
            <v>335</v>
          </cell>
          <cell r="H33" t="str">
            <v>632</v>
          </cell>
        </row>
        <row r="35">
          <cell r="E35">
            <v>6128963</v>
          </cell>
          <cell r="F35">
            <v>421</v>
          </cell>
          <cell r="G35">
            <v>2141</v>
          </cell>
          <cell r="H35" t="str">
            <v>632</v>
          </cell>
        </row>
        <row r="37">
          <cell r="E37">
            <v>6200000</v>
          </cell>
          <cell r="F37" t="str">
            <v>331A</v>
          </cell>
          <cell r="G37">
            <v>141</v>
          </cell>
        </row>
        <row r="39">
          <cell r="E39">
            <v>7000000</v>
          </cell>
          <cell r="F39">
            <v>421</v>
          </cell>
          <cell r="G39">
            <v>335</v>
          </cell>
          <cell r="H39" t="str">
            <v>642</v>
          </cell>
        </row>
        <row r="40">
          <cell r="E40">
            <v>178773</v>
          </cell>
          <cell r="F40">
            <v>421</v>
          </cell>
          <cell r="G40">
            <v>3388</v>
          </cell>
          <cell r="H40" t="str">
            <v>632</v>
          </cell>
        </row>
        <row r="42">
          <cell r="E42">
            <v>163928</v>
          </cell>
          <cell r="F42">
            <v>421</v>
          </cell>
          <cell r="G42">
            <v>3388</v>
          </cell>
          <cell r="H42" t="str">
            <v>632</v>
          </cell>
        </row>
        <row r="44">
          <cell r="E44">
            <v>-916259</v>
          </cell>
          <cell r="F44">
            <v>421</v>
          </cell>
          <cell r="G44">
            <v>3388</v>
          </cell>
          <cell r="H44" t="str">
            <v>632</v>
          </cell>
        </row>
        <row r="46">
          <cell r="E46">
            <v>-849499</v>
          </cell>
          <cell r="F46">
            <v>421</v>
          </cell>
          <cell r="G46">
            <v>3388</v>
          </cell>
          <cell r="H46" t="str">
            <v>632</v>
          </cell>
        </row>
        <row r="48">
          <cell r="E48">
            <v>-1460036</v>
          </cell>
          <cell r="F48">
            <v>421</v>
          </cell>
          <cell r="G48">
            <v>3388</v>
          </cell>
          <cell r="H48" t="str">
            <v>632</v>
          </cell>
        </row>
        <row r="50">
          <cell r="E50">
            <v>442686</v>
          </cell>
          <cell r="F50">
            <v>421</v>
          </cell>
          <cell r="G50">
            <v>3388</v>
          </cell>
          <cell r="H50" t="str">
            <v>632</v>
          </cell>
        </row>
        <row r="52">
          <cell r="E52">
            <v>-2983041</v>
          </cell>
          <cell r="F52">
            <v>421</v>
          </cell>
          <cell r="G52">
            <v>3388</v>
          </cell>
          <cell r="H52" t="str">
            <v>632</v>
          </cell>
        </row>
        <row r="54">
          <cell r="E54">
            <v>-1283810</v>
          </cell>
          <cell r="F54">
            <v>421</v>
          </cell>
          <cell r="G54">
            <v>3388</v>
          </cell>
          <cell r="H54" t="str">
            <v>632</v>
          </cell>
        </row>
        <row r="56">
          <cell r="E56">
            <v>8178140</v>
          </cell>
          <cell r="F56">
            <v>421</v>
          </cell>
          <cell r="G56">
            <v>3388</v>
          </cell>
          <cell r="H56" t="str">
            <v>632</v>
          </cell>
        </row>
        <row r="58">
          <cell r="E58">
            <v>10</v>
          </cell>
          <cell r="F58">
            <v>421</v>
          </cell>
          <cell r="G58">
            <v>3388</v>
          </cell>
          <cell r="H58" t="str">
            <v>632</v>
          </cell>
        </row>
        <row r="60">
          <cell r="E60">
            <v>247760535</v>
          </cell>
          <cell r="F60">
            <v>156</v>
          </cell>
          <cell r="G60">
            <v>155</v>
          </cell>
        </row>
        <row r="63">
          <cell r="E63">
            <v>20151523</v>
          </cell>
          <cell r="F63">
            <v>421</v>
          </cell>
          <cell r="G63">
            <v>3334</v>
          </cell>
        </row>
        <row r="80">
          <cell r="E80">
            <v>-949473119</v>
          </cell>
        </row>
        <row r="81">
          <cell r="E81">
            <v>-2983041</v>
          </cell>
        </row>
        <row r="82">
          <cell r="E82">
            <v>-946490078</v>
          </cell>
        </row>
      </sheetData>
      <sheetData sheetId="1"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900000000</v>
          </cell>
        </row>
        <row r="21">
          <cell r="I21">
            <v>0</v>
          </cell>
        </row>
        <row r="22">
          <cell r="I22">
            <v>1200000000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9507758000</v>
          </cell>
        </row>
        <row r="35">
          <cell r="I35">
            <v>2750000000</v>
          </cell>
        </row>
        <row r="36">
          <cell r="I36">
            <v>7950000000</v>
          </cell>
        </row>
        <row r="37">
          <cell r="I37">
            <v>0</v>
          </cell>
        </row>
        <row r="39">
          <cell r="I39">
            <v>0</v>
          </cell>
        </row>
        <row r="40">
          <cell r="I40">
            <v>0</v>
          </cell>
        </row>
        <row r="43">
          <cell r="I43">
            <v>17164167</v>
          </cell>
        </row>
        <row r="44">
          <cell r="I44">
            <v>15603390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247760535</v>
          </cell>
        </row>
        <row r="54">
          <cell r="I54">
            <v>2957214249</v>
          </cell>
        </row>
        <row r="55">
          <cell r="I55">
            <v>54217273</v>
          </cell>
        </row>
        <row r="56">
          <cell r="I56">
            <v>90000000</v>
          </cell>
        </row>
        <row r="57">
          <cell r="I57">
            <v>984100000</v>
          </cell>
        </row>
        <row r="58">
          <cell r="J58">
            <v>1193923027</v>
          </cell>
        </row>
        <row r="59">
          <cell r="J59">
            <v>226317444</v>
          </cell>
        </row>
        <row r="61">
          <cell r="I61">
            <v>220161880</v>
          </cell>
        </row>
        <row r="95">
          <cell r="J95">
            <v>4313235911</v>
          </cell>
        </row>
        <row r="96">
          <cell r="J96">
            <v>8804349566</v>
          </cell>
        </row>
        <row r="97">
          <cell r="H97">
            <v>6944243602</v>
          </cell>
        </row>
        <row r="98">
          <cell r="H98">
            <v>48524186451</v>
          </cell>
        </row>
        <row r="99">
          <cell r="H99">
            <v>210745841</v>
          </cell>
        </row>
        <row r="100">
          <cell r="H100">
            <v>3401970403</v>
          </cell>
        </row>
        <row r="101">
          <cell r="G101">
            <v>0</v>
          </cell>
        </row>
        <row r="102">
          <cell r="G102">
            <v>45621582981</v>
          </cell>
        </row>
        <row r="103">
          <cell r="G103">
            <v>179321553</v>
          </cell>
        </row>
        <row r="104">
          <cell r="G104">
            <v>1534078314</v>
          </cell>
        </row>
        <row r="105">
          <cell r="G105">
            <v>14700000</v>
          </cell>
        </row>
        <row r="106">
          <cell r="G106">
            <v>123323587</v>
          </cell>
        </row>
        <row r="107">
          <cell r="G107">
            <v>50068176</v>
          </cell>
        </row>
        <row r="108">
          <cell r="G108">
            <v>76499859</v>
          </cell>
        </row>
        <row r="109">
          <cell r="G109">
            <v>35187000</v>
          </cell>
        </row>
        <row r="110">
          <cell r="G110">
            <v>330257800</v>
          </cell>
        </row>
        <row r="111">
          <cell r="G111">
            <v>437188159</v>
          </cell>
        </row>
        <row r="112">
          <cell r="G112">
            <v>7000000</v>
          </cell>
        </row>
      </sheetData>
      <sheetData sheetId="3">
        <row r="38">
          <cell r="L38">
            <v>0</v>
          </cell>
        </row>
        <row r="169">
          <cell r="L169">
            <v>0</v>
          </cell>
        </row>
        <row r="170">
          <cell r="L17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euchinh"/>
      <sheetName val="BTDC sau hop nhat"/>
      <sheetName val="cdps"/>
      <sheetName val="CDKT"/>
      <sheetName val="KQKD"/>
      <sheetName val=" LCTT "/>
      <sheetName val="thdu tien"/>
      <sheetName val="thuyet minh"/>
      <sheetName val="tm nguon von"/>
      <sheetName val="thuyet minh tscd"/>
      <sheetName val="CPhieu bq"/>
    </sheetNames>
    <sheetDataSet>
      <sheetData sheetId="6">
        <row r="4">
          <cell r="C4">
            <v>0</v>
          </cell>
          <cell r="D4">
            <v>3605000000</v>
          </cell>
        </row>
        <row r="5">
          <cell r="C5">
            <v>91237073280</v>
          </cell>
          <cell r="D5">
            <v>87632073280</v>
          </cell>
        </row>
        <row r="6">
          <cell r="C6">
            <v>0</v>
          </cell>
          <cell r="D6">
            <v>0</v>
          </cell>
          <cell r="E6" t="str">
            <v>01.04</v>
          </cell>
          <cell r="F6" t="str">
            <v>02.03</v>
          </cell>
        </row>
        <row r="7">
          <cell r="C7">
            <v>0</v>
          </cell>
          <cell r="D7">
            <v>0</v>
          </cell>
          <cell r="E7" t="str">
            <v>24.02</v>
          </cell>
          <cell r="F7" t="str">
            <v>23.03</v>
          </cell>
        </row>
        <row r="8">
          <cell r="C8">
            <v>0</v>
          </cell>
          <cell r="D8">
            <v>0</v>
          </cell>
          <cell r="E8" t="str">
            <v>24.01</v>
          </cell>
          <cell r="F8" t="str">
            <v>23.01</v>
          </cell>
        </row>
        <row r="9">
          <cell r="C9">
            <v>0</v>
          </cell>
          <cell r="D9">
            <v>0</v>
          </cell>
          <cell r="E9" t="str">
            <v>26.01</v>
          </cell>
        </row>
        <row r="10">
          <cell r="C10">
            <v>53334212416</v>
          </cell>
          <cell r="D10">
            <v>0</v>
          </cell>
          <cell r="E10" t="str">
            <v>01.02</v>
          </cell>
          <cell r="F10" t="str">
            <v>01.02</v>
          </cell>
        </row>
        <row r="11">
          <cell r="C11">
            <v>0</v>
          </cell>
          <cell r="D11">
            <v>0</v>
          </cell>
          <cell r="E11" t="str">
            <v>22.01</v>
          </cell>
        </row>
        <row r="12">
          <cell r="C12">
            <v>8777560618</v>
          </cell>
          <cell r="D12">
            <v>8777560618</v>
          </cell>
          <cell r="E12" t="str">
            <v>01.01</v>
          </cell>
          <cell r="F12" t="str">
            <v>02.02</v>
          </cell>
        </row>
        <row r="13">
          <cell r="C13">
            <v>851920704</v>
          </cell>
          <cell r="D13">
            <v>851920704</v>
          </cell>
          <cell r="E13" t="str">
            <v>01.01</v>
          </cell>
          <cell r="F13" t="str">
            <v>02.02</v>
          </cell>
        </row>
        <row r="14">
          <cell r="C14">
            <v>0</v>
          </cell>
          <cell r="D14">
            <v>371909417</v>
          </cell>
          <cell r="E14" t="str">
            <v>06.02</v>
          </cell>
          <cell r="F14" t="str">
            <v>02.01</v>
          </cell>
        </row>
        <row r="15">
          <cell r="C15">
            <v>0</v>
          </cell>
          <cell r="D15">
            <v>0</v>
          </cell>
          <cell r="F15" t="str">
            <v>21.02</v>
          </cell>
        </row>
        <row r="16">
          <cell r="C16">
            <v>0</v>
          </cell>
          <cell r="D16">
            <v>0</v>
          </cell>
          <cell r="E16" t="str">
            <v>21.01</v>
          </cell>
          <cell r="F16" t="str">
            <v>21.01</v>
          </cell>
        </row>
        <row r="17">
          <cell r="C17">
            <v>0</v>
          </cell>
          <cell r="D17">
            <v>0</v>
          </cell>
          <cell r="F17" t="str">
            <v>22.02</v>
          </cell>
        </row>
        <row r="18">
          <cell r="C18">
            <v>0</v>
          </cell>
          <cell r="D18">
            <v>0</v>
          </cell>
          <cell r="E18" t="str">
            <v>02.02</v>
          </cell>
          <cell r="F18" t="str">
            <v>02.02</v>
          </cell>
        </row>
        <row r="19">
          <cell r="C19">
            <v>0</v>
          </cell>
          <cell r="D19">
            <v>0</v>
          </cell>
          <cell r="E19" t="str">
            <v>06.11</v>
          </cell>
          <cell r="F19" t="str">
            <v>06.11</v>
          </cell>
        </row>
        <row r="20">
          <cell r="C20">
            <v>0</v>
          </cell>
          <cell r="D20">
            <v>0</v>
          </cell>
          <cell r="E20" t="str">
            <v>06.11</v>
          </cell>
          <cell r="F20" t="str">
            <v>06.11</v>
          </cell>
        </row>
        <row r="21">
          <cell r="C21">
            <v>0</v>
          </cell>
          <cell r="D21">
            <v>0</v>
          </cell>
          <cell r="E21" t="str">
            <v>06.11</v>
          </cell>
          <cell r="F21" t="str">
            <v>06.11</v>
          </cell>
        </row>
        <row r="22">
          <cell r="C22">
            <v>0</v>
          </cell>
          <cell r="D22">
            <v>0</v>
          </cell>
          <cell r="F22" t="str">
            <v>41.02</v>
          </cell>
        </row>
        <row r="23">
          <cell r="C23">
            <v>0</v>
          </cell>
          <cell r="D23">
            <v>0</v>
          </cell>
          <cell r="F23" t="str">
            <v>42.02</v>
          </cell>
        </row>
        <row r="24">
          <cell r="C24">
            <v>0</v>
          </cell>
          <cell r="D24">
            <v>0</v>
          </cell>
          <cell r="E24" t="str">
            <v>01.06</v>
          </cell>
          <cell r="F24" t="str">
            <v>01.06</v>
          </cell>
        </row>
        <row r="25">
          <cell r="C25">
            <v>0</v>
          </cell>
          <cell r="D25">
            <v>0</v>
          </cell>
          <cell r="E25" t="str">
            <v>06.11</v>
          </cell>
          <cell r="F25" t="str">
            <v>06.11</v>
          </cell>
        </row>
        <row r="26">
          <cell r="C26">
            <v>0</v>
          </cell>
          <cell r="D26">
            <v>0</v>
          </cell>
          <cell r="E26" t="str">
            <v>07.01</v>
          </cell>
          <cell r="F26" t="str">
            <v>07.01</v>
          </cell>
        </row>
        <row r="27">
          <cell r="C27">
            <v>0</v>
          </cell>
          <cell r="D27">
            <v>0</v>
          </cell>
          <cell r="E27" t="str">
            <v>06.11</v>
          </cell>
          <cell r="F27" t="str">
            <v>06.11</v>
          </cell>
        </row>
        <row r="28">
          <cell r="C28">
            <v>0</v>
          </cell>
          <cell r="D28">
            <v>0</v>
          </cell>
          <cell r="E28" t="str">
            <v>06.11</v>
          </cell>
          <cell r="F28" t="str">
            <v>06.11</v>
          </cell>
        </row>
        <row r="29">
          <cell r="C29">
            <v>0</v>
          </cell>
          <cell r="D29">
            <v>0</v>
          </cell>
          <cell r="E29" t="str">
            <v>06.11</v>
          </cell>
          <cell r="F29" t="str">
            <v>06.11</v>
          </cell>
        </row>
        <row r="30">
          <cell r="C30">
            <v>0</v>
          </cell>
          <cell r="D30">
            <v>0</v>
          </cell>
          <cell r="E30" t="str">
            <v>06.11</v>
          </cell>
          <cell r="F30" t="str">
            <v>06.11</v>
          </cell>
        </row>
        <row r="31">
          <cell r="C31">
            <v>0</v>
          </cell>
          <cell r="D31">
            <v>0</v>
          </cell>
          <cell r="E31" t="str">
            <v>06.11</v>
          </cell>
          <cell r="F31" t="str">
            <v>07.10</v>
          </cell>
        </row>
        <row r="32">
          <cell r="C32">
            <v>0</v>
          </cell>
          <cell r="D32">
            <v>0</v>
          </cell>
          <cell r="E32" t="str">
            <v>01.06</v>
          </cell>
          <cell r="F32" t="str">
            <v>01.06</v>
          </cell>
        </row>
        <row r="33">
          <cell r="C33">
            <v>6052866</v>
          </cell>
          <cell r="D33">
            <v>1000</v>
          </cell>
          <cell r="E33" t="str">
            <v>07.01</v>
          </cell>
          <cell r="F33" t="str">
            <v>07.01</v>
          </cell>
        </row>
        <row r="34">
          <cell r="C34">
            <v>1672000</v>
          </cell>
          <cell r="D34">
            <v>0</v>
          </cell>
          <cell r="E34" t="str">
            <v>06.01</v>
          </cell>
        </row>
        <row r="35">
          <cell r="C35">
            <v>370281389</v>
          </cell>
          <cell r="D35">
            <v>551077000</v>
          </cell>
          <cell r="E35" t="str">
            <v>06.05</v>
          </cell>
          <cell r="F35" t="str">
            <v>07.06</v>
          </cell>
        </row>
        <row r="36">
          <cell r="C36">
            <v>0</v>
          </cell>
          <cell r="D36">
            <v>0</v>
          </cell>
          <cell r="F36" t="str">
            <v>02.02</v>
          </cell>
        </row>
        <row r="37">
          <cell r="C37">
            <v>0</v>
          </cell>
          <cell r="D37">
            <v>0</v>
          </cell>
          <cell r="E37" t="str">
            <v>06.03</v>
          </cell>
          <cell r="F37" t="str">
            <v>07.04</v>
          </cell>
        </row>
        <row r="38">
          <cell r="C38">
            <v>0</v>
          </cell>
          <cell r="D38">
            <v>0</v>
          </cell>
          <cell r="E38" t="str">
            <v>02.01</v>
          </cell>
          <cell r="F38" t="str">
            <v>02.01</v>
          </cell>
        </row>
        <row r="39">
          <cell r="C39">
            <v>0</v>
          </cell>
          <cell r="D39">
            <v>0</v>
          </cell>
          <cell r="E39" t="str">
            <v>02.01</v>
          </cell>
          <cell r="F39" t="str">
            <v>02.01</v>
          </cell>
        </row>
        <row r="40">
          <cell r="C40">
            <v>0</v>
          </cell>
          <cell r="D40">
            <v>0</v>
          </cell>
          <cell r="E40" t="str">
            <v>02.01</v>
          </cell>
          <cell r="F40" t="str">
            <v>02.01</v>
          </cell>
        </row>
        <row r="41">
          <cell r="C41">
            <v>0</v>
          </cell>
          <cell r="D41">
            <v>24000000</v>
          </cell>
          <cell r="E41" t="str">
            <v>03.01</v>
          </cell>
          <cell r="F41" t="str">
            <v>03.01</v>
          </cell>
        </row>
        <row r="42">
          <cell r="C42">
            <v>0</v>
          </cell>
          <cell r="D42">
            <v>18742857</v>
          </cell>
          <cell r="E42" t="str">
            <v>02.01</v>
          </cell>
          <cell r="F42" t="str">
            <v>02.01</v>
          </cell>
        </row>
        <row r="43">
          <cell r="C43">
            <v>0</v>
          </cell>
          <cell r="D43">
            <v>15180000</v>
          </cell>
          <cell r="E43" t="str">
            <v>02.01</v>
          </cell>
          <cell r="F43" t="str">
            <v>02.01</v>
          </cell>
        </row>
        <row r="44">
          <cell r="C44">
            <v>0</v>
          </cell>
          <cell r="D44">
            <v>1907477100</v>
          </cell>
          <cell r="E44" t="str">
            <v>02.01</v>
          </cell>
          <cell r="F44" t="str">
            <v>02.01</v>
          </cell>
        </row>
        <row r="45">
          <cell r="C45">
            <v>0</v>
          </cell>
          <cell r="D45">
            <v>340066088</v>
          </cell>
          <cell r="E45" t="str">
            <v>02.01</v>
          </cell>
          <cell r="F45" t="str">
            <v>02.01</v>
          </cell>
        </row>
        <row r="46">
          <cell r="C46">
            <v>0</v>
          </cell>
          <cell r="D46">
            <v>0</v>
          </cell>
          <cell r="E46" t="str">
            <v>02.01</v>
          </cell>
          <cell r="F46" t="str">
            <v>02.01</v>
          </cell>
        </row>
        <row r="47">
          <cell r="C47">
            <v>0</v>
          </cell>
          <cell r="D47">
            <v>0</v>
          </cell>
          <cell r="E47" t="str">
            <v>02.01</v>
          </cell>
          <cell r="F47" t="str">
            <v>02.01</v>
          </cell>
        </row>
        <row r="48">
          <cell r="C48">
            <v>0</v>
          </cell>
          <cell r="D48">
            <v>0</v>
          </cell>
          <cell r="E48" t="str">
            <v>21.01</v>
          </cell>
          <cell r="F48" t="str">
            <v>21.01</v>
          </cell>
        </row>
        <row r="49">
          <cell r="C49">
            <v>0</v>
          </cell>
          <cell r="D49">
            <v>0</v>
          </cell>
          <cell r="F49" t="str">
            <v>25.01</v>
          </cell>
        </row>
        <row r="50">
          <cell r="C50">
            <v>0</v>
          </cell>
          <cell r="D50">
            <v>0</v>
          </cell>
          <cell r="E50" t="str">
            <v>24.02</v>
          </cell>
          <cell r="F50" t="str">
            <v>23.03</v>
          </cell>
        </row>
        <row r="51">
          <cell r="C51">
            <v>0</v>
          </cell>
          <cell r="D51">
            <v>0</v>
          </cell>
          <cell r="E51" t="str">
            <v>26</v>
          </cell>
          <cell r="F51" t="str">
            <v>25.02</v>
          </cell>
        </row>
        <row r="52">
          <cell r="C52">
            <v>0</v>
          </cell>
          <cell r="D52">
            <v>0</v>
          </cell>
          <cell r="E52" t="str">
            <v>26</v>
          </cell>
          <cell r="F52" t="str">
            <v>25.02</v>
          </cell>
        </row>
        <row r="53">
          <cell r="C53">
            <v>0</v>
          </cell>
          <cell r="D53">
            <v>0</v>
          </cell>
          <cell r="E53" t="str">
            <v>26</v>
          </cell>
          <cell r="F53" t="str">
            <v>21.03</v>
          </cell>
        </row>
        <row r="54">
          <cell r="C54">
            <v>0</v>
          </cell>
          <cell r="D54">
            <v>0</v>
          </cell>
          <cell r="E54" t="str">
            <v>24.01</v>
          </cell>
          <cell r="F54" t="str">
            <v>23.01</v>
          </cell>
        </row>
        <row r="55">
          <cell r="C55">
            <v>0</v>
          </cell>
          <cell r="D55">
            <v>0</v>
          </cell>
          <cell r="E55" t="str">
            <v>21.01</v>
          </cell>
          <cell r="F55" t="str">
            <v>21.01</v>
          </cell>
        </row>
        <row r="56">
          <cell r="C56">
            <v>0</v>
          </cell>
          <cell r="D56">
            <v>0</v>
          </cell>
          <cell r="E56" t="str">
            <v>21.02</v>
          </cell>
          <cell r="F56" t="str">
            <v>21.02</v>
          </cell>
        </row>
        <row r="57">
          <cell r="C57">
            <v>0</v>
          </cell>
          <cell r="D57">
            <v>12027000</v>
          </cell>
          <cell r="E57" t="str">
            <v>02.02</v>
          </cell>
          <cell r="F57" t="str">
            <v>02.02</v>
          </cell>
        </row>
        <row r="58">
          <cell r="C58">
            <v>0</v>
          </cell>
          <cell r="D58">
            <v>270661880</v>
          </cell>
          <cell r="E58" t="str">
            <v>06.03</v>
          </cell>
          <cell r="F58" t="str">
            <v>07.04</v>
          </cell>
        </row>
        <row r="59">
          <cell r="C59">
            <v>0</v>
          </cell>
          <cell r="D59">
            <v>0</v>
          </cell>
          <cell r="E59" t="str">
            <v>33.03</v>
          </cell>
          <cell r="F59" t="str">
            <v>34.01</v>
          </cell>
        </row>
        <row r="60">
          <cell r="C60">
            <v>0</v>
          </cell>
          <cell r="D60">
            <v>0</v>
          </cell>
          <cell r="F60" t="str">
            <v>34.02</v>
          </cell>
        </row>
        <row r="61">
          <cell r="C61">
            <v>0</v>
          </cell>
          <cell r="D61">
            <v>0</v>
          </cell>
          <cell r="E61" t="str">
            <v>02.02</v>
          </cell>
          <cell r="F61" t="str">
            <v>21.04</v>
          </cell>
        </row>
        <row r="62">
          <cell r="C62">
            <v>0</v>
          </cell>
          <cell r="D62">
            <v>413698879</v>
          </cell>
          <cell r="F62" t="str">
            <v>21.01</v>
          </cell>
        </row>
        <row r="63">
          <cell r="C63">
            <v>40603247</v>
          </cell>
          <cell r="D63">
            <v>16084714764</v>
          </cell>
          <cell r="E63" t="str">
            <v>06.01</v>
          </cell>
          <cell r="F63" t="str">
            <v>02.02</v>
          </cell>
        </row>
        <row r="64">
          <cell r="C64">
            <v>0</v>
          </cell>
          <cell r="D64">
            <v>0</v>
          </cell>
          <cell r="F64" t="str">
            <v>21.02</v>
          </cell>
        </row>
        <row r="65">
          <cell r="C65">
            <v>0</v>
          </cell>
          <cell r="D65">
            <v>2350447236</v>
          </cell>
          <cell r="E65" t="str">
            <v>05.01</v>
          </cell>
          <cell r="F65" t="str">
            <v>05.01</v>
          </cell>
        </row>
        <row r="66">
          <cell r="C66">
            <v>196976251</v>
          </cell>
          <cell r="D66">
            <v>374519920</v>
          </cell>
          <cell r="E66" t="str">
            <v>06.01</v>
          </cell>
          <cell r="F66" t="str">
            <v>07.02</v>
          </cell>
        </row>
        <row r="67">
          <cell r="C67">
            <v>0</v>
          </cell>
          <cell r="D67">
            <v>0</v>
          </cell>
          <cell r="F67" t="str">
            <v>07.02</v>
          </cell>
        </row>
        <row r="68">
          <cell r="C68">
            <v>0</v>
          </cell>
          <cell r="D68">
            <v>303387558</v>
          </cell>
          <cell r="E68" t="str">
            <v>07.02</v>
          </cell>
          <cell r="F68" t="str">
            <v>07.02</v>
          </cell>
        </row>
        <row r="69">
          <cell r="C69">
            <v>0</v>
          </cell>
          <cell r="D69">
            <v>0</v>
          </cell>
          <cell r="E69" t="str">
            <v>01.06</v>
          </cell>
          <cell r="F69" t="str">
            <v>07.02</v>
          </cell>
        </row>
        <row r="70">
          <cell r="C70">
            <v>0</v>
          </cell>
          <cell r="D70">
            <v>0</v>
          </cell>
          <cell r="E70" t="str">
            <v>01.03</v>
          </cell>
          <cell r="F70" t="str">
            <v>07.02</v>
          </cell>
        </row>
        <row r="71">
          <cell r="C71">
            <v>0</v>
          </cell>
          <cell r="D71">
            <v>4068392485</v>
          </cell>
          <cell r="E71" t="str">
            <v>01.01</v>
          </cell>
          <cell r="F71" t="str">
            <v>07.02</v>
          </cell>
        </row>
        <row r="72">
          <cell r="C72">
            <v>0</v>
          </cell>
          <cell r="D72">
            <v>0</v>
          </cell>
          <cell r="E72" t="str">
            <v>05.02</v>
          </cell>
        </row>
        <row r="73">
          <cell r="C73">
            <v>0</v>
          </cell>
          <cell r="D73">
            <v>0</v>
          </cell>
          <cell r="E73" t="str">
            <v>03.01</v>
          </cell>
          <cell r="F73" t="str">
            <v>03.01</v>
          </cell>
        </row>
        <row r="74">
          <cell r="C74">
            <v>0</v>
          </cell>
          <cell r="D74">
            <v>6346002238</v>
          </cell>
          <cell r="E74" t="str">
            <v>03.01</v>
          </cell>
          <cell r="F74" t="str">
            <v>03.01</v>
          </cell>
        </row>
        <row r="75">
          <cell r="C75">
            <v>0</v>
          </cell>
          <cell r="D75">
            <v>0</v>
          </cell>
          <cell r="E75" t="str">
            <v>03</v>
          </cell>
          <cell r="F75" t="str">
            <v>03</v>
          </cell>
        </row>
        <row r="76">
          <cell r="C76">
            <v>0</v>
          </cell>
          <cell r="D76">
            <v>0</v>
          </cell>
          <cell r="E76" t="str">
            <v>03.01</v>
          </cell>
          <cell r="F76" t="str">
            <v>03.01</v>
          </cell>
        </row>
        <row r="77">
          <cell r="C77">
            <v>0</v>
          </cell>
          <cell r="D77">
            <v>0</v>
          </cell>
          <cell r="E77" t="str">
            <v>03</v>
          </cell>
          <cell r="F77" t="str">
            <v>03</v>
          </cell>
        </row>
        <row r="78">
          <cell r="C78">
            <v>0</v>
          </cell>
          <cell r="D78">
            <v>1293757507</v>
          </cell>
          <cell r="E78" t="str">
            <v>02.02</v>
          </cell>
          <cell r="F78" t="str">
            <v>02.02</v>
          </cell>
        </row>
        <row r="79">
          <cell r="C79">
            <v>0</v>
          </cell>
          <cell r="D79">
            <v>0</v>
          </cell>
          <cell r="E79" t="str">
            <v>04.02</v>
          </cell>
          <cell r="F79" t="str">
            <v>04.02</v>
          </cell>
        </row>
        <row r="80">
          <cell r="C80">
            <v>0</v>
          </cell>
          <cell r="D80">
            <v>0</v>
          </cell>
          <cell r="E80" t="str">
            <v>04.03</v>
          </cell>
          <cell r="F80" t="str">
            <v>04.03</v>
          </cell>
        </row>
        <row r="81">
          <cell r="C81">
            <v>0</v>
          </cell>
          <cell r="D81">
            <v>0</v>
          </cell>
          <cell r="E81" t="str">
            <v>04.03</v>
          </cell>
          <cell r="F81" t="str">
            <v>04.03</v>
          </cell>
        </row>
        <row r="82">
          <cell r="C82">
            <v>0</v>
          </cell>
          <cell r="D82">
            <v>0</v>
          </cell>
          <cell r="E82" t="str">
            <v>07.11</v>
          </cell>
          <cell r="F82" t="str">
            <v>07.11</v>
          </cell>
        </row>
        <row r="83">
          <cell r="C83">
            <v>0</v>
          </cell>
          <cell r="D83">
            <v>0</v>
          </cell>
          <cell r="E83" t="str">
            <v>06.11</v>
          </cell>
          <cell r="F83" t="str">
            <v>07.10</v>
          </cell>
        </row>
        <row r="84">
          <cell r="C84">
            <v>0</v>
          </cell>
          <cell r="D84">
            <v>0</v>
          </cell>
          <cell r="E84" t="str">
            <v>08.01</v>
          </cell>
          <cell r="F84" t="str">
            <v>01.06</v>
          </cell>
        </row>
        <row r="85">
          <cell r="C85">
            <v>0</v>
          </cell>
          <cell r="D85">
            <v>0</v>
          </cell>
          <cell r="E85" t="str">
            <v>07.11</v>
          </cell>
          <cell r="F85" t="str">
            <v>07.11</v>
          </cell>
        </row>
        <row r="86">
          <cell r="C86">
            <v>0</v>
          </cell>
          <cell r="D86">
            <v>0</v>
          </cell>
          <cell r="E86" t="str">
            <v>06.11</v>
          </cell>
          <cell r="F86" t="str">
            <v>07.11</v>
          </cell>
        </row>
        <row r="87">
          <cell r="C87">
            <v>0</v>
          </cell>
          <cell r="D87">
            <v>0</v>
          </cell>
          <cell r="E87" t="str">
            <v>41.01</v>
          </cell>
        </row>
        <row r="88">
          <cell r="C88">
            <v>0</v>
          </cell>
          <cell r="D88">
            <v>0</v>
          </cell>
          <cell r="E88" t="str">
            <v>42.01</v>
          </cell>
        </row>
        <row r="89">
          <cell r="C89">
            <v>0</v>
          </cell>
          <cell r="D89">
            <v>0</v>
          </cell>
          <cell r="E89" t="str">
            <v>01.01</v>
          </cell>
          <cell r="F89" t="str">
            <v>01.01</v>
          </cell>
        </row>
        <row r="90">
          <cell r="C90">
            <v>0</v>
          </cell>
          <cell r="D90">
            <v>0</v>
          </cell>
          <cell r="E90" t="str">
            <v>06.11</v>
          </cell>
          <cell r="F90" t="str">
            <v>07.11</v>
          </cell>
        </row>
        <row r="91">
          <cell r="C91">
            <v>0</v>
          </cell>
          <cell r="D91">
            <v>0</v>
          </cell>
          <cell r="E91" t="str">
            <v>07.11</v>
          </cell>
          <cell r="F91" t="str">
            <v>07.11</v>
          </cell>
        </row>
        <row r="92">
          <cell r="C92">
            <v>0</v>
          </cell>
          <cell r="D92">
            <v>0</v>
          </cell>
          <cell r="E92" t="str">
            <v>08.02</v>
          </cell>
          <cell r="F92" t="str">
            <v>08.02</v>
          </cell>
        </row>
        <row r="93">
          <cell r="C93">
            <v>0</v>
          </cell>
          <cell r="D93">
            <v>0</v>
          </cell>
          <cell r="E93" t="str">
            <v>07.11</v>
          </cell>
          <cell r="F93" t="str">
            <v>07.11</v>
          </cell>
        </row>
        <row r="94">
          <cell r="C94">
            <v>0</v>
          </cell>
          <cell r="D94">
            <v>0</v>
          </cell>
          <cell r="E94" t="str">
            <v>01.01</v>
          </cell>
          <cell r="F94" t="str">
            <v>01.01</v>
          </cell>
        </row>
        <row r="95">
          <cell r="C95">
            <v>0</v>
          </cell>
          <cell r="D95">
            <v>0</v>
          </cell>
          <cell r="E95" t="str">
            <v>01.05</v>
          </cell>
          <cell r="F95" t="str">
            <v>01.05</v>
          </cell>
        </row>
        <row r="96">
          <cell r="C96">
            <v>0</v>
          </cell>
          <cell r="D96">
            <v>102641477</v>
          </cell>
          <cell r="E96" t="str">
            <v>03.01</v>
          </cell>
          <cell r="F96" t="str">
            <v>03.01</v>
          </cell>
        </row>
        <row r="97">
          <cell r="C97">
            <v>0</v>
          </cell>
          <cell r="D97">
            <v>0</v>
          </cell>
          <cell r="E97" t="str">
            <v>02.02</v>
          </cell>
          <cell r="F97" t="str">
            <v>02.02</v>
          </cell>
        </row>
        <row r="98">
          <cell r="C98">
            <v>0</v>
          </cell>
          <cell r="D98">
            <v>409441751</v>
          </cell>
          <cell r="E98" t="str">
            <v>03.01</v>
          </cell>
          <cell r="F98" t="str">
            <v>03.01</v>
          </cell>
        </row>
        <row r="99">
          <cell r="C99">
            <v>0</v>
          </cell>
          <cell r="D99">
            <v>0</v>
          </cell>
          <cell r="E99" t="str">
            <v>02.02</v>
          </cell>
          <cell r="F99" t="str">
            <v>02.02</v>
          </cell>
        </row>
        <row r="100">
          <cell r="C100">
            <v>0</v>
          </cell>
          <cell r="D100">
            <v>77773566</v>
          </cell>
          <cell r="E100" t="str">
            <v>02.02</v>
          </cell>
          <cell r="F100" t="str">
            <v>02.02</v>
          </cell>
        </row>
        <row r="101">
          <cell r="C101">
            <v>0</v>
          </cell>
          <cell r="D101">
            <v>0</v>
          </cell>
          <cell r="E101" t="str">
            <v>02.02</v>
          </cell>
          <cell r="F101" t="str">
            <v>02.02</v>
          </cell>
        </row>
        <row r="102">
          <cell r="C102">
            <v>0</v>
          </cell>
          <cell r="D102">
            <v>0</v>
          </cell>
          <cell r="E102" t="str">
            <v>07.01</v>
          </cell>
          <cell r="F102" t="str">
            <v>07.01</v>
          </cell>
        </row>
        <row r="103">
          <cell r="C103">
            <v>0</v>
          </cell>
          <cell r="D103">
            <v>0</v>
          </cell>
          <cell r="E103" t="str">
            <v>07.01</v>
          </cell>
          <cell r="F103" t="str">
            <v>06.01</v>
          </cell>
        </row>
        <row r="104">
          <cell r="C104">
            <v>0</v>
          </cell>
          <cell r="D104">
            <v>0</v>
          </cell>
          <cell r="E104" t="str">
            <v>01.06</v>
          </cell>
          <cell r="F104" t="str">
            <v>01.06</v>
          </cell>
        </row>
        <row r="105">
          <cell r="C105">
            <v>0</v>
          </cell>
          <cell r="D105">
            <v>0</v>
          </cell>
          <cell r="E105" t="str">
            <v>01.03</v>
          </cell>
          <cell r="F105" t="str">
            <v>01.03</v>
          </cell>
        </row>
        <row r="106">
          <cell r="C106">
            <v>0</v>
          </cell>
          <cell r="D106">
            <v>0</v>
          </cell>
          <cell r="E106" t="str">
            <v>01.03</v>
          </cell>
          <cell r="F106" t="str">
            <v>01.03</v>
          </cell>
        </row>
        <row r="107">
          <cell r="C107">
            <v>0</v>
          </cell>
          <cell r="D107">
            <v>0</v>
          </cell>
          <cell r="E107" t="str">
            <v>06.01</v>
          </cell>
          <cell r="F107" t="str">
            <v>07.05</v>
          </cell>
        </row>
        <row r="108">
          <cell r="C108">
            <v>48489846</v>
          </cell>
          <cell r="D108">
            <v>344756464</v>
          </cell>
          <cell r="E108" t="str">
            <v>02.01</v>
          </cell>
          <cell r="F108" t="str">
            <v>02.01</v>
          </cell>
        </row>
        <row r="109">
          <cell r="C109">
            <v>0</v>
          </cell>
          <cell r="D109">
            <v>0</v>
          </cell>
          <cell r="E109" t="str">
            <v>33.01</v>
          </cell>
          <cell r="F109" t="str">
            <v>34.02</v>
          </cell>
        </row>
        <row r="110">
          <cell r="C110">
            <v>0</v>
          </cell>
          <cell r="D110">
            <v>0</v>
          </cell>
          <cell r="E110" t="str">
            <v>33.01</v>
          </cell>
          <cell r="F110" t="str">
            <v>34.02</v>
          </cell>
        </row>
        <row r="111">
          <cell r="C111">
            <v>0</v>
          </cell>
          <cell r="D111">
            <v>0</v>
          </cell>
          <cell r="E111" t="str">
            <v>33.02</v>
          </cell>
          <cell r="F111" t="str">
            <v>34.02</v>
          </cell>
        </row>
        <row r="112">
          <cell r="C112">
            <v>0</v>
          </cell>
          <cell r="D112">
            <v>0</v>
          </cell>
          <cell r="E112" t="str">
            <v>33.02</v>
          </cell>
          <cell r="F112" t="str">
            <v>34.02</v>
          </cell>
        </row>
        <row r="113">
          <cell r="C113">
            <v>0</v>
          </cell>
          <cell r="D113">
            <v>0</v>
          </cell>
          <cell r="F113" t="str">
            <v>35.01</v>
          </cell>
        </row>
        <row r="114">
          <cell r="C114">
            <v>0</v>
          </cell>
          <cell r="D114">
            <v>0</v>
          </cell>
          <cell r="F114" t="str">
            <v>35.01</v>
          </cell>
        </row>
        <row r="115">
          <cell r="C115">
            <v>0</v>
          </cell>
          <cell r="D115">
            <v>0</v>
          </cell>
          <cell r="E115" t="str">
            <v>06.03</v>
          </cell>
          <cell r="F115" t="str">
            <v>07.04</v>
          </cell>
        </row>
        <row r="116">
          <cell r="C116">
            <v>0</v>
          </cell>
          <cell r="D116">
            <v>0</v>
          </cell>
          <cell r="E116" t="str">
            <v>06.03</v>
          </cell>
          <cell r="F116" t="str">
            <v>07.04</v>
          </cell>
        </row>
        <row r="117">
          <cell r="C117">
            <v>0</v>
          </cell>
          <cell r="D117">
            <v>7062500</v>
          </cell>
          <cell r="E117" t="str">
            <v>07.01</v>
          </cell>
          <cell r="F117" t="str">
            <v>07.01</v>
          </cell>
        </row>
        <row r="118">
          <cell r="C118">
            <v>1483600000</v>
          </cell>
          <cell r="D118">
            <v>0</v>
          </cell>
          <cell r="E118" t="str">
            <v>31</v>
          </cell>
          <cell r="F118" t="str">
            <v>31</v>
          </cell>
        </row>
        <row r="119">
          <cell r="C119">
            <v>0</v>
          </cell>
          <cell r="D119">
            <v>0</v>
          </cell>
          <cell r="E119" t="str">
            <v>31.01</v>
          </cell>
          <cell r="F119" t="str">
            <v>31.01</v>
          </cell>
        </row>
        <row r="120">
          <cell r="C120">
            <v>0</v>
          </cell>
          <cell r="D120">
            <v>0</v>
          </cell>
          <cell r="E120" t="str">
            <v>61</v>
          </cell>
          <cell r="F120" t="str">
            <v>61</v>
          </cell>
        </row>
        <row r="121">
          <cell r="C121">
            <v>0</v>
          </cell>
          <cell r="D121">
            <v>0</v>
          </cell>
          <cell r="E121" t="str">
            <v>61</v>
          </cell>
          <cell r="F121" t="str">
            <v>61</v>
          </cell>
        </row>
        <row r="122">
          <cell r="C122">
            <v>502400000</v>
          </cell>
          <cell r="D122">
            <v>0</v>
          </cell>
          <cell r="E122" t="str">
            <v>31</v>
          </cell>
          <cell r="F122" t="str">
            <v>31</v>
          </cell>
        </row>
        <row r="123">
          <cell r="C123">
            <v>0</v>
          </cell>
          <cell r="D123">
            <v>1200000</v>
          </cell>
          <cell r="E123" t="str">
            <v>32</v>
          </cell>
          <cell r="F123" t="str">
            <v>32</v>
          </cell>
        </row>
        <row r="124">
          <cell r="C124">
            <v>0</v>
          </cell>
          <cell r="D124">
            <v>3546584</v>
          </cell>
          <cell r="E124" t="str">
            <v>07.01</v>
          </cell>
          <cell r="F124" t="str">
            <v>07.01</v>
          </cell>
        </row>
        <row r="125">
          <cell r="C125">
            <v>0</v>
          </cell>
          <cell r="D125">
            <v>584500000</v>
          </cell>
          <cell r="E125" t="str">
            <v>07.01</v>
          </cell>
          <cell r="F125" t="str">
            <v>36</v>
          </cell>
        </row>
        <row r="126">
          <cell r="C126">
            <v>0</v>
          </cell>
          <cell r="D126">
            <v>1197923308</v>
          </cell>
          <cell r="E126" t="str">
            <v>06.04</v>
          </cell>
          <cell r="F126" t="str">
            <v>07.05</v>
          </cell>
        </row>
        <row r="127">
          <cell r="C127">
            <v>0</v>
          </cell>
          <cell r="D127">
            <v>0</v>
          </cell>
          <cell r="E127" t="str">
            <v>06.04</v>
          </cell>
          <cell r="F127" t="str">
            <v>07.05</v>
          </cell>
        </row>
        <row r="128">
          <cell r="C128">
            <v>0</v>
          </cell>
          <cell r="D128">
            <v>0</v>
          </cell>
          <cell r="E128" t="str">
            <v>06.04</v>
          </cell>
          <cell r="F128" t="str">
            <v>07.05</v>
          </cell>
        </row>
        <row r="129">
          <cell r="C129">
            <v>0</v>
          </cell>
          <cell r="D129">
            <v>0</v>
          </cell>
          <cell r="E129" t="str">
            <v>06.04</v>
          </cell>
          <cell r="F129" t="str">
            <v>07.05</v>
          </cell>
        </row>
        <row r="130">
          <cell r="C130">
            <v>0</v>
          </cell>
          <cell r="D130">
            <v>0</v>
          </cell>
          <cell r="E130" t="str">
            <v>31.01</v>
          </cell>
          <cell r="F130" t="str">
            <v>31.01</v>
          </cell>
        </row>
        <row r="131">
          <cell r="C131">
            <v>0</v>
          </cell>
          <cell r="D131">
            <v>0</v>
          </cell>
          <cell r="E131" t="str">
            <v>31.01</v>
          </cell>
          <cell r="F131" t="str">
            <v>31.01</v>
          </cell>
        </row>
        <row r="132">
          <cell r="C132">
            <v>0</v>
          </cell>
          <cell r="D132">
            <v>0</v>
          </cell>
          <cell r="E132" t="str">
            <v>06.11</v>
          </cell>
        </row>
        <row r="133">
          <cell r="C133">
            <v>0</v>
          </cell>
          <cell r="D133">
            <v>0</v>
          </cell>
          <cell r="E133" t="str">
            <v>06.11</v>
          </cell>
        </row>
        <row r="134">
          <cell r="C134">
            <v>0</v>
          </cell>
          <cell r="D134">
            <v>0</v>
          </cell>
          <cell r="E134" t="str">
            <v>01.01</v>
          </cell>
          <cell r="F134" t="str">
            <v>01.01</v>
          </cell>
        </row>
        <row r="135">
          <cell r="C135">
            <v>0</v>
          </cell>
          <cell r="D135">
            <v>0</v>
          </cell>
          <cell r="E135" t="str">
            <v>01.01</v>
          </cell>
          <cell r="F135" t="str">
            <v>01.01</v>
          </cell>
        </row>
        <row r="136">
          <cell r="C136">
            <v>0</v>
          </cell>
          <cell r="D136">
            <v>0</v>
          </cell>
          <cell r="E136" t="str">
            <v>01.01</v>
          </cell>
          <cell r="F136" t="str">
            <v>01.01</v>
          </cell>
        </row>
        <row r="137">
          <cell r="C137">
            <v>0</v>
          </cell>
          <cell r="D137">
            <v>0</v>
          </cell>
          <cell r="E137" t="str">
            <v>01.01</v>
          </cell>
          <cell r="F137" t="str">
            <v>01.01</v>
          </cell>
        </row>
        <row r="138">
          <cell r="C138">
            <v>0</v>
          </cell>
          <cell r="D138">
            <v>0</v>
          </cell>
          <cell r="E138" t="str">
            <v>01.01</v>
          </cell>
          <cell r="F138" t="str">
            <v>01.01</v>
          </cell>
        </row>
        <row r="139">
          <cell r="C139">
            <v>0</v>
          </cell>
          <cell r="D139">
            <v>0</v>
          </cell>
        </row>
        <row r="140">
          <cell r="C140">
            <v>0</v>
          </cell>
          <cell r="D140">
            <v>0</v>
          </cell>
        </row>
        <row r="141">
          <cell r="C141">
            <v>0</v>
          </cell>
          <cell r="D141">
            <v>0</v>
          </cell>
          <cell r="E141" t="str">
            <v>27.01</v>
          </cell>
        </row>
        <row r="142">
          <cell r="C142">
            <v>0</v>
          </cell>
          <cell r="D142">
            <v>0</v>
          </cell>
          <cell r="E142" t="str">
            <v>01.04</v>
          </cell>
          <cell r="F142" t="str">
            <v>01.04</v>
          </cell>
        </row>
        <row r="143">
          <cell r="C143">
            <v>0</v>
          </cell>
          <cell r="D143">
            <v>0</v>
          </cell>
          <cell r="E143" t="str">
            <v>27.04</v>
          </cell>
        </row>
        <row r="144">
          <cell r="C144">
            <v>501546495</v>
          </cell>
          <cell r="D144">
            <v>0</v>
          </cell>
          <cell r="E144" t="str">
            <v>27.02</v>
          </cell>
          <cell r="F144" t="str">
            <v>27.02</v>
          </cell>
        </row>
        <row r="145">
          <cell r="C145">
            <v>0</v>
          </cell>
          <cell r="D145">
            <v>0</v>
          </cell>
          <cell r="E145" t="str">
            <v>01.04</v>
          </cell>
          <cell r="F145" t="str">
            <v>01.04</v>
          </cell>
        </row>
        <row r="146">
          <cell r="C146">
            <v>0</v>
          </cell>
          <cell r="D146">
            <v>0</v>
          </cell>
          <cell r="E146" t="str">
            <v>27.01</v>
          </cell>
        </row>
        <row r="147">
          <cell r="C147">
            <v>0</v>
          </cell>
          <cell r="D147">
            <v>0</v>
          </cell>
          <cell r="E147" t="str">
            <v>27.04</v>
          </cell>
        </row>
        <row r="148">
          <cell r="C148">
            <v>0</v>
          </cell>
          <cell r="D148">
            <v>0</v>
          </cell>
          <cell r="E148" t="str">
            <v>27.02</v>
          </cell>
          <cell r="F148" t="str">
            <v>27.02</v>
          </cell>
        </row>
        <row r="149">
          <cell r="C149">
            <v>0</v>
          </cell>
          <cell r="D149">
            <v>0</v>
          </cell>
          <cell r="E149" t="str">
            <v>22.01</v>
          </cell>
          <cell r="F149" t="str">
            <v>22.01</v>
          </cell>
        </row>
        <row r="150">
          <cell r="C150">
            <v>0</v>
          </cell>
          <cell r="D150">
            <v>0</v>
          </cell>
          <cell r="E150" t="str">
            <v>22.01</v>
          </cell>
        </row>
        <row r="151">
          <cell r="C151">
            <v>0</v>
          </cell>
          <cell r="D151">
            <v>0</v>
          </cell>
          <cell r="E151" t="str">
            <v>27.03</v>
          </cell>
        </row>
        <row r="152">
          <cell r="C152">
            <v>0</v>
          </cell>
          <cell r="D152">
            <v>0</v>
          </cell>
          <cell r="E152" t="str">
            <v>27.03</v>
          </cell>
        </row>
        <row r="153">
          <cell r="C153">
            <v>0</v>
          </cell>
          <cell r="D153">
            <v>0</v>
          </cell>
          <cell r="E153" t="str">
            <v>01.05</v>
          </cell>
          <cell r="F153" t="str">
            <v>01.05</v>
          </cell>
        </row>
        <row r="154">
          <cell r="C154">
            <v>0</v>
          </cell>
          <cell r="D154">
            <v>0</v>
          </cell>
          <cell r="E154" t="str">
            <v>01.05</v>
          </cell>
          <cell r="F154" t="str">
            <v>01.05</v>
          </cell>
        </row>
        <row r="155">
          <cell r="C155">
            <v>0</v>
          </cell>
          <cell r="D155">
            <v>0</v>
          </cell>
          <cell r="E155" t="str">
            <v>01.05</v>
          </cell>
          <cell r="F155" t="str">
            <v>01.05</v>
          </cell>
        </row>
        <row r="156">
          <cell r="C156">
            <v>0</v>
          </cell>
          <cell r="D156">
            <v>0</v>
          </cell>
          <cell r="E156" t="str">
            <v>01.05</v>
          </cell>
          <cell r="F156" t="str">
            <v>01.05</v>
          </cell>
        </row>
        <row r="157">
          <cell r="C157">
            <v>0</v>
          </cell>
          <cell r="D157">
            <v>0</v>
          </cell>
          <cell r="E157" t="str">
            <v>01.05</v>
          </cell>
          <cell r="F157" t="str">
            <v>01.05</v>
          </cell>
        </row>
        <row r="158">
          <cell r="C158">
            <v>0</v>
          </cell>
          <cell r="D158">
            <v>0</v>
          </cell>
          <cell r="E158" t="str">
            <v>01.05</v>
          </cell>
          <cell r="F158" t="str">
            <v>01.05</v>
          </cell>
        </row>
        <row r="159">
          <cell r="C159">
            <v>0</v>
          </cell>
          <cell r="D159">
            <v>0</v>
          </cell>
          <cell r="E159" t="str">
            <v>02.01</v>
          </cell>
          <cell r="F159" t="str">
            <v>02.01</v>
          </cell>
        </row>
        <row r="160">
          <cell r="C160">
            <v>0</v>
          </cell>
          <cell r="D160">
            <v>0</v>
          </cell>
          <cell r="E160" t="str">
            <v>02.01</v>
          </cell>
          <cell r="F160" t="str">
            <v>02.01</v>
          </cell>
        </row>
        <row r="161">
          <cell r="C161">
            <v>0</v>
          </cell>
          <cell r="D161">
            <v>360116650</v>
          </cell>
          <cell r="E161" t="str">
            <v>07.01</v>
          </cell>
          <cell r="F161" t="str">
            <v>07.01</v>
          </cell>
        </row>
        <row r="162">
          <cell r="C162">
            <v>0</v>
          </cell>
          <cell r="D162">
            <v>0</v>
          </cell>
          <cell r="E162" t="str">
            <v>01.04</v>
          </cell>
          <cell r="F162" t="str">
            <v>01.04</v>
          </cell>
        </row>
        <row r="163">
          <cell r="C163">
            <v>0</v>
          </cell>
          <cell r="D163">
            <v>0</v>
          </cell>
          <cell r="F163" t="str">
            <v>22.02</v>
          </cell>
        </row>
        <row r="164">
          <cell r="C164">
            <v>0</v>
          </cell>
          <cell r="D164">
            <v>0</v>
          </cell>
          <cell r="E164" t="str">
            <v>01.04</v>
          </cell>
          <cell r="F164" t="str">
            <v>01.04</v>
          </cell>
        </row>
        <row r="165">
          <cell r="C165">
            <v>0</v>
          </cell>
          <cell r="D165">
            <v>0</v>
          </cell>
          <cell r="E165" t="str">
            <v>04.01</v>
          </cell>
          <cell r="F165" t="str">
            <v>04.01</v>
          </cell>
        </row>
        <row r="166">
          <cell r="C166">
            <v>0</v>
          </cell>
          <cell r="D166">
            <v>0</v>
          </cell>
          <cell r="F166" t="str">
            <v>22.02</v>
          </cell>
        </row>
        <row r="167">
          <cell r="C167">
            <v>0</v>
          </cell>
          <cell r="D167">
            <v>0</v>
          </cell>
          <cell r="E167" t="str">
            <v>02.01</v>
          </cell>
          <cell r="F167" t="str">
            <v>02.01</v>
          </cell>
        </row>
        <row r="168">
          <cell r="C168">
            <v>0</v>
          </cell>
          <cell r="D168">
            <v>0</v>
          </cell>
          <cell r="E168" t="str">
            <v>02.01</v>
          </cell>
          <cell r="F168" t="str">
            <v>02.01</v>
          </cell>
        </row>
        <row r="169">
          <cell r="C169">
            <v>0</v>
          </cell>
          <cell r="D169">
            <v>5000000</v>
          </cell>
          <cell r="E169" t="str">
            <v>03.01</v>
          </cell>
          <cell r="F169" t="str">
            <v>03.01</v>
          </cell>
        </row>
        <row r="170">
          <cell r="C170">
            <v>0</v>
          </cell>
          <cell r="D170">
            <v>31588325</v>
          </cell>
          <cell r="E170" t="str">
            <v>02.01</v>
          </cell>
          <cell r="F170" t="str">
            <v>02.01</v>
          </cell>
        </row>
        <row r="171">
          <cell r="C171">
            <v>0</v>
          </cell>
          <cell r="D171">
            <v>51289714</v>
          </cell>
          <cell r="E171" t="str">
            <v>02.01</v>
          </cell>
          <cell r="F171" t="str">
            <v>02.01</v>
          </cell>
        </row>
        <row r="172">
          <cell r="C172">
            <v>0</v>
          </cell>
          <cell r="D172">
            <v>183988553</v>
          </cell>
          <cell r="E172" t="str">
            <v>02.01</v>
          </cell>
          <cell r="F172" t="str">
            <v>02.01</v>
          </cell>
        </row>
        <row r="173">
          <cell r="C173">
            <v>0</v>
          </cell>
          <cell r="D173">
            <v>27359128</v>
          </cell>
          <cell r="E173" t="str">
            <v>07.03</v>
          </cell>
          <cell r="F173" t="str">
            <v>07.03</v>
          </cell>
        </row>
        <row r="174">
          <cell r="C174">
            <v>0</v>
          </cell>
          <cell r="D174">
            <v>0</v>
          </cell>
          <cell r="E174" t="str">
            <v>06.01</v>
          </cell>
        </row>
        <row r="175">
          <cell r="C175">
            <v>0</v>
          </cell>
          <cell r="D175">
            <v>0</v>
          </cell>
          <cell r="E175" t="str">
            <v>06.01</v>
          </cell>
        </row>
        <row r="176">
          <cell r="C176">
            <v>0</v>
          </cell>
          <cell r="D176">
            <v>0</v>
          </cell>
          <cell r="E176" t="str">
            <v>22.01</v>
          </cell>
        </row>
        <row r="177">
          <cell r="C177">
            <v>0</v>
          </cell>
          <cell r="D177">
            <v>0</v>
          </cell>
          <cell r="E177" t="str">
            <v>22.01</v>
          </cell>
        </row>
        <row r="178">
          <cell r="C178">
            <v>0</v>
          </cell>
          <cell r="D178">
            <v>0</v>
          </cell>
          <cell r="E178" t="str">
            <v>07.01</v>
          </cell>
        </row>
        <row r="179">
          <cell r="C179">
            <v>0</v>
          </cell>
          <cell r="D179">
            <v>0</v>
          </cell>
          <cell r="E179" t="str">
            <v>07.01</v>
          </cell>
        </row>
        <row r="180">
          <cell r="C180">
            <v>0</v>
          </cell>
          <cell r="D180">
            <v>0</v>
          </cell>
          <cell r="F180" t="str">
            <v>22.02</v>
          </cell>
        </row>
        <row r="181">
          <cell r="C181">
            <v>0</v>
          </cell>
          <cell r="D181">
            <v>0</v>
          </cell>
          <cell r="F181" t="str">
            <v>22.02</v>
          </cell>
        </row>
        <row r="183">
          <cell r="C183">
            <v>157352389112</v>
          </cell>
          <cell r="D183">
            <v>139000805551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ọng yếu"/>
      <sheetName val="Phân tích"/>
      <sheetName val="Danh muc"/>
      <sheetName val="Du lieu"/>
      <sheetName val="lien ket"/>
      <sheetName val="Bao cao"/>
      <sheetName val="Thuyet minh"/>
      <sheetName val="trong yeu"/>
      <sheetName val="tính cổ tức"/>
      <sheetName val="sai sot"/>
      <sheetName val="Chenh lech ty gia"/>
      <sheetName val="Butru"/>
      <sheetName val="TRY"/>
      <sheetName val="PPLN"/>
      <sheetName val="Socuoiky"/>
    </sheetNames>
    <sheetDataSet>
      <sheetData sheetId="4">
        <row r="10">
          <cell r="B10">
            <v>100</v>
          </cell>
          <cell r="C10" t="str">
            <v>A. TÀI SẢN NGẮN HẠN</v>
          </cell>
          <cell r="D10">
            <v>18481600036</v>
          </cell>
          <cell r="E10">
            <v>0</v>
          </cell>
          <cell r="F10">
            <v>0</v>
          </cell>
          <cell r="G10">
            <v>18481600036</v>
          </cell>
          <cell r="H10">
            <v>18191782824</v>
          </cell>
          <cell r="I10">
            <v>0</v>
          </cell>
          <cell r="J10">
            <v>0</v>
          </cell>
          <cell r="K10">
            <v>18191782824</v>
          </cell>
        </row>
        <row r="12">
          <cell r="B12">
            <v>110</v>
          </cell>
          <cell r="C12" t="str">
            <v>I. Tiền và các khoản tương đương tiền</v>
          </cell>
          <cell r="D12">
            <v>54857514</v>
          </cell>
          <cell r="E12">
            <v>0</v>
          </cell>
          <cell r="F12">
            <v>0</v>
          </cell>
          <cell r="G12">
            <v>54857514</v>
          </cell>
          <cell r="H12">
            <v>857424941</v>
          </cell>
          <cell r="I12">
            <v>0</v>
          </cell>
          <cell r="J12">
            <v>0</v>
          </cell>
          <cell r="K12">
            <v>857424941</v>
          </cell>
        </row>
        <row r="13">
          <cell r="C13" t="str">
            <v>1. Tiền</v>
          </cell>
          <cell r="D13">
            <v>54857514</v>
          </cell>
          <cell r="E13">
            <v>0</v>
          </cell>
          <cell r="F13">
            <v>0</v>
          </cell>
          <cell r="G13">
            <v>54857514</v>
          </cell>
          <cell r="H13">
            <v>857424941</v>
          </cell>
          <cell r="I13">
            <v>0</v>
          </cell>
          <cell r="J13">
            <v>0</v>
          </cell>
          <cell r="K13">
            <v>857424941</v>
          </cell>
        </row>
        <row r="14">
          <cell r="B14">
            <v>111</v>
          </cell>
          <cell r="C14" t="str">
            <v> - Tiền mặt tại quỹ</v>
          </cell>
          <cell r="D14">
            <v>14053417</v>
          </cell>
          <cell r="E14">
            <v>0</v>
          </cell>
          <cell r="F14">
            <v>0</v>
          </cell>
          <cell r="G14">
            <v>14053417</v>
          </cell>
          <cell r="H14">
            <v>253620288</v>
          </cell>
          <cell r="I14">
            <v>0</v>
          </cell>
          <cell r="J14">
            <v>0</v>
          </cell>
          <cell r="K14">
            <v>253620288</v>
          </cell>
        </row>
        <row r="15">
          <cell r="B15">
            <v>112</v>
          </cell>
          <cell r="C15" t="str">
            <v> - Tiền gửi ngân hàng</v>
          </cell>
          <cell r="D15">
            <v>40804097</v>
          </cell>
          <cell r="E15">
            <v>0</v>
          </cell>
          <cell r="F15">
            <v>0</v>
          </cell>
          <cell r="G15">
            <v>40804097</v>
          </cell>
          <cell r="H15">
            <v>603804653</v>
          </cell>
          <cell r="I15">
            <v>0</v>
          </cell>
          <cell r="J15">
            <v>0</v>
          </cell>
          <cell r="K15">
            <v>603804653</v>
          </cell>
        </row>
        <row r="16">
          <cell r="B16">
            <v>113</v>
          </cell>
          <cell r="C16" t="str">
            <v> - Tiền đang chuyển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>
            <v>114</v>
          </cell>
          <cell r="C17" t="str">
            <v>2. Các khoản tương đương tiền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9">
          <cell r="B19">
            <v>120</v>
          </cell>
          <cell r="C19" t="str">
            <v>II. Các khoản đầu tư tài chính ngắn hạn</v>
          </cell>
          <cell r="D19">
            <v>17140139218</v>
          </cell>
          <cell r="E19">
            <v>0</v>
          </cell>
          <cell r="F19">
            <v>0</v>
          </cell>
          <cell r="G19">
            <v>17140139218</v>
          </cell>
          <cell r="H19">
            <v>17165754580</v>
          </cell>
          <cell r="I19">
            <v>0</v>
          </cell>
          <cell r="J19">
            <v>0</v>
          </cell>
          <cell r="K19">
            <v>17165754580</v>
          </cell>
        </row>
        <row r="21">
          <cell r="C21" t="str">
            <v>1. Đầu tư ngắn hạn</v>
          </cell>
          <cell r="D21">
            <v>17140139218</v>
          </cell>
          <cell r="E21">
            <v>0</v>
          </cell>
          <cell r="F21">
            <v>0</v>
          </cell>
          <cell r="G21">
            <v>17140139218</v>
          </cell>
          <cell r="H21">
            <v>17165754580</v>
          </cell>
          <cell r="I21">
            <v>0</v>
          </cell>
          <cell r="J21">
            <v>0</v>
          </cell>
          <cell r="K21">
            <v>17165754580</v>
          </cell>
        </row>
        <row r="22">
          <cell r="B22">
            <v>121</v>
          </cell>
          <cell r="C22" t="str">
            <v> - Đầu tư chứng khoán ngắn hạn</v>
          </cell>
          <cell r="D22">
            <v>17140139218</v>
          </cell>
          <cell r="E22">
            <v>0</v>
          </cell>
          <cell r="F22">
            <v>0</v>
          </cell>
          <cell r="G22">
            <v>17140139218</v>
          </cell>
          <cell r="H22">
            <v>11035754580</v>
          </cell>
          <cell r="I22">
            <v>0</v>
          </cell>
          <cell r="J22">
            <v>0</v>
          </cell>
          <cell r="K22">
            <v>11035754580</v>
          </cell>
        </row>
        <row r="23">
          <cell r="B23">
            <v>122</v>
          </cell>
          <cell r="C23" t="str">
            <v> - Đầu tư ngắn hạn khác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6130000000</v>
          </cell>
          <cell r="I23">
            <v>0</v>
          </cell>
          <cell r="J23">
            <v>0</v>
          </cell>
          <cell r="K23">
            <v>6130000000</v>
          </cell>
        </row>
        <row r="24">
          <cell r="B24">
            <v>129</v>
          </cell>
          <cell r="C24" t="str">
            <v>2. Dự phòng giảm giá chứng khoán
    đầu tư ngắn hạn (*)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B26">
            <v>130</v>
          </cell>
          <cell r="C26" t="str">
            <v>III. Các khoản phải thu</v>
          </cell>
          <cell r="D26">
            <v>1254487929</v>
          </cell>
          <cell r="E26">
            <v>0</v>
          </cell>
          <cell r="F26">
            <v>0</v>
          </cell>
          <cell r="G26">
            <v>1254487929</v>
          </cell>
          <cell r="H26">
            <v>160487928</v>
          </cell>
          <cell r="I26">
            <v>0</v>
          </cell>
          <cell r="J26">
            <v>0</v>
          </cell>
          <cell r="K26">
            <v>160487928</v>
          </cell>
        </row>
        <row r="27">
          <cell r="B27">
            <v>131</v>
          </cell>
          <cell r="C27" t="str">
            <v>1. Phải thu của khách hàng</v>
          </cell>
          <cell r="D27">
            <v>1162305515</v>
          </cell>
          <cell r="E27">
            <v>0</v>
          </cell>
          <cell r="F27">
            <v>0</v>
          </cell>
          <cell r="G27">
            <v>1162305515</v>
          </cell>
          <cell r="H27">
            <v>57305514</v>
          </cell>
          <cell r="I27">
            <v>0</v>
          </cell>
          <cell r="J27">
            <v>0</v>
          </cell>
          <cell r="K27">
            <v>57305514</v>
          </cell>
        </row>
        <row r="28">
          <cell r="B28">
            <v>132</v>
          </cell>
          <cell r="C28" t="str">
            <v>2. Trả trước cho người bán</v>
          </cell>
          <cell r="D28">
            <v>3996924</v>
          </cell>
          <cell r="E28">
            <v>0</v>
          </cell>
          <cell r="F28">
            <v>0</v>
          </cell>
          <cell r="G28">
            <v>3996924</v>
          </cell>
          <cell r="H28">
            <v>14996924</v>
          </cell>
          <cell r="I28">
            <v>0</v>
          </cell>
          <cell r="J28">
            <v>0</v>
          </cell>
          <cell r="K28">
            <v>14996924</v>
          </cell>
        </row>
        <row r="29">
          <cell r="B29">
            <v>133</v>
          </cell>
          <cell r="C29" t="str">
            <v>3. Phải thu nội bộ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 t="str">
            <v>4. Phải thu theo tiến độ HĐXD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134</v>
          </cell>
          <cell r="C31" t="str">
            <v>5. Các khoản phải thu khác</v>
          </cell>
          <cell r="D31">
            <v>88185490</v>
          </cell>
          <cell r="E31">
            <v>0</v>
          </cell>
          <cell r="F31">
            <v>0</v>
          </cell>
          <cell r="G31">
            <v>88185490</v>
          </cell>
          <cell r="H31">
            <v>88185490</v>
          </cell>
          <cell r="I31">
            <v>0</v>
          </cell>
          <cell r="J31">
            <v>0</v>
          </cell>
          <cell r="K31">
            <v>88185490</v>
          </cell>
        </row>
        <row r="32">
          <cell r="C32" t="str">
            <v>- Tài sản thiếu chờ xử lý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 t="str">
            <v>- Phải thu về CPH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>- Phải thu khác</v>
          </cell>
          <cell r="D34">
            <v>88185490</v>
          </cell>
          <cell r="E34">
            <v>0</v>
          </cell>
          <cell r="F34">
            <v>0</v>
          </cell>
          <cell r="G34">
            <v>88185490</v>
          </cell>
          <cell r="H34">
            <v>88185490</v>
          </cell>
          <cell r="I34">
            <v>0</v>
          </cell>
          <cell r="J34">
            <v>0</v>
          </cell>
          <cell r="K34">
            <v>88185490</v>
          </cell>
        </row>
        <row r="35">
          <cell r="C35" t="str">
            <v>- Tiền lương trả quá số trích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- Dư Nợ phải trả khác - Kinh phí CĐ Công ty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135</v>
          </cell>
          <cell r="C37" t="str">
            <v>6. Dự phòng các khoản phải thu khó đòi (*)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9">
          <cell r="B39">
            <v>140</v>
          </cell>
          <cell r="C39" t="str">
            <v>IV. Hàng tồn kho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141</v>
          </cell>
          <cell r="C40" t="str">
            <v>1. Hàng tồn kho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141a</v>
          </cell>
          <cell r="C41" t="str">
            <v> - Hàng mua đang đi đường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141b</v>
          </cell>
          <cell r="C42" t="str">
            <v> - Nguyên vật liệu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141c</v>
          </cell>
          <cell r="C43" t="str">
            <v> - Công cụ, dụng cụ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141d</v>
          </cell>
          <cell r="C44" t="str">
            <v> - Chi phí SXKD dở dang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141e</v>
          </cell>
          <cell r="C45" t="str">
            <v> - Thành phẩm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141f</v>
          </cell>
          <cell r="C46" t="str">
            <v> - Hàng hóa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141g</v>
          </cell>
          <cell r="C47" t="str">
            <v> - Hàng gửi bán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 t="str">
            <v>141i</v>
          </cell>
          <cell r="C48" t="str">
            <v> - Hàng hóa kho bảo thuế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>
            <v>149</v>
          </cell>
          <cell r="C49" t="str">
            <v>2. Dự phòng giảm giá hàng tồn kho (*)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1">
          <cell r="B51">
            <v>150</v>
          </cell>
          <cell r="C51" t="str">
            <v>V. Tài sản ngắn hạn khác</v>
          </cell>
          <cell r="D51">
            <v>32115375</v>
          </cell>
          <cell r="E51">
            <v>0</v>
          </cell>
          <cell r="F51">
            <v>0</v>
          </cell>
          <cell r="G51">
            <v>32115375</v>
          </cell>
          <cell r="H51">
            <v>8115375</v>
          </cell>
          <cell r="I51">
            <v>0</v>
          </cell>
          <cell r="J51">
            <v>0</v>
          </cell>
          <cell r="K51">
            <v>8115375</v>
          </cell>
        </row>
        <row r="52">
          <cell r="B52">
            <v>151</v>
          </cell>
          <cell r="C52" t="str">
            <v>1. Chi phí trả trước ngắn hạn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 t="str">
            <v>2. Thuế GTGT được khấu trừ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154</v>
          </cell>
          <cell r="C54" t="str">
            <v>3. Thuế và các khỏan khác phải thu Nhà Nước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 t="str">
            <v> - Thuế GTGT hàng bán nộp thừa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 - Thuế xuất, nhập khẩu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 t="str">
            <v> - Thuế thu nhập doanh nghiệp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 t="str">
            <v> - Thuế nhà đất, tiền thuê đất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C59" t="str">
            <v> - Thuế khác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 t="str">
            <v> - Phí, lệ phí và các khoản phải nộp khác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>
            <v>158</v>
          </cell>
          <cell r="C61" t="str">
            <v>4. Giao dịch mua bán lại trái phiếu chính phủ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B62">
            <v>152</v>
          </cell>
          <cell r="C62" t="str">
            <v>5. Tài sản ngắn hạn khác</v>
          </cell>
          <cell r="D62">
            <v>32115375</v>
          </cell>
          <cell r="E62">
            <v>0</v>
          </cell>
          <cell r="F62">
            <v>0</v>
          </cell>
          <cell r="G62">
            <v>32115375</v>
          </cell>
          <cell r="H62">
            <v>8115375</v>
          </cell>
          <cell r="I62">
            <v>0</v>
          </cell>
          <cell r="J62">
            <v>0</v>
          </cell>
          <cell r="K62">
            <v>8115375</v>
          </cell>
        </row>
        <row r="63">
          <cell r="C63" t="str">
            <v> - Tài sản thiếu chờ xử lý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 t="str">
            <v> - Tạm ứng chuyển xuống đây</v>
          </cell>
          <cell r="D64">
            <v>32115375</v>
          </cell>
          <cell r="E64">
            <v>0</v>
          </cell>
          <cell r="F64">
            <v>0</v>
          </cell>
          <cell r="G64">
            <v>32115375</v>
          </cell>
          <cell r="H64">
            <v>8115375</v>
          </cell>
          <cell r="I64">
            <v>0</v>
          </cell>
          <cell r="J64">
            <v>0</v>
          </cell>
          <cell r="K64">
            <v>8115375</v>
          </cell>
        </row>
        <row r="65">
          <cell r="C65" t="str">
            <v> - Ký cược, ký quỹ ngắn hạn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7">
          <cell r="B67">
            <v>200</v>
          </cell>
          <cell r="C67" t="str">
            <v>B. TÀI SẢN DÀI HẠN</v>
          </cell>
          <cell r="D67">
            <v>1000000</v>
          </cell>
          <cell r="E67">
            <v>0</v>
          </cell>
          <cell r="F67">
            <v>0</v>
          </cell>
          <cell r="G67">
            <v>1000000</v>
          </cell>
          <cell r="H67">
            <v>1000000</v>
          </cell>
          <cell r="I67">
            <v>0</v>
          </cell>
          <cell r="J67">
            <v>0</v>
          </cell>
          <cell r="K67">
            <v>1000000</v>
          </cell>
        </row>
        <row r="69">
          <cell r="B69">
            <v>210</v>
          </cell>
          <cell r="C69" t="str">
            <v>I. Các khoản phải thu dài hạn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1. Phải thu dài hạn của khách hàng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C71" t="str">
            <v>2. Vốn kinh doanh ở đơn vị trực thuộc</v>
          </cell>
          <cell r="D71">
            <v>0</v>
          </cell>
          <cell r="H71">
            <v>0</v>
          </cell>
        </row>
        <row r="72">
          <cell r="C72" t="str">
            <v>3. Phải thu nội bộ dài hạn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C73" t="str">
            <v>4. Phải thu dài hạn khác</v>
          </cell>
          <cell r="D73">
            <v>0</v>
          </cell>
          <cell r="G73">
            <v>0</v>
          </cell>
          <cell r="H73">
            <v>0</v>
          </cell>
          <cell r="K73">
            <v>0</v>
          </cell>
        </row>
        <row r="74">
          <cell r="C74" t="str">
            <v>- Ký cược ký quỹ dài hạn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C75" t="str">
            <v>- Phải thu dài hạn khác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B76">
            <v>219</v>
          </cell>
          <cell r="C76" t="str">
            <v>5. Dự phòng phải thu dài hạn khó đòi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8">
          <cell r="B78">
            <v>220</v>
          </cell>
          <cell r="C78" t="str">
            <v>II. Tài sản cố định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211</v>
          </cell>
          <cell r="C79" t="str">
            <v>1. Tài sản cố định hữu hình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>
            <v>212</v>
          </cell>
          <cell r="C80" t="str">
            <v> - Nguyên giá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B81">
            <v>213</v>
          </cell>
          <cell r="C81" t="str">
            <v> - Giá trị hao mòn lũy kế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B82">
            <v>214</v>
          </cell>
          <cell r="C82" t="str">
            <v>2. Tài sản cố định thuê tài chính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B83">
            <v>215</v>
          </cell>
          <cell r="C83" t="str">
            <v> - Nguyên giá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B84">
            <v>216</v>
          </cell>
          <cell r="C84" t="str">
            <v> - Giá trị hao mòn lũy kế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>
            <v>217</v>
          </cell>
          <cell r="C85" t="str">
            <v>3. Tài sản cố định vô hình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B86">
            <v>218</v>
          </cell>
          <cell r="C86" t="str">
            <v> - Nguyên giá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B87">
            <v>219</v>
          </cell>
          <cell r="C87" t="str">
            <v> - Giá trị hao mòn lũy kế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>
            <v>230</v>
          </cell>
          <cell r="C88" t="str">
            <v>4. Chi phí xây dựng cơ bản dở dang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90">
          <cell r="B90">
            <v>240</v>
          </cell>
          <cell r="C90" t="str">
            <v>III. Bất động sản đầu tư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B91">
            <v>241</v>
          </cell>
          <cell r="C91" t="str">
            <v> - Nguyên giá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B92">
            <v>242</v>
          </cell>
          <cell r="C92" t="str">
            <v> - Giá trị hao mòn lũy kế (*)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4">
          <cell r="B94">
            <v>250</v>
          </cell>
          <cell r="C94" t="str">
            <v>IV. Các khoản đầu tư tài chính dài hạn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B95">
            <v>231</v>
          </cell>
          <cell r="C95" t="str">
            <v>1. Đầu tư chứng khoán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B96">
            <v>232</v>
          </cell>
          <cell r="C96" t="str">
            <v>2. Đầu tư dài hạn khác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B97">
            <v>233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2">
          <cell r="B102">
            <v>260</v>
          </cell>
          <cell r="C102" t="str">
            <v>V. Tài sản dài hạn khác</v>
          </cell>
          <cell r="D102">
            <v>1000000</v>
          </cell>
          <cell r="E102">
            <v>0</v>
          </cell>
          <cell r="F102">
            <v>0</v>
          </cell>
          <cell r="G102">
            <v>1000000</v>
          </cell>
          <cell r="H102">
            <v>1000000</v>
          </cell>
          <cell r="I102">
            <v>0</v>
          </cell>
          <cell r="J102">
            <v>0</v>
          </cell>
          <cell r="K102">
            <v>1000000</v>
          </cell>
        </row>
        <row r="103">
          <cell r="B103">
            <v>261</v>
          </cell>
          <cell r="C103" t="str">
            <v>1. Chi phí trả trước dài hạn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C104" t="str">
            <v>2. Tài sản thuế thu nhập hoãn lại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B105">
            <v>262</v>
          </cell>
          <cell r="C105" t="str">
            <v>3. Tài sản dài hạn khác</v>
          </cell>
          <cell r="D105">
            <v>1000000</v>
          </cell>
          <cell r="E105">
            <v>0</v>
          </cell>
          <cell r="F105">
            <v>0</v>
          </cell>
          <cell r="G105">
            <v>1000000</v>
          </cell>
          <cell r="H105">
            <v>1000000</v>
          </cell>
          <cell r="I105">
            <v>0</v>
          </cell>
          <cell r="J105">
            <v>0</v>
          </cell>
          <cell r="K105">
            <v>1000000</v>
          </cell>
        </row>
        <row r="106">
          <cell r="C106" t="str">
            <v> - Ký cược, ký quĩ dài hạn</v>
          </cell>
          <cell r="D106">
            <v>1000000</v>
          </cell>
          <cell r="E106">
            <v>0</v>
          </cell>
          <cell r="F106">
            <v>0</v>
          </cell>
          <cell r="G106">
            <v>1000000</v>
          </cell>
          <cell r="H106">
            <v>1000000</v>
          </cell>
          <cell r="I106">
            <v>0</v>
          </cell>
          <cell r="J106">
            <v>0</v>
          </cell>
          <cell r="K106">
            <v>1000000</v>
          </cell>
        </row>
        <row r="107">
          <cell r="B107">
            <v>263</v>
          </cell>
        </row>
        <row r="108">
          <cell r="B108">
            <v>270</v>
          </cell>
          <cell r="C108" t="str">
            <v>TỔNG CỘNG TÀI SẢN</v>
          </cell>
          <cell r="D108">
            <v>18482600036</v>
          </cell>
          <cell r="E108">
            <v>0</v>
          </cell>
          <cell r="F108">
            <v>0</v>
          </cell>
          <cell r="G108">
            <v>18482600036</v>
          </cell>
          <cell r="H108">
            <v>18192782824</v>
          </cell>
          <cell r="I108">
            <v>0</v>
          </cell>
          <cell r="J108">
            <v>0</v>
          </cell>
          <cell r="K108">
            <v>18192782824</v>
          </cell>
        </row>
        <row r="109">
          <cell r="D109">
            <v>0</v>
          </cell>
          <cell r="G109">
            <v>0</v>
          </cell>
          <cell r="H109">
            <v>0</v>
          </cell>
          <cell r="K109">
            <v>0</v>
          </cell>
        </row>
        <row r="111">
          <cell r="B111" t="str">
            <v>Mã số</v>
          </cell>
          <cell r="C111" t="str">
            <v>NGUỒN VỐN</v>
          </cell>
          <cell r="D111" t="str">
            <v>Báo cáo</v>
          </cell>
          <cell r="E111" t="str">
            <v>Đ/c Nợ</v>
          </cell>
          <cell r="F111" t="str">
            <v>Đ/c Có</v>
          </cell>
          <cell r="G111" t="str">
            <v>Sau điều chỉnh</v>
          </cell>
          <cell r="H111" t="str">
            <v>Báo cáo</v>
          </cell>
          <cell r="I111" t="str">
            <v>Đ/c Nợ</v>
          </cell>
          <cell r="J111" t="str">
            <v>Đ/c Có</v>
          </cell>
          <cell r="K111" t="str">
            <v>Sau điều chỉnh</v>
          </cell>
        </row>
        <row r="113">
          <cell r="B113">
            <v>300</v>
          </cell>
          <cell r="C113" t="str">
            <v>A. NỢ PHẢI TRẢ</v>
          </cell>
          <cell r="D113">
            <v>1129411650</v>
          </cell>
          <cell r="E113">
            <v>817000000</v>
          </cell>
          <cell r="F113">
            <v>817000000</v>
          </cell>
          <cell r="G113">
            <v>1129411650</v>
          </cell>
          <cell r="H113">
            <v>1066217337</v>
          </cell>
          <cell r="I113">
            <v>0</v>
          </cell>
          <cell r="J113">
            <v>0</v>
          </cell>
          <cell r="K113">
            <v>1066217337</v>
          </cell>
        </row>
        <row r="115">
          <cell r="B115">
            <v>310</v>
          </cell>
          <cell r="C115" t="str">
            <v>I. Nợ ngắn hạn</v>
          </cell>
          <cell r="D115">
            <v>1129411650</v>
          </cell>
          <cell r="E115">
            <v>817000000</v>
          </cell>
          <cell r="F115">
            <v>817000000</v>
          </cell>
          <cell r="G115">
            <v>1129411650</v>
          </cell>
          <cell r="H115">
            <v>1066217337</v>
          </cell>
          <cell r="I115">
            <v>0</v>
          </cell>
          <cell r="J115">
            <v>0</v>
          </cell>
          <cell r="K115">
            <v>1066217337</v>
          </cell>
        </row>
        <row r="116">
          <cell r="B116">
            <v>311</v>
          </cell>
          <cell r="C116" t="str">
            <v>1. Vay và nợ ngắn hạn</v>
          </cell>
          <cell r="D116">
            <v>0</v>
          </cell>
          <cell r="E116">
            <v>0</v>
          </cell>
          <cell r="F116">
            <v>817000000</v>
          </cell>
          <cell r="G116">
            <v>817000000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C117" t="str">
            <v> -  Vay ngắn hạn</v>
          </cell>
          <cell r="D117">
            <v>0</v>
          </cell>
          <cell r="E117">
            <v>0</v>
          </cell>
          <cell r="F117">
            <v>817000000</v>
          </cell>
          <cell r="G117">
            <v>817000000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C118" t="str">
            <v> -  Nợ dài hạn đến hạn trả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>
            <v>312</v>
          </cell>
          <cell r="C119" t="str">
            <v>2. Phải trả người bán</v>
          </cell>
          <cell r="D119">
            <v>259149752</v>
          </cell>
          <cell r="E119">
            <v>0</v>
          </cell>
          <cell r="F119">
            <v>0</v>
          </cell>
          <cell r="G119">
            <v>259149752</v>
          </cell>
          <cell r="H119">
            <v>100687174</v>
          </cell>
          <cell r="I119">
            <v>0</v>
          </cell>
          <cell r="J119">
            <v>0</v>
          </cell>
          <cell r="K119">
            <v>100687174</v>
          </cell>
        </row>
        <row r="120">
          <cell r="B120">
            <v>313</v>
          </cell>
          <cell r="C120" t="str">
            <v>3. Người mua trả tiền trước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B121">
            <v>314</v>
          </cell>
          <cell r="C121" t="str">
            <v>4. Thuế và các khoản phải nộp Nhà nước 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137589739</v>
          </cell>
          <cell r="I121">
            <v>0</v>
          </cell>
          <cell r="J121">
            <v>0</v>
          </cell>
          <cell r="K121">
            <v>137589739</v>
          </cell>
        </row>
        <row r="122">
          <cell r="C122" t="str">
            <v>Thuế GTGT phải nộp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C123" t="str">
            <v>Thuế tiêu thụ đặc biệt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C124" t="str">
            <v>Thuế xuất, nhập khẩu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C125" t="str">
            <v>Thuế thu nhập doanh nghiệp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C126" t="str">
            <v>Thuế thu nhập cá nhân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137589739</v>
          </cell>
          <cell r="I126">
            <v>0</v>
          </cell>
          <cell r="J126">
            <v>0</v>
          </cell>
          <cell r="K126">
            <v>137589739</v>
          </cell>
        </row>
        <row r="127">
          <cell r="C127" t="str">
            <v>Thuế tài nguyên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C128" t="str">
            <v>Thuế nhà đất, tiền thuê đất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C129" t="str">
            <v>Thuế khác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C130" t="str">
            <v>Phí, lệ phí và các khoản phải nộp khác (dư có)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B131">
            <v>315</v>
          </cell>
          <cell r="C131" t="str">
            <v>5. Phải trả công nhân viên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B132">
            <v>316</v>
          </cell>
          <cell r="C132" t="str">
            <v>6. Chi phí phải trả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27166481</v>
          </cell>
          <cell r="I132">
            <v>0</v>
          </cell>
          <cell r="J132">
            <v>0</v>
          </cell>
          <cell r="K132">
            <v>27166481</v>
          </cell>
        </row>
        <row r="133">
          <cell r="B133">
            <v>317</v>
          </cell>
          <cell r="C133" t="str">
            <v>7. Phải trả nội bộ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B134">
            <v>318</v>
          </cell>
          <cell r="C134" t="str">
            <v>8. Phải trả theo kế hoạch tiến độ HĐXD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B135">
            <v>319</v>
          </cell>
          <cell r="C135" t="str">
            <v>9. Các khoản phải trả, phải nộp khác</v>
          </cell>
          <cell r="D135">
            <v>870261898</v>
          </cell>
          <cell r="E135">
            <v>817000000</v>
          </cell>
          <cell r="F135">
            <v>0</v>
          </cell>
          <cell r="G135">
            <v>53261898</v>
          </cell>
          <cell r="H135">
            <v>800773943</v>
          </cell>
          <cell r="I135">
            <v>0</v>
          </cell>
          <cell r="J135">
            <v>0</v>
          </cell>
          <cell r="K135">
            <v>800773943</v>
          </cell>
        </row>
        <row r="136">
          <cell r="C136" t="str">
            <v> - Tài sản chờ xử lý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C137" t="str">
            <v> - Kinh phí công đoàn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</row>
        <row r="138">
          <cell r="C138" t="str">
            <v> - Bảo hiểm xã hội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>
            <v>0</v>
          </cell>
        </row>
        <row r="139">
          <cell r="C139" t="str">
            <v> - Bảo hiểm y tế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</row>
        <row r="140">
          <cell r="C140" t="str">
            <v> - Phải trả về cổ phần hóa</v>
          </cell>
          <cell r="E140">
            <v>0</v>
          </cell>
          <cell r="F140">
            <v>0</v>
          </cell>
          <cell r="G140">
            <v>0</v>
          </cell>
          <cell r="J140">
            <v>0</v>
          </cell>
          <cell r="K140">
            <v>0</v>
          </cell>
        </row>
        <row r="141">
          <cell r="C141" t="str">
            <v> - Nhận ký quỹ,ký cược ngắn hạn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</row>
        <row r="142">
          <cell r="C142" t="str">
            <v> - Doanh thu chưa thực hiện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  <cell r="K142">
            <v>0</v>
          </cell>
        </row>
        <row r="143">
          <cell r="C143" t="str">
            <v> - Các khoản phải trả phải nộp khác</v>
          </cell>
          <cell r="D143">
            <v>870261898</v>
          </cell>
          <cell r="E143">
            <v>817000000</v>
          </cell>
          <cell r="F143">
            <v>0</v>
          </cell>
          <cell r="G143">
            <v>53261898</v>
          </cell>
          <cell r="H143">
            <v>800773943</v>
          </cell>
          <cell r="I143">
            <v>0</v>
          </cell>
          <cell r="J143">
            <v>0</v>
          </cell>
          <cell r="K143">
            <v>800773943</v>
          </cell>
        </row>
        <row r="144">
          <cell r="C144" t="str">
            <v> - Bảo hiểm thất nghiệp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>
            <v>320</v>
          </cell>
          <cell r="C145" t="str">
            <v>10.Dự  phòng phải trả ngắn hạn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B146">
            <v>321</v>
          </cell>
          <cell r="C146" t="str">
            <v> 11. Quỹ khen thưởng phúc lợi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B147">
            <v>322</v>
          </cell>
          <cell r="C147" t="str">
            <v> 12. Giao dịch mua bán lại trái phiếu Chính phủ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9">
          <cell r="B149">
            <v>330</v>
          </cell>
          <cell r="C149" t="str">
            <v>II. Nợ dài hạn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B150">
            <v>331</v>
          </cell>
          <cell r="C150" t="str">
            <v>1. Phải trả dài hạn người bán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B151">
            <v>332</v>
          </cell>
          <cell r="C151" t="str">
            <v>2. Phải trả dài hạn nội bộ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B152">
            <v>333</v>
          </cell>
          <cell r="C152" t="str">
            <v>3. Phải trả dài hạn khác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C153" t="str">
            <v> - Nhận ký cược, ký quĩ dài hạn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C154" t="str">
            <v> - Phải trả dài hạn khác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B155">
            <v>334</v>
          </cell>
          <cell r="C155" t="str">
            <v>4. Vay và nợ dài hạn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C156" t="str">
            <v> - Vay dài hạn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C157" t="str">
            <v> - Nợ dài hạn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B158">
            <v>335</v>
          </cell>
          <cell r="C158" t="str">
            <v>5. Thuế thu nhập hoãn lại phải trả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B159">
            <v>336</v>
          </cell>
          <cell r="C159" t="str">
            <v>6. Dự phòng trợ cấp mất việc làm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B160">
            <v>337</v>
          </cell>
          <cell r="C160" t="str">
            <v>7. Dự phòng phải trả dài hạn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B161">
            <v>338</v>
          </cell>
          <cell r="C161" t="str">
            <v>   8. Doanh thu chưa thực hiện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B162">
            <v>339</v>
          </cell>
          <cell r="C162" t="str">
            <v>   9. Quỹ phát triển khoa học công nghệ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4">
          <cell r="B164">
            <v>400</v>
          </cell>
          <cell r="C164" t="str">
            <v>B. VỐN CHỦ SỞ HỮU</v>
          </cell>
          <cell r="D164">
            <v>17353188386</v>
          </cell>
          <cell r="E164">
            <v>3000000</v>
          </cell>
          <cell r="F164">
            <v>3000000</v>
          </cell>
          <cell r="G164">
            <v>17353188386</v>
          </cell>
          <cell r="H164">
            <v>17126565487</v>
          </cell>
          <cell r="I164">
            <v>0</v>
          </cell>
          <cell r="J164">
            <v>0</v>
          </cell>
          <cell r="K164">
            <v>17126565487</v>
          </cell>
        </row>
        <row r="166">
          <cell r="B166">
            <v>410</v>
          </cell>
          <cell r="C166" t="str">
            <v>I. Vốn chủ sở hữu</v>
          </cell>
          <cell r="D166">
            <v>17353188386</v>
          </cell>
          <cell r="E166">
            <v>3000000</v>
          </cell>
          <cell r="F166">
            <v>3000000</v>
          </cell>
          <cell r="G166">
            <v>17353188386</v>
          </cell>
          <cell r="H166">
            <v>17126565487</v>
          </cell>
          <cell r="I166">
            <v>0</v>
          </cell>
          <cell r="J166">
            <v>0</v>
          </cell>
          <cell r="K166">
            <v>17126565487</v>
          </cell>
        </row>
        <row r="167">
          <cell r="B167">
            <v>411</v>
          </cell>
          <cell r="C167" t="str">
            <v>1. Vốn đầu tư của chủ sở hữu</v>
          </cell>
          <cell r="D167">
            <v>25000000000</v>
          </cell>
          <cell r="E167">
            <v>0</v>
          </cell>
          <cell r="F167">
            <v>0</v>
          </cell>
          <cell r="G167">
            <v>25000000000</v>
          </cell>
          <cell r="H167">
            <v>25000000000</v>
          </cell>
          <cell r="I167">
            <v>0</v>
          </cell>
          <cell r="J167">
            <v>0</v>
          </cell>
          <cell r="K167">
            <v>25000000000</v>
          </cell>
        </row>
        <row r="168">
          <cell r="B168">
            <v>412</v>
          </cell>
          <cell r="C168" t="str">
            <v>2. Thặng dư vốn cổ phần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B169">
            <v>413</v>
          </cell>
          <cell r="C169" t="str">
            <v>3. Vốn khác của chủ sở hữu</v>
          </cell>
          <cell r="D169">
            <v>0</v>
          </cell>
          <cell r="G169">
            <v>0</v>
          </cell>
          <cell r="H169">
            <v>0</v>
          </cell>
          <cell r="K169">
            <v>0</v>
          </cell>
        </row>
        <row r="170">
          <cell r="B170">
            <v>414</v>
          </cell>
          <cell r="C170" t="str">
            <v>4. Cổ phiếu quỹ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B171">
            <v>415</v>
          </cell>
          <cell r="C171" t="str">
            <v>5. Chênh lệch đánh giá lại tài sản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B172">
            <v>416</v>
          </cell>
          <cell r="C172" t="str">
            <v>6. Chênh lệch tỷ giá hối đoái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C173" t="str">
            <v>7. Quỹ đầu tư phát triển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B174">
            <v>418</v>
          </cell>
          <cell r="C174" t="str">
            <v>8. Quỹ dự phòng tài chính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B175">
            <v>419</v>
          </cell>
          <cell r="C175" t="str">
            <v>9. Quỹ khác thuộc vốn chủ sở hữu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B176">
            <v>417</v>
          </cell>
          <cell r="C176" t="str">
            <v>10. Lợi nhuận sau thuế chưa phân phối</v>
          </cell>
          <cell r="D176">
            <v>-7646811614</v>
          </cell>
          <cell r="E176">
            <v>3000000</v>
          </cell>
          <cell r="F176">
            <v>3000000</v>
          </cell>
          <cell r="G176">
            <v>-7646811614</v>
          </cell>
          <cell r="H176">
            <v>-7873434513</v>
          </cell>
          <cell r="I176">
            <v>0</v>
          </cell>
          <cell r="J176">
            <v>0</v>
          </cell>
          <cell r="K176">
            <v>-7873434513</v>
          </cell>
        </row>
        <row r="177">
          <cell r="B177">
            <v>421</v>
          </cell>
          <cell r="C177" t="str">
            <v>11. Nguồn vốn đầu tư xây dựng cơ bản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B178">
            <v>422</v>
          </cell>
          <cell r="C178" t="str">
            <v>12. Quỹ hỗ trợ sắp xếp doanh nghiệp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80">
          <cell r="B180">
            <v>430</v>
          </cell>
          <cell r="C180" t="str">
            <v>II. Nguồn kinh phí và các quỹ khác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B181">
            <v>431</v>
          </cell>
          <cell r="C181" t="str">
            <v>2. Nguồn kinh phí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B182" t="str">
            <v>431A</v>
          </cell>
          <cell r="C182" t="str">
            <v> - Nguồn kinh phí sự nghiệp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B183" t="str">
            <v>431b</v>
          </cell>
          <cell r="C183" t="str">
            <v> - Chi sự nghiệp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B184">
            <v>432</v>
          </cell>
          <cell r="C184" t="str">
            <v>3. Nguồn kinh phí đã hình thành TSCĐ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6">
          <cell r="B186">
            <v>440</v>
          </cell>
          <cell r="C186" t="str">
            <v>TỔNG CỘNG NGUỒN VỐN</v>
          </cell>
          <cell r="D186">
            <v>18482600036</v>
          </cell>
          <cell r="E186">
            <v>820000000</v>
          </cell>
          <cell r="F186">
            <v>820000000</v>
          </cell>
          <cell r="G186">
            <v>18482600036</v>
          </cell>
          <cell r="H186">
            <v>18192782824</v>
          </cell>
          <cell r="I186">
            <v>0</v>
          </cell>
          <cell r="J186">
            <v>0</v>
          </cell>
          <cell r="K186">
            <v>18192782824</v>
          </cell>
        </row>
        <row r="204">
          <cell r="B204" t="str">
            <v>01</v>
          </cell>
          <cell r="C204" t="str">
            <v>1. Doanh bán hàng và cung cấp dịch vụ</v>
          </cell>
          <cell r="D204">
            <v>1105000001</v>
          </cell>
          <cell r="E204">
            <v>0</v>
          </cell>
          <cell r="F204">
            <v>0</v>
          </cell>
          <cell r="G204">
            <v>1105000001</v>
          </cell>
          <cell r="H204">
            <v>40710917</v>
          </cell>
          <cell r="I204">
            <v>0</v>
          </cell>
          <cell r="J204">
            <v>0</v>
          </cell>
          <cell r="K204">
            <v>40710917</v>
          </cell>
        </row>
        <row r="205">
          <cell r="C205" t="str">
            <v>Doanh thu thi công xây dựng</v>
          </cell>
          <cell r="G205">
            <v>0</v>
          </cell>
          <cell r="K205">
            <v>0</v>
          </cell>
        </row>
        <row r="206">
          <cell r="C206" t="str">
            <v>Doanh thu bán bê tông</v>
          </cell>
          <cell r="G206">
            <v>0</v>
          </cell>
          <cell r="K206">
            <v>0</v>
          </cell>
        </row>
        <row r="207">
          <cell r="B207" t="str">
            <v>02</v>
          </cell>
          <cell r="C207" t="str">
            <v>2. Các khoản giảm trừ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02a</v>
          </cell>
          <cell r="C208" t="str">
            <v> - Chiết khấu bán hàng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B209" t="str">
            <v>02b</v>
          </cell>
          <cell r="C209" t="str">
            <v> - Giảm giá hàng bán</v>
          </cell>
          <cell r="D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B210" t="str">
            <v>02c</v>
          </cell>
          <cell r="C210" t="str">
            <v> - Hàng bán bị trả lại</v>
          </cell>
          <cell r="D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B211" t="str">
            <v>02d</v>
          </cell>
          <cell r="C211" t="str">
            <v> - Thuế tiêu thụ đặc biệt, thuế xuất nhập khẩu và thuế GTGT theo phương pháp trực tiếp phải nộp</v>
          </cell>
          <cell r="G211">
            <v>0</v>
          </cell>
          <cell r="K211">
            <v>0</v>
          </cell>
        </row>
        <row r="212">
          <cell r="B212">
            <v>10</v>
          </cell>
          <cell r="C212" t="str">
            <v>3. Doanh thu thuần bán hàng
    và cung cấp dịch vụ</v>
          </cell>
          <cell r="D212">
            <v>1105000001</v>
          </cell>
          <cell r="E212">
            <v>0</v>
          </cell>
          <cell r="F212">
            <v>0</v>
          </cell>
          <cell r="G212">
            <v>1105000001</v>
          </cell>
          <cell r="H212">
            <v>40710917</v>
          </cell>
          <cell r="I212">
            <v>0</v>
          </cell>
          <cell r="J212">
            <v>0</v>
          </cell>
          <cell r="K212">
            <v>40710917</v>
          </cell>
        </row>
        <row r="214">
          <cell r="B214">
            <v>11</v>
          </cell>
          <cell r="C214" t="str">
            <v>4. Giá vốn hàng bán</v>
          </cell>
          <cell r="E214">
            <v>0</v>
          </cell>
          <cell r="F214">
            <v>0</v>
          </cell>
          <cell r="G214">
            <v>0</v>
          </cell>
          <cell r="H214">
            <v>14412608</v>
          </cell>
          <cell r="I214">
            <v>0</v>
          </cell>
          <cell r="J214">
            <v>0</v>
          </cell>
          <cell r="K214">
            <v>14412608</v>
          </cell>
        </row>
        <row r="215">
          <cell r="C215" t="str">
            <v>Giá vốn hàng hoá</v>
          </cell>
          <cell r="G215">
            <v>0</v>
          </cell>
          <cell r="K215">
            <v>0</v>
          </cell>
        </row>
        <row r="216">
          <cell r="C216" t="str">
            <v>Giá vốn dịch vụ</v>
          </cell>
          <cell r="K216">
            <v>0</v>
          </cell>
        </row>
        <row r="217">
          <cell r="B217">
            <v>12</v>
          </cell>
          <cell r="C217" t="str">
            <v>5. Lợi nhuận gộp về bán hàng
    và cung cấp dịch vụ</v>
          </cell>
          <cell r="D217">
            <v>1105000001</v>
          </cell>
          <cell r="E217">
            <v>0</v>
          </cell>
          <cell r="F217">
            <v>0</v>
          </cell>
          <cell r="G217">
            <v>1105000001</v>
          </cell>
          <cell r="H217">
            <v>26298309</v>
          </cell>
          <cell r="I217">
            <v>0</v>
          </cell>
          <cell r="J217">
            <v>0</v>
          </cell>
          <cell r="K217">
            <v>26298309</v>
          </cell>
        </row>
        <row r="219">
          <cell r="B219">
            <v>13</v>
          </cell>
          <cell r="C219" t="str">
            <v>6. Doanh thu hoạt động tài chính</v>
          </cell>
          <cell r="D219">
            <v>19074047</v>
          </cell>
          <cell r="E219">
            <v>0</v>
          </cell>
          <cell r="F219">
            <v>0</v>
          </cell>
          <cell r="G219">
            <v>19074047</v>
          </cell>
          <cell r="I219">
            <v>0</v>
          </cell>
          <cell r="J219">
            <v>0</v>
          </cell>
          <cell r="K219">
            <v>0</v>
          </cell>
        </row>
        <row r="220">
          <cell r="B220">
            <v>14</v>
          </cell>
          <cell r="C220" t="str">
            <v>7. Chi phí tài chính</v>
          </cell>
          <cell r="D220">
            <v>284800</v>
          </cell>
          <cell r="E220">
            <v>0</v>
          </cell>
          <cell r="F220">
            <v>0</v>
          </cell>
          <cell r="G220">
            <v>284800</v>
          </cell>
          <cell r="I220">
            <v>0</v>
          </cell>
          <cell r="J220">
            <v>0</v>
          </cell>
          <cell r="K220">
            <v>0</v>
          </cell>
        </row>
        <row r="221">
          <cell r="C221" t="str">
            <v> - Trong đó: Chi phí lãi vay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  <cell r="K221">
            <v>0</v>
          </cell>
        </row>
        <row r="223">
          <cell r="C223" t="str">
            <v>8. Chi phí bán hàng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B224">
            <v>15</v>
          </cell>
          <cell r="C224" t="str">
            <v>9. Chi phí quản lý doanh nghiệp</v>
          </cell>
          <cell r="D224">
            <v>975207497</v>
          </cell>
          <cell r="E224">
            <v>3000000</v>
          </cell>
          <cell r="F224">
            <v>0</v>
          </cell>
          <cell r="G224">
            <v>978207497</v>
          </cell>
          <cell r="H224">
            <v>231142282</v>
          </cell>
          <cell r="I224">
            <v>0</v>
          </cell>
          <cell r="J224">
            <v>0</v>
          </cell>
          <cell r="K224">
            <v>231142282</v>
          </cell>
        </row>
        <row r="226">
          <cell r="B226">
            <v>16</v>
          </cell>
          <cell r="C226" t="str">
            <v>10. Lợi nhuận thuần từ hoạt động kinh doanh </v>
          </cell>
          <cell r="D226">
            <v>148581751</v>
          </cell>
          <cell r="E226">
            <v>-3000000</v>
          </cell>
          <cell r="F226">
            <v>0</v>
          </cell>
          <cell r="G226">
            <v>145581751</v>
          </cell>
          <cell r="H226">
            <v>-204843973</v>
          </cell>
          <cell r="I226">
            <v>0</v>
          </cell>
          <cell r="J226">
            <v>0</v>
          </cell>
          <cell r="K226">
            <v>-204843973</v>
          </cell>
        </row>
        <row r="228">
          <cell r="B228">
            <v>17</v>
          </cell>
          <cell r="C228" t="str">
            <v>11. Thu nhập khác</v>
          </cell>
          <cell r="D228">
            <v>150677119</v>
          </cell>
          <cell r="E228">
            <v>0</v>
          </cell>
          <cell r="F228">
            <v>0</v>
          </cell>
          <cell r="G228">
            <v>150677119</v>
          </cell>
          <cell r="H228">
            <v>125074550</v>
          </cell>
          <cell r="I228">
            <v>0</v>
          </cell>
          <cell r="J228">
            <v>0</v>
          </cell>
          <cell r="K228">
            <v>125074550</v>
          </cell>
        </row>
        <row r="229">
          <cell r="B229">
            <v>18</v>
          </cell>
          <cell r="C229" t="str">
            <v>12. Chi phí khác </v>
          </cell>
          <cell r="D229">
            <v>72635971</v>
          </cell>
          <cell r="E229">
            <v>0</v>
          </cell>
          <cell r="F229">
            <v>3000000</v>
          </cell>
          <cell r="G229">
            <v>69635971</v>
          </cell>
          <cell r="I229">
            <v>0</v>
          </cell>
          <cell r="J229">
            <v>0</v>
          </cell>
          <cell r="K229">
            <v>0</v>
          </cell>
        </row>
        <row r="230">
          <cell r="B230">
            <v>19</v>
          </cell>
          <cell r="C230" t="str">
            <v>13. Lợi nhuận khác</v>
          </cell>
          <cell r="D230">
            <v>78041148</v>
          </cell>
          <cell r="E230">
            <v>0</v>
          </cell>
          <cell r="F230">
            <v>-3000000</v>
          </cell>
          <cell r="G230">
            <v>81041148</v>
          </cell>
          <cell r="H230">
            <v>125074550</v>
          </cell>
          <cell r="I230">
            <v>0</v>
          </cell>
          <cell r="J230">
            <v>0</v>
          </cell>
          <cell r="K230">
            <v>125074550</v>
          </cell>
        </row>
        <row r="231">
          <cell r="B231">
            <v>20</v>
          </cell>
          <cell r="C231" t="str">
            <v>14. Tổng lợi nhuận kế toán trước thuế </v>
          </cell>
          <cell r="D231">
            <v>226622899</v>
          </cell>
          <cell r="E231">
            <v>-3000000</v>
          </cell>
          <cell r="F231">
            <v>-3000000</v>
          </cell>
          <cell r="G231">
            <v>226622899</v>
          </cell>
          <cell r="H231">
            <v>-79769423</v>
          </cell>
          <cell r="I231">
            <v>0</v>
          </cell>
          <cell r="J231">
            <v>0</v>
          </cell>
          <cell r="K231">
            <v>-79769423</v>
          </cell>
        </row>
        <row r="232">
          <cell r="B232">
            <v>21</v>
          </cell>
          <cell r="C232" t="str">
            <v>15. Chi phí thuế thu nhập hiện hành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C233" t="str">
            <v>16. Chi phí thuế thu nhập hõan lại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>
            <v>22</v>
          </cell>
          <cell r="C234" t="str">
            <v>16. Lợi nhuận sau thuế TNDN</v>
          </cell>
          <cell r="D234">
            <v>226622899</v>
          </cell>
          <cell r="E234">
            <v>-3000000</v>
          </cell>
          <cell r="F234">
            <v>-3000000</v>
          </cell>
          <cell r="G234">
            <v>226622899</v>
          </cell>
          <cell r="H234">
            <v>-79769423</v>
          </cell>
          <cell r="I234">
            <v>0</v>
          </cell>
          <cell r="J234">
            <v>0</v>
          </cell>
          <cell r="K234">
            <v>-79769423</v>
          </cell>
        </row>
        <row r="235">
          <cell r="B235">
            <v>70</v>
          </cell>
          <cell r="C235" t="str">
            <v>18. Lãi cơ bản trên cổ phiếu</v>
          </cell>
        </row>
      </sheetData>
      <sheetData sheetId="5">
        <row r="178">
          <cell r="S178" t="str">
            <v>01</v>
          </cell>
        </row>
        <row r="179">
          <cell r="S179" t="str">
            <v>05</v>
          </cell>
          <cell r="X179">
            <v>828000000</v>
          </cell>
          <cell r="AF179">
            <v>12502384</v>
          </cell>
        </row>
        <row r="180">
          <cell r="S180" t="str">
            <v>06</v>
          </cell>
          <cell r="U180" t="str">
            <v>M02_C</v>
          </cell>
          <cell r="W180">
            <v>-1</v>
          </cell>
          <cell r="X180">
            <v>-31561400</v>
          </cell>
          <cell r="AF180">
            <v>-43400000</v>
          </cell>
        </row>
        <row r="181">
          <cell r="S181" t="str">
            <v>07</v>
          </cell>
          <cell r="U181" t="str">
            <v>M04_C</v>
          </cell>
          <cell r="W181">
            <v>-1</v>
          </cell>
        </row>
        <row r="182">
          <cell r="S182" t="str">
            <v>08</v>
          </cell>
          <cell r="U182" t="str">
            <v>M05_C</v>
          </cell>
          <cell r="W182">
            <v>-1</v>
          </cell>
          <cell r="X182">
            <v>-140589739</v>
          </cell>
          <cell r="AF182">
            <v>-1422184</v>
          </cell>
        </row>
        <row r="183">
          <cell r="S183" t="str">
            <v>09</v>
          </cell>
          <cell r="U183" t="str">
            <v>M03_C</v>
          </cell>
          <cell r="W183">
            <v>-1</v>
          </cell>
          <cell r="X183">
            <v>-812350000</v>
          </cell>
        </row>
        <row r="184">
          <cell r="S184" t="str">
            <v>11</v>
          </cell>
          <cell r="U184" t="str">
            <v>M07-C</v>
          </cell>
          <cell r="W184">
            <v>-1</v>
          </cell>
          <cell r="X184">
            <v>-639524973</v>
          </cell>
          <cell r="AF184">
            <v>-957422429</v>
          </cell>
        </row>
        <row r="185">
          <cell r="S185" t="str">
            <v>30</v>
          </cell>
          <cell r="X185">
            <v>-796026112</v>
          </cell>
          <cell r="AF185">
            <v>-989742229</v>
          </cell>
        </row>
        <row r="188">
          <cell r="S188" t="str">
            <v>31</v>
          </cell>
          <cell r="U188" t="str">
            <v>M21_C</v>
          </cell>
          <cell r="W188" t="str">
            <v>-1</v>
          </cell>
          <cell r="AF188">
            <v>0</v>
          </cell>
        </row>
        <row r="189">
          <cell r="S189" t="str">
            <v>32</v>
          </cell>
          <cell r="U189" t="str">
            <v>M22_T</v>
          </cell>
          <cell r="W189" t="str">
            <v>1</v>
          </cell>
          <cell r="AF189">
            <v>0</v>
          </cell>
        </row>
        <row r="190">
          <cell r="C190" t="str">
            <v>Tiền đầu tư chứng khoán</v>
          </cell>
          <cell r="S190" t="str">
            <v>33</v>
          </cell>
          <cell r="U190" t="str">
            <v>M23_C</v>
          </cell>
          <cell r="W190">
            <v>-1</v>
          </cell>
          <cell r="X190">
            <v>-17025615362</v>
          </cell>
          <cell r="AF190">
            <v>-148890000</v>
          </cell>
        </row>
        <row r="191">
          <cell r="S191" t="str">
            <v>34</v>
          </cell>
          <cell r="U191" t="str">
            <v>M24_T</v>
          </cell>
          <cell r="W191">
            <v>1</v>
          </cell>
          <cell r="X191">
            <v>17000000000</v>
          </cell>
          <cell r="AF191">
            <v>603400000</v>
          </cell>
        </row>
        <row r="192">
          <cell r="S192" t="str">
            <v>35</v>
          </cell>
          <cell r="U192" t="str">
            <v>M25_C</v>
          </cell>
          <cell r="W192" t="str">
            <v>-1</v>
          </cell>
          <cell r="AF192">
            <v>0</v>
          </cell>
        </row>
        <row r="193">
          <cell r="S193" t="str">
            <v>36</v>
          </cell>
          <cell r="U193" t="str">
            <v>M26_T</v>
          </cell>
          <cell r="W193" t="str">
            <v>1</v>
          </cell>
          <cell r="AF193">
            <v>0</v>
          </cell>
        </row>
        <row r="194">
          <cell r="S194" t="str">
            <v>37</v>
          </cell>
          <cell r="X194">
            <v>19074047</v>
          </cell>
          <cell r="AF194">
            <v>24819252</v>
          </cell>
        </row>
        <row r="195">
          <cell r="S195" t="str">
            <v>38</v>
          </cell>
          <cell r="AF195">
            <v>0</v>
          </cell>
        </row>
        <row r="196">
          <cell r="S196" t="str">
            <v>39</v>
          </cell>
          <cell r="AF196">
            <v>0</v>
          </cell>
        </row>
        <row r="197">
          <cell r="S197" t="str">
            <v>40</v>
          </cell>
          <cell r="X197">
            <v>-6541315</v>
          </cell>
          <cell r="AF197">
            <v>479329252</v>
          </cell>
        </row>
        <row r="199">
          <cell r="S199" t="str">
            <v>41</v>
          </cell>
          <cell r="U199" t="str">
            <v>M31_T</v>
          </cell>
          <cell r="W199" t="str">
            <v>1</v>
          </cell>
          <cell r="AF199">
            <v>0</v>
          </cell>
        </row>
        <row r="200">
          <cell r="S200" t="str">
            <v>42</v>
          </cell>
          <cell r="U200" t="str">
            <v>M32_C</v>
          </cell>
          <cell r="W200" t="str">
            <v>-1</v>
          </cell>
        </row>
        <row r="201">
          <cell r="S201" t="str">
            <v>43</v>
          </cell>
          <cell r="U201" t="str">
            <v>M33_T</v>
          </cell>
          <cell r="W201" t="str">
            <v>1</v>
          </cell>
          <cell r="AF201">
            <v>0</v>
          </cell>
        </row>
        <row r="202">
          <cell r="S202" t="str">
            <v>44</v>
          </cell>
          <cell r="U202" t="str">
            <v>M34_C</v>
          </cell>
          <cell r="W202" t="str">
            <v>-1</v>
          </cell>
          <cell r="AF202">
            <v>0</v>
          </cell>
        </row>
        <row r="203">
          <cell r="S203" t="str">
            <v>45</v>
          </cell>
          <cell r="U203" t="str">
            <v>M35_C</v>
          </cell>
          <cell r="W203" t="str">
            <v>-1</v>
          </cell>
        </row>
        <row r="204">
          <cell r="S204" t="str">
            <v>46</v>
          </cell>
          <cell r="U204" t="str">
            <v>M36_C</v>
          </cell>
          <cell r="W204" t="str">
            <v>-1</v>
          </cell>
          <cell r="AF204">
            <v>0</v>
          </cell>
        </row>
        <row r="205">
          <cell r="S205" t="str">
            <v>50</v>
          </cell>
          <cell r="X205">
            <v>0</v>
          </cell>
          <cell r="AF205">
            <v>0</v>
          </cell>
        </row>
        <row r="207">
          <cell r="S207" t="str">
            <v>60</v>
          </cell>
          <cell r="X207">
            <v>-802567427</v>
          </cell>
          <cell r="AF207">
            <v>-510412977</v>
          </cell>
        </row>
        <row r="209">
          <cell r="S209" t="str">
            <v>70</v>
          </cell>
          <cell r="X209">
            <v>857424941</v>
          </cell>
          <cell r="AF209">
            <v>1367837918</v>
          </cell>
        </row>
        <row r="210">
          <cell r="S210" t="str">
            <v>80</v>
          </cell>
        </row>
        <row r="211">
          <cell r="S211" t="str">
            <v>90</v>
          </cell>
          <cell r="X211">
            <v>54857514</v>
          </cell>
          <cell r="AF211">
            <v>857424941</v>
          </cell>
        </row>
      </sheetData>
      <sheetData sheetId="6">
        <row r="19">
          <cell r="AE19">
            <v>75991088</v>
          </cell>
        </row>
        <row r="20">
          <cell r="AE20">
            <v>10870000269</v>
          </cell>
        </row>
        <row r="22">
          <cell r="AE22">
            <v>89763223</v>
          </cell>
        </row>
        <row r="36">
          <cell r="Y36">
            <v>63295490</v>
          </cell>
        </row>
        <row r="272">
          <cell r="Y272">
            <v>0</v>
          </cell>
          <cell r="AE272">
            <v>67265200</v>
          </cell>
        </row>
        <row r="273">
          <cell r="Y273">
            <v>48754898</v>
          </cell>
          <cell r="AE273">
            <v>48754898</v>
          </cell>
        </row>
        <row r="274">
          <cell r="Y274">
            <v>0</v>
          </cell>
          <cell r="AE274">
            <v>37674611</v>
          </cell>
        </row>
        <row r="275">
          <cell r="Y275">
            <v>4507000</v>
          </cell>
          <cell r="AE275">
            <v>4507000</v>
          </cell>
        </row>
        <row r="276">
          <cell r="Y276">
            <v>0</v>
          </cell>
        </row>
        <row r="277">
          <cell r="AE277">
            <v>0</v>
          </cell>
        </row>
        <row r="279">
          <cell r="AE279">
            <v>642572234</v>
          </cell>
        </row>
        <row r="280">
          <cell r="Y280">
            <v>817000000</v>
          </cell>
        </row>
        <row r="356">
          <cell r="B356" t="str">
            <v>Số dư đầu năm</v>
          </cell>
        </row>
        <row r="363">
          <cell r="B363" t="str">
            <v>Số dư cuối năm</v>
          </cell>
        </row>
        <row r="519">
          <cell r="Y519">
            <v>812350000</v>
          </cell>
        </row>
        <row r="520">
          <cell r="AE520">
            <v>192996709</v>
          </cell>
        </row>
        <row r="521">
          <cell r="Y521">
            <v>3000000</v>
          </cell>
          <cell r="AE521">
            <v>14385574</v>
          </cell>
        </row>
        <row r="522">
          <cell r="Y522">
            <v>162857497</v>
          </cell>
          <cell r="AE522">
            <v>23759999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KQKD"/>
      <sheetName val="LCTT"/>
      <sheetName val="thuyet minh"/>
      <sheetName val="tm no"/>
      <sheetName val="phan loại lại"/>
    </sheetNames>
    <sheetDataSet>
      <sheetData sheetId="0">
        <row r="1">
          <cell r="A1" t="str">
            <v>CÔNG TY CỔ PHẦN QUẢN LÝ QUỸ AN PHÚ</v>
          </cell>
        </row>
        <row r="7">
          <cell r="E7">
            <v>18481600036</v>
          </cell>
          <cell r="G7">
            <v>18191782824</v>
          </cell>
        </row>
        <row r="8">
          <cell r="E8">
            <v>54857514</v>
          </cell>
          <cell r="G8">
            <v>857424941</v>
          </cell>
        </row>
        <row r="9">
          <cell r="E9">
            <v>14053417</v>
          </cell>
          <cell r="G9">
            <v>253620288</v>
          </cell>
        </row>
        <row r="10">
          <cell r="E10">
            <v>40804097</v>
          </cell>
          <cell r="G10">
            <v>603804653</v>
          </cell>
        </row>
        <row r="11">
          <cell r="E11">
            <v>0</v>
          </cell>
          <cell r="G11">
            <v>0</v>
          </cell>
        </row>
        <row r="12">
          <cell r="E12">
            <v>17140139218</v>
          </cell>
          <cell r="G12">
            <v>17165754580</v>
          </cell>
        </row>
        <row r="13">
          <cell r="E13">
            <v>17140139218</v>
          </cell>
          <cell r="G13">
            <v>11035754580</v>
          </cell>
        </row>
        <row r="17">
          <cell r="E17">
            <v>1166302439</v>
          </cell>
          <cell r="G17">
            <v>72302438</v>
          </cell>
        </row>
        <row r="44">
          <cell r="E44">
            <v>1000000</v>
          </cell>
        </row>
        <row r="83">
          <cell r="G83">
            <v>1000000</v>
          </cell>
        </row>
        <row r="85">
          <cell r="E85">
            <v>18482600036</v>
          </cell>
          <cell r="G85">
            <v>18192782824</v>
          </cell>
        </row>
        <row r="89">
          <cell r="E89">
            <v>1129411650</v>
          </cell>
          <cell r="G89">
            <v>1066217337</v>
          </cell>
        </row>
        <row r="92">
          <cell r="E92">
            <v>259149752</v>
          </cell>
          <cell r="G92">
            <v>100687174</v>
          </cell>
        </row>
        <row r="94">
          <cell r="G94">
            <v>137589739</v>
          </cell>
        </row>
        <row r="96">
          <cell r="G96">
            <v>27166481</v>
          </cell>
        </row>
        <row r="99">
          <cell r="E99">
            <v>17353188386</v>
          </cell>
          <cell r="G99">
            <v>17126565487</v>
          </cell>
        </row>
        <row r="100">
          <cell r="E100">
            <v>25000000000</v>
          </cell>
        </row>
        <row r="101">
          <cell r="E101">
            <v>-7646811614</v>
          </cell>
          <cell r="G101">
            <v>-7873434513</v>
          </cell>
          <cell r="H101">
            <v>13117585477</v>
          </cell>
          <cell r="I101" t="e">
            <v>#VALUE!</v>
          </cell>
        </row>
        <row r="123">
          <cell r="E123" t="str">
            <v>Hà Nội, ngày 22 tháng  03 năm 2012</v>
          </cell>
        </row>
      </sheetData>
      <sheetData sheetId="1">
        <row r="1">
          <cell r="A1" t="str">
            <v>CÔNG TY CỔ PHẦN QUẢN LÝ QUỸ AN PHÚ</v>
          </cell>
        </row>
        <row r="9">
          <cell r="E9">
            <v>1105000001</v>
          </cell>
          <cell r="F9">
            <v>40710917</v>
          </cell>
        </row>
        <row r="14">
          <cell r="E14">
            <v>19074047</v>
          </cell>
        </row>
        <row r="16">
          <cell r="E16">
            <v>978207497</v>
          </cell>
          <cell r="F16">
            <v>231142282</v>
          </cell>
        </row>
        <row r="23">
          <cell r="E23">
            <v>226622899</v>
          </cell>
          <cell r="F23">
            <v>-79769423</v>
          </cell>
        </row>
        <row r="26">
          <cell r="E26" t="str">
            <v>Hà Nội, ngày 22 tháng  03 năm 2012</v>
          </cell>
        </row>
      </sheetData>
      <sheetData sheetId="2">
        <row r="1">
          <cell r="A1" t="str">
            <v>CÔNG TY CỔ PHẦN QUẢN LÝ QUỸ AN PHÚ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outlinePr summaryBelow="0"/>
  </sheetPr>
  <dimension ref="A1:O131"/>
  <sheetViews>
    <sheetView showZeros="0" view="pageBreakPreview" zoomScaleSheetLayoutView="100" zoomScalePageLayoutView="0" workbookViewId="0" topLeftCell="A1">
      <selection activeCell="B129" sqref="B129"/>
    </sheetView>
  </sheetViews>
  <sheetFormatPr defaultColWidth="7.00390625" defaultRowHeight="15.75" outlineLevelCol="1"/>
  <cols>
    <col min="1" max="1" width="4.125" style="2" customWidth="1"/>
    <col min="2" max="2" width="31.125" style="2" customWidth="1"/>
    <col min="3" max="3" width="6.625" style="2" customWidth="1"/>
    <col min="4" max="4" width="7.625" style="2" customWidth="1"/>
    <col min="5" max="5" width="16.25390625" style="3" bestFit="1" customWidth="1"/>
    <col min="6" max="6" width="2.00390625" style="3" hidden="1" customWidth="1" outlineLevel="1"/>
    <col min="7" max="7" width="15.75390625" style="3" customWidth="1" collapsed="1"/>
    <col min="8" max="8" width="16.125" style="5" hidden="1" customWidth="1" outlineLevel="1"/>
    <col min="9" max="9" width="16.25390625" style="5" hidden="1" customWidth="1" outlineLevel="1"/>
    <col min="10" max="10" width="16.75390625" style="5" hidden="1" customWidth="1" outlineLevel="1"/>
    <col min="11" max="11" width="7.625" style="6" hidden="1" customWidth="1" outlineLevel="1"/>
    <col min="12" max="12" width="8.00390625" style="2" hidden="1" customWidth="1" outlineLevel="1"/>
    <col min="13" max="13" width="4.875" style="2" customWidth="1" collapsed="1"/>
    <col min="14" max="14" width="16.875" style="2" customWidth="1"/>
    <col min="15" max="15" width="19.375" style="2" customWidth="1"/>
    <col min="16" max="16384" width="7.00390625" style="2" customWidth="1"/>
  </cols>
  <sheetData>
    <row r="1" spans="1:7" ht="15">
      <c r="A1" s="1" t="s">
        <v>0</v>
      </c>
      <c r="G1" s="4" t="s">
        <v>1</v>
      </c>
    </row>
    <row r="2" spans="1:7" ht="22.5" customHeight="1">
      <c r="A2" s="517" t="s">
        <v>2</v>
      </c>
      <c r="B2" s="517"/>
      <c r="C2" s="517"/>
      <c r="D2" s="523" t="s">
        <v>3</v>
      </c>
      <c r="E2" s="523"/>
      <c r="F2" s="523"/>
      <c r="G2" s="523"/>
    </row>
    <row r="3" spans="1:11" ht="44.25" customHeight="1">
      <c r="A3" s="522" t="s">
        <v>4</v>
      </c>
      <c r="B3" s="522"/>
      <c r="C3" s="522"/>
      <c r="D3" s="522"/>
      <c r="E3" s="522"/>
      <c r="F3" s="522"/>
      <c r="G3" s="522"/>
      <c r="H3" s="7"/>
      <c r="I3" s="7" t="s">
        <v>5</v>
      </c>
      <c r="J3" s="7"/>
      <c r="K3" s="8"/>
    </row>
    <row r="4" spans="1:11" ht="38.25" customHeight="1">
      <c r="A4" s="9" t="s">
        <v>6</v>
      </c>
      <c r="B4" s="10"/>
      <c r="C4" s="10"/>
      <c r="D4" s="10"/>
      <c r="E4" s="10"/>
      <c r="F4" s="10"/>
      <c r="G4" s="10"/>
      <c r="H4" s="7"/>
      <c r="I4" s="7"/>
      <c r="J4" s="7"/>
      <c r="K4" s="8"/>
    </row>
    <row r="5" spans="7:8" ht="36.75" customHeight="1">
      <c r="G5" s="11" t="s">
        <v>7</v>
      </c>
      <c r="H5" s="12"/>
    </row>
    <row r="6" spans="1:12" s="15" customFormat="1" ht="45.75" customHeight="1">
      <c r="A6" s="13" t="s">
        <v>8</v>
      </c>
      <c r="B6" s="13" t="s">
        <v>9</v>
      </c>
      <c r="C6" s="13" t="s">
        <v>10</v>
      </c>
      <c r="D6" s="14" t="s">
        <v>11</v>
      </c>
      <c r="E6" s="13" t="s">
        <v>12</v>
      </c>
      <c r="F6" s="13"/>
      <c r="G6" s="13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</row>
    <row r="7" spans="1:15" s="24" customFormat="1" ht="39.75" customHeight="1">
      <c r="A7" s="16" t="s">
        <v>19</v>
      </c>
      <c r="B7" s="17" t="s">
        <v>20</v>
      </c>
      <c r="C7" s="18">
        <v>100</v>
      </c>
      <c r="D7" s="19"/>
      <c r="E7" s="20">
        <f>VLOOKUP(C7,'[3]lien ket'!$B$10:$K$186,6,0)</f>
        <v>18481600036</v>
      </c>
      <c r="F7" s="20"/>
      <c r="G7" s="20">
        <f>VLOOKUP(C7,'[3]lien ket'!$B$10:$K$186,10,0)</f>
        <v>18191782824</v>
      </c>
      <c r="H7" s="21" t="e">
        <f>SUMIF($K$8:$K$40,"x",H8:H40)</f>
        <v>#REF!</v>
      </c>
      <c r="I7" s="21" t="e">
        <f>SUMIF($K$8:$K$40,"x",I8:I40)</f>
        <v>#VALUE!</v>
      </c>
      <c r="J7" s="21">
        <f aca="true" t="shared" si="0" ref="J7:J38">IF(C7&gt;0,ABS(E7)+ABS(G7),0)</f>
        <v>36673382860</v>
      </c>
      <c r="K7" s="22"/>
      <c r="L7" s="23"/>
      <c r="N7" s="25"/>
      <c r="O7" s="26"/>
    </row>
    <row r="8" spans="1:15" s="24" customFormat="1" ht="25.5" customHeight="1">
      <c r="A8" s="16" t="s">
        <v>21</v>
      </c>
      <c r="B8" s="27" t="s">
        <v>22</v>
      </c>
      <c r="C8" s="18">
        <v>110</v>
      </c>
      <c r="D8" s="19" t="s">
        <v>23</v>
      </c>
      <c r="E8" s="20">
        <f>VLOOKUP(C8,'[3]lien ket'!$B$10:$K$186,6,0)</f>
        <v>54857514</v>
      </c>
      <c r="F8" s="20"/>
      <c r="G8" s="20">
        <f>VLOOKUP(C8,'[3]lien ket'!$B$10:$K$186,10,0)</f>
        <v>857424941</v>
      </c>
      <c r="H8" s="21">
        <f>H9+H11</f>
        <v>13157758000</v>
      </c>
      <c r="I8" s="21" t="e">
        <f>I9+I11</f>
        <v>#VALUE!</v>
      </c>
      <c r="J8" s="21">
        <f t="shared" si="0"/>
        <v>912282455</v>
      </c>
      <c r="K8" s="22" t="s">
        <v>24</v>
      </c>
      <c r="L8" s="23" t="s">
        <v>24</v>
      </c>
      <c r="N8" s="25"/>
      <c r="O8" s="26"/>
    </row>
    <row r="9" spans="1:15" s="36" customFormat="1" ht="25.5" customHeight="1">
      <c r="A9" s="28">
        <v>1</v>
      </c>
      <c r="B9" s="29" t="s">
        <v>25</v>
      </c>
      <c r="C9" s="30">
        <v>111</v>
      </c>
      <c r="D9" s="31"/>
      <c r="E9" s="32">
        <f>VLOOKUP(C9,'[3]lien ket'!$B$10:$K$186,6,0)</f>
        <v>14053417</v>
      </c>
      <c r="F9" s="32"/>
      <c r="G9" s="32">
        <f>VLOOKUP(C9,'[3]lien ket'!$B$10:$K$186,10,0)</f>
        <v>253620288</v>
      </c>
      <c r="H9" s="33">
        <f>SUM(H10:H10)</f>
        <v>0</v>
      </c>
      <c r="I9" s="34" t="e">
        <f>SUM(I10:I10)</f>
        <v>#VALUE!</v>
      </c>
      <c r="J9" s="33">
        <f t="shared" si="0"/>
        <v>267673705</v>
      </c>
      <c r="K9" s="35"/>
      <c r="L9" s="31"/>
      <c r="N9" s="37"/>
      <c r="O9" s="38"/>
    </row>
    <row r="10" spans="1:15" s="36" customFormat="1" ht="25.5" customHeight="1">
      <c r="A10" s="28">
        <v>2</v>
      </c>
      <c r="B10" s="39" t="s">
        <v>26</v>
      </c>
      <c r="C10" s="30">
        <v>112</v>
      </c>
      <c r="D10" s="31"/>
      <c r="E10" s="32">
        <f>VLOOKUP(C10,'[3]lien ket'!$B$10:$K$186,6,0)</f>
        <v>40804097</v>
      </c>
      <c r="F10" s="32"/>
      <c r="G10" s="32">
        <f>VLOOKUP(C10,'[3]lien ket'!$B$10:$K$186,10,0)</f>
        <v>603804653</v>
      </c>
      <c r="H10" s="33">
        <v>0</v>
      </c>
      <c r="I10" s="33" t="e">
        <f>SUMIF(CDN,L10,Tien)-SUMIF(CDC,L10,Tien)</f>
        <v>#VALUE!</v>
      </c>
      <c r="J10" s="33">
        <f t="shared" si="0"/>
        <v>644608750</v>
      </c>
      <c r="K10" s="35"/>
      <c r="L10" s="31" t="s">
        <v>27</v>
      </c>
      <c r="M10" s="40"/>
      <c r="N10" s="37"/>
      <c r="O10" s="38"/>
    </row>
    <row r="11" spans="1:15" s="24" customFormat="1" ht="23.25" customHeight="1" hidden="1">
      <c r="A11" s="41">
        <v>3</v>
      </c>
      <c r="B11" s="42" t="s">
        <v>28</v>
      </c>
      <c r="C11" s="43">
        <v>113</v>
      </c>
      <c r="D11" s="44"/>
      <c r="E11" s="20">
        <f>VLOOKUP(C11,'[3]lien ket'!$B$10:$K$186,6,0)</f>
        <v>0</v>
      </c>
      <c r="F11" s="20"/>
      <c r="G11" s="20">
        <f>VLOOKUP(C11,'[3]lien ket'!$B$10:$K$186,10,0)</f>
        <v>0</v>
      </c>
      <c r="H11" s="45">
        <f>SUM('[1]cdps_dv'!I16:I21)+SUM('[1]cdps_dv'!I23:I35)+'[1]cdps_dv'!I37</f>
        <v>13157758000</v>
      </c>
      <c r="I11" s="45" t="e">
        <f>SUMIF(CDN,L11,Tien)-SUMIF(CDC,L11,Tien)</f>
        <v>#VALUE!</v>
      </c>
      <c r="J11" s="21">
        <f t="shared" si="0"/>
        <v>0</v>
      </c>
      <c r="K11" s="46"/>
      <c r="L11" s="44" t="s">
        <v>29</v>
      </c>
      <c r="N11" s="47"/>
      <c r="O11" s="26"/>
    </row>
    <row r="12" spans="1:15" s="24" customFormat="1" ht="25.5" customHeight="1">
      <c r="A12" s="16" t="s">
        <v>30</v>
      </c>
      <c r="B12" s="27" t="s">
        <v>31</v>
      </c>
      <c r="C12" s="16">
        <v>120</v>
      </c>
      <c r="D12" s="48" t="s">
        <v>32</v>
      </c>
      <c r="E12" s="20">
        <f>VLOOKUP(C12,'[3]lien ket'!$B$10:$K$186,6,0)</f>
        <v>17140139218</v>
      </c>
      <c r="F12" s="20"/>
      <c r="G12" s="20">
        <f>VLOOKUP(C12,'[3]lien ket'!$B$10:$K$186,10,0)</f>
        <v>17165754580</v>
      </c>
      <c r="H12" s="21">
        <f>H13-H14</f>
        <v>9150000000</v>
      </c>
      <c r="I12" s="21" t="e">
        <f>SUM(I13:I14)</f>
        <v>#VALUE!</v>
      </c>
      <c r="J12" s="21">
        <f t="shared" si="0"/>
        <v>34305893798</v>
      </c>
      <c r="K12" s="22" t="s">
        <v>24</v>
      </c>
      <c r="L12" s="23" t="s">
        <v>24</v>
      </c>
      <c r="N12" s="47"/>
      <c r="O12" s="26"/>
    </row>
    <row r="13" spans="1:15" s="36" customFormat="1" ht="25.5" customHeight="1">
      <c r="A13" s="28">
        <v>1</v>
      </c>
      <c r="B13" s="49" t="s">
        <v>33</v>
      </c>
      <c r="C13" s="50">
        <v>121</v>
      </c>
      <c r="E13" s="32">
        <f>VLOOKUP(C13,'[3]lien ket'!$B$10:$K$186,6,0)</f>
        <v>17140139218</v>
      </c>
      <c r="F13" s="32"/>
      <c r="G13" s="32">
        <f>VLOOKUP(C13,'[3]lien ket'!$B$10:$K$186,10,0)</f>
        <v>11035754580</v>
      </c>
      <c r="H13" s="33">
        <f>'[1]cdps_dv'!I22+'[1]cdps_dv'!I36</f>
        <v>9150000000</v>
      </c>
      <c r="I13" s="33" t="e">
        <f>SUMIF(CDN,L13,Tien)-SUMIF(CDC,L13,Tien)</f>
        <v>#VALUE!</v>
      </c>
      <c r="J13" s="33">
        <f t="shared" si="0"/>
        <v>28175893798</v>
      </c>
      <c r="K13" s="35"/>
      <c r="L13" s="31" t="s">
        <v>34</v>
      </c>
      <c r="N13" s="37"/>
      <c r="O13" s="38"/>
    </row>
    <row r="14" spans="1:15" s="36" customFormat="1" ht="25.5" customHeight="1">
      <c r="A14" s="28">
        <v>2</v>
      </c>
      <c r="B14" s="49" t="s">
        <v>35</v>
      </c>
      <c r="C14" s="50">
        <v>122</v>
      </c>
      <c r="D14" s="31"/>
      <c r="E14" s="32">
        <f>VLOOKUP(C14,'[3]lien ket'!$B$10:$K$186,6,0)</f>
        <v>0</v>
      </c>
      <c r="F14" s="32"/>
      <c r="G14" s="32">
        <f>VLOOKUP(C14,'[3]lien ket'!$B$10:$K$186,10,0)</f>
        <v>6130000000</v>
      </c>
      <c r="H14" s="33">
        <v>0</v>
      </c>
      <c r="I14" s="33" t="e">
        <f>SUMIF(CDN,L14,Tien)-SUMIF(CDC,L14,Tien)</f>
        <v>#VALUE!</v>
      </c>
      <c r="J14" s="33">
        <f t="shared" si="0"/>
        <v>6130000000</v>
      </c>
      <c r="K14" s="35"/>
      <c r="L14" s="31" t="s">
        <v>36</v>
      </c>
      <c r="N14" s="37"/>
      <c r="O14" s="38"/>
    </row>
    <row r="15" spans="1:15" ht="23.25" customHeight="1" hidden="1">
      <c r="A15" s="41">
        <v>3</v>
      </c>
      <c r="B15" s="51" t="s">
        <v>37</v>
      </c>
      <c r="C15" s="52">
        <v>129</v>
      </c>
      <c r="D15" s="19"/>
      <c r="E15" s="20">
        <f>VLOOKUP(C15,'[3]lien ket'!$B$10:$K$186,6,0)</f>
        <v>0</v>
      </c>
      <c r="F15" s="20"/>
      <c r="G15" s="20">
        <f>VLOOKUP(C15,'[3]lien ket'!$B$10:$K$186,10,0)</f>
        <v>0</v>
      </c>
      <c r="H15" s="45"/>
      <c r="I15" s="45"/>
      <c r="J15" s="21">
        <f t="shared" si="0"/>
        <v>0</v>
      </c>
      <c r="K15" s="46"/>
      <c r="L15" s="19"/>
      <c r="N15" s="47"/>
      <c r="O15" s="26"/>
    </row>
    <row r="16" spans="1:15" s="24" customFormat="1" ht="25.5" customHeight="1">
      <c r="A16" s="16" t="s">
        <v>38</v>
      </c>
      <c r="B16" s="27" t="s">
        <v>39</v>
      </c>
      <c r="C16" s="16">
        <v>130</v>
      </c>
      <c r="D16" s="19"/>
      <c r="E16" s="20">
        <f>VLOOKUP(C16,'[3]lien ket'!$B$10:$K$186,6,0)</f>
        <v>1254487929</v>
      </c>
      <c r="F16" s="20"/>
      <c r="G16" s="20">
        <f>VLOOKUP(C16,'[3]lien ket'!$B$10:$K$186,10,0)</f>
        <v>160487928</v>
      </c>
      <c r="H16" s="21" t="e">
        <f>SUMIF($K$17:$K$21,"y",H17:H21)</f>
        <v>#REF!</v>
      </c>
      <c r="I16" s="21" t="e">
        <f>SUMIF($K$17:$K$21,"y",I17:I21)</f>
        <v>#VALUE!</v>
      </c>
      <c r="J16" s="21">
        <f t="shared" si="0"/>
        <v>1414975857</v>
      </c>
      <c r="K16" s="22" t="s">
        <v>24</v>
      </c>
      <c r="L16" s="23" t="s">
        <v>24</v>
      </c>
      <c r="N16" s="25"/>
      <c r="O16" s="26"/>
    </row>
    <row r="17" spans="1:15" s="36" customFormat="1" ht="25.5" customHeight="1">
      <c r="A17" s="28">
        <v>1</v>
      </c>
      <c r="B17" s="29" t="s">
        <v>40</v>
      </c>
      <c r="C17" s="50">
        <v>131</v>
      </c>
      <c r="D17" s="31" t="s">
        <v>41</v>
      </c>
      <c r="E17" s="32">
        <v>1166302439</v>
      </c>
      <c r="F17" s="32"/>
      <c r="G17" s="32">
        <v>72302438</v>
      </c>
      <c r="H17" s="33">
        <v>15694659650</v>
      </c>
      <c r="I17" s="33" t="e">
        <f>SUMIF(CDN,L17,Tien)-SUMIF(CDC,L17,Tien)</f>
        <v>#VALUE!</v>
      </c>
      <c r="J17" s="33">
        <f t="shared" si="0"/>
        <v>1238604877</v>
      </c>
      <c r="K17" s="35" t="s">
        <v>42</v>
      </c>
      <c r="L17" s="31" t="s">
        <v>43</v>
      </c>
      <c r="N17" s="37"/>
      <c r="O17" s="38"/>
    </row>
    <row r="18" spans="1:15" s="36" customFormat="1" ht="23.25" customHeight="1" hidden="1">
      <c r="A18" s="28">
        <v>2</v>
      </c>
      <c r="B18" s="29" t="s">
        <v>44</v>
      </c>
      <c r="C18" s="50">
        <v>132</v>
      </c>
      <c r="D18" s="31"/>
      <c r="E18" s="32"/>
      <c r="F18" s="32"/>
      <c r="G18" s="32"/>
      <c r="H18" s="33">
        <v>51141000</v>
      </c>
      <c r="I18" s="33" t="e">
        <f>SUMIF(CDN,L18,Tien)-SUMIF(CDC,L18,Tien)</f>
        <v>#VALUE!</v>
      </c>
      <c r="J18" s="33">
        <f t="shared" si="0"/>
        <v>0</v>
      </c>
      <c r="K18" s="35" t="s">
        <v>42</v>
      </c>
      <c r="L18" s="31" t="s">
        <v>45</v>
      </c>
      <c r="N18" s="37"/>
      <c r="O18" s="38"/>
    </row>
    <row r="19" spans="1:15" ht="23.25" customHeight="1" hidden="1">
      <c r="A19" s="41">
        <v>3</v>
      </c>
      <c r="B19" s="42" t="s">
        <v>46</v>
      </c>
      <c r="C19" s="52">
        <v>133</v>
      </c>
      <c r="D19" s="19"/>
      <c r="E19" s="20">
        <f>VLOOKUP(C19,'[3]lien ket'!$B$10:$K$186,6,0)</f>
        <v>0</v>
      </c>
      <c r="F19" s="20"/>
      <c r="G19" s="20">
        <f>VLOOKUP(C19,'[3]lien ket'!$B$10:$K$186,10,0)</f>
        <v>0</v>
      </c>
      <c r="H19" s="45" t="e">
        <f>SUM(#REF!)</f>
        <v>#REF!</v>
      </c>
      <c r="I19" s="53" t="e">
        <f>SUM(#REF!)</f>
        <v>#REF!</v>
      </c>
      <c r="J19" s="21">
        <f t="shared" si="0"/>
        <v>0</v>
      </c>
      <c r="K19" s="54" t="s">
        <v>42</v>
      </c>
      <c r="L19" s="19" t="s">
        <v>47</v>
      </c>
      <c r="N19" s="47"/>
      <c r="O19" s="26"/>
    </row>
    <row r="20" spans="1:15" s="36" customFormat="1" ht="25.5" customHeight="1">
      <c r="A20" s="28">
        <v>2</v>
      </c>
      <c r="B20" s="29" t="s">
        <v>48</v>
      </c>
      <c r="C20" s="50">
        <v>134</v>
      </c>
      <c r="D20" s="31" t="s">
        <v>49</v>
      </c>
      <c r="E20" s="32">
        <f>VLOOKUP(C20,'[3]lien ket'!$B$10:$K$186,6,0)</f>
        <v>88185490</v>
      </c>
      <c r="F20" s="32"/>
      <c r="G20" s="32">
        <f>VLOOKUP(C20,'[3]lien ket'!$B$10:$K$186,10,0)</f>
        <v>88185490</v>
      </c>
      <c r="H20" s="33" t="e">
        <f>SUM(#REF!)</f>
        <v>#REF!</v>
      </c>
      <c r="I20" s="34" t="e">
        <f>SUM(#REF!)</f>
        <v>#REF!</v>
      </c>
      <c r="J20" s="33">
        <f t="shared" si="0"/>
        <v>176370980</v>
      </c>
      <c r="K20" s="55" t="s">
        <v>42</v>
      </c>
      <c r="L20" s="31" t="s">
        <v>50</v>
      </c>
      <c r="N20" s="37"/>
      <c r="O20" s="38"/>
    </row>
    <row r="21" spans="1:15" ht="23.25" customHeight="1" hidden="1">
      <c r="A21" s="41">
        <v>6</v>
      </c>
      <c r="B21" s="42" t="s">
        <v>51</v>
      </c>
      <c r="C21" s="52">
        <v>135</v>
      </c>
      <c r="D21" s="19"/>
      <c r="E21" s="20">
        <f>VLOOKUP(C21,'[3]lien ket'!$B$10:$K$186,6,0)</f>
        <v>0</v>
      </c>
      <c r="F21" s="20"/>
      <c r="G21" s="20">
        <f>VLOOKUP(C21,'[3]lien ket'!$B$10:$K$186,10,0)</f>
        <v>0</v>
      </c>
      <c r="H21" s="45">
        <f>'[1]tong hop so du'!L38</f>
        <v>0</v>
      </c>
      <c r="I21" s="45" t="e">
        <f>SUMIF(CDN,L21,Tien)-SUMIF(CDC,L21,Tien)</f>
        <v>#VALUE!</v>
      </c>
      <c r="J21" s="21">
        <f t="shared" si="0"/>
        <v>0</v>
      </c>
      <c r="K21" s="46" t="s">
        <v>42</v>
      </c>
      <c r="L21" s="19" t="s">
        <v>52</v>
      </c>
      <c r="N21" s="47"/>
      <c r="O21" s="26"/>
    </row>
    <row r="22" spans="1:15" s="24" customFormat="1" ht="25.5" customHeight="1" hidden="1">
      <c r="A22" s="16" t="s">
        <v>53</v>
      </c>
      <c r="B22" s="27" t="s">
        <v>54</v>
      </c>
      <c r="C22" s="16">
        <v>140</v>
      </c>
      <c r="D22" s="19"/>
      <c r="E22" s="20">
        <f>VLOOKUP(C22,'[3]lien ket'!$B$10:$K$186,6,0)</f>
        <v>0</v>
      </c>
      <c r="F22" s="20"/>
      <c r="G22" s="20">
        <f>VLOOKUP(C22,'[3]lien ket'!$B$10:$K$186,10,0)</f>
        <v>0</v>
      </c>
      <c r="H22" s="21">
        <f>H23+H31</f>
        <v>247760535</v>
      </c>
      <c r="I22" s="21" t="e">
        <f>I23+I31</f>
        <v>#VALUE!</v>
      </c>
      <c r="J22" s="21">
        <f t="shared" si="0"/>
        <v>0</v>
      </c>
      <c r="K22" s="22" t="s">
        <v>24</v>
      </c>
      <c r="L22" s="23" t="s">
        <v>24</v>
      </c>
      <c r="N22" s="25"/>
      <c r="O22" s="26"/>
    </row>
    <row r="23" spans="1:15" ht="19.5" customHeight="1" hidden="1">
      <c r="A23" s="52">
        <v>1</v>
      </c>
      <c r="B23" s="42" t="s">
        <v>54</v>
      </c>
      <c r="C23" s="52">
        <v>141</v>
      </c>
      <c r="D23" s="19" t="s">
        <v>55</v>
      </c>
      <c r="E23" s="20">
        <f>VLOOKUP(C23,'[3]lien ket'!$B$10:$K$186,6,0)</f>
        <v>0</v>
      </c>
      <c r="F23" s="20"/>
      <c r="G23" s="20">
        <f>VLOOKUP(C23,'[3]lien ket'!$B$10:$K$186,10,0)</f>
        <v>0</v>
      </c>
      <c r="H23" s="45">
        <f>SUM(H24:H30)</f>
        <v>247760535</v>
      </c>
      <c r="I23" s="45" t="e">
        <f>SUM(I24:I30)</f>
        <v>#VALUE!</v>
      </c>
      <c r="J23" s="21">
        <f t="shared" si="0"/>
        <v>0</v>
      </c>
      <c r="K23" s="46"/>
      <c r="L23" s="19"/>
      <c r="N23" s="47"/>
      <c r="O23" s="26"/>
    </row>
    <row r="24" spans="1:15" s="60" customFormat="1" ht="19.5" customHeight="1" hidden="1">
      <c r="A24" s="56">
        <v>1</v>
      </c>
      <c r="B24" s="57" t="s">
        <v>56</v>
      </c>
      <c r="C24" s="58"/>
      <c r="D24" s="59"/>
      <c r="E24" s="20" t="e">
        <f>VLOOKUP(C24,'[3]lien ket'!$B$10:$K$186,6,0)</f>
        <v>#N/A</v>
      </c>
      <c r="F24" s="20"/>
      <c r="G24" s="20" t="e">
        <f>VLOOKUP(C24,'[3]lien ket'!$B$10:$K$186,10,0)</f>
        <v>#N/A</v>
      </c>
      <c r="H24" s="53">
        <v>0</v>
      </c>
      <c r="I24" s="53" t="e">
        <f aca="true" t="shared" si="1" ref="I24:I31">SUMIF(CDN,L24,Tien)-SUMIF(CDC,L24,Tien)</f>
        <v>#VALUE!</v>
      </c>
      <c r="J24" s="21">
        <f t="shared" si="0"/>
        <v>0</v>
      </c>
      <c r="K24" s="54"/>
      <c r="L24" s="58" t="s">
        <v>57</v>
      </c>
      <c r="N24" s="61"/>
      <c r="O24" s="26"/>
    </row>
    <row r="25" spans="1:15" s="60" customFormat="1" ht="19.5" customHeight="1" hidden="1">
      <c r="A25" s="56">
        <v>2</v>
      </c>
      <c r="B25" s="57" t="s">
        <v>58</v>
      </c>
      <c r="C25" s="59"/>
      <c r="D25" s="59"/>
      <c r="E25" s="20" t="e">
        <f>VLOOKUP(C25,'[3]lien ket'!$B$10:$K$186,6,0)</f>
        <v>#N/A</v>
      </c>
      <c r="F25" s="20"/>
      <c r="G25" s="20" t="e">
        <f>VLOOKUP(C25,'[3]lien ket'!$B$10:$K$186,10,0)</f>
        <v>#N/A</v>
      </c>
      <c r="H25" s="53">
        <f>'[1]cdps_dv'!I45</f>
        <v>0</v>
      </c>
      <c r="I25" s="53" t="e">
        <f t="shared" si="1"/>
        <v>#VALUE!</v>
      </c>
      <c r="J25" s="21">
        <f t="shared" si="0"/>
        <v>0</v>
      </c>
      <c r="K25" s="54"/>
      <c r="L25" s="59" t="s">
        <v>59</v>
      </c>
      <c r="N25" s="61"/>
      <c r="O25" s="26"/>
    </row>
    <row r="26" spans="1:15" s="60" customFormat="1" ht="19.5" customHeight="1" hidden="1">
      <c r="A26" s="56">
        <v>3</v>
      </c>
      <c r="B26" s="57" t="s">
        <v>60</v>
      </c>
      <c r="C26" s="59"/>
      <c r="D26" s="59"/>
      <c r="E26" s="20" t="e">
        <f>VLOOKUP(C26,'[3]lien ket'!$B$10:$K$186,6,0)</f>
        <v>#N/A</v>
      </c>
      <c r="F26" s="20"/>
      <c r="G26" s="20" t="e">
        <f>VLOOKUP(C26,'[3]lien ket'!$B$10:$K$186,10,0)</f>
        <v>#N/A</v>
      </c>
      <c r="H26" s="53">
        <f>'[1]cdps_dv'!I46</f>
        <v>0</v>
      </c>
      <c r="I26" s="53" t="e">
        <f t="shared" si="1"/>
        <v>#VALUE!</v>
      </c>
      <c r="J26" s="21">
        <f t="shared" si="0"/>
        <v>0</v>
      </c>
      <c r="K26" s="54"/>
      <c r="L26" s="59" t="s">
        <v>61</v>
      </c>
      <c r="N26" s="61"/>
      <c r="O26" s="26"/>
    </row>
    <row r="27" spans="1:15" s="60" customFormat="1" ht="19.5" customHeight="1" hidden="1">
      <c r="A27" s="56">
        <v>4</v>
      </c>
      <c r="B27" s="57" t="s">
        <v>62</v>
      </c>
      <c r="C27" s="59"/>
      <c r="D27" s="59"/>
      <c r="E27" s="20" t="e">
        <f>VLOOKUP(C27,'[3]lien ket'!$B$10:$K$186,6,0)</f>
        <v>#N/A</v>
      </c>
      <c r="F27" s="20"/>
      <c r="G27" s="20" t="e">
        <f>VLOOKUP(C27,'[3]lien ket'!$B$10:$K$186,10,0)</f>
        <v>#N/A</v>
      </c>
      <c r="H27" s="53">
        <f>SUM('[1]cdps_dv'!I47:I52)</f>
        <v>0</v>
      </c>
      <c r="I27" s="53" t="e">
        <f t="shared" si="1"/>
        <v>#VALUE!</v>
      </c>
      <c r="J27" s="21">
        <f t="shared" si="0"/>
        <v>0</v>
      </c>
      <c r="K27" s="54"/>
      <c r="L27" s="59" t="s">
        <v>63</v>
      </c>
      <c r="N27" s="61"/>
      <c r="O27" s="26"/>
    </row>
    <row r="28" spans="1:15" s="60" customFormat="1" ht="19.5" customHeight="1" hidden="1">
      <c r="A28" s="56">
        <v>5</v>
      </c>
      <c r="B28" s="57" t="s">
        <v>64</v>
      </c>
      <c r="C28" s="59"/>
      <c r="D28" s="59"/>
      <c r="E28" s="20" t="e">
        <f>VLOOKUP(C28,'[3]lien ket'!$B$10:$K$186,6,0)</f>
        <v>#N/A</v>
      </c>
      <c r="F28" s="20"/>
      <c r="G28" s="20" t="e">
        <f>VLOOKUP(C28,'[3]lien ket'!$B$10:$K$186,10,0)</f>
        <v>#N/A</v>
      </c>
      <c r="H28" s="53">
        <f>'[1]cdps_dv'!I53</f>
        <v>247760535</v>
      </c>
      <c r="I28" s="53" t="e">
        <f t="shared" si="1"/>
        <v>#VALUE!</v>
      </c>
      <c r="J28" s="21">
        <f t="shared" si="0"/>
        <v>0</v>
      </c>
      <c r="K28" s="54"/>
      <c r="L28" s="59" t="s">
        <v>65</v>
      </c>
      <c r="N28" s="61"/>
      <c r="O28" s="26"/>
    </row>
    <row r="29" spans="1:15" s="60" customFormat="1" ht="19.5" customHeight="1" hidden="1">
      <c r="A29" s="56">
        <v>6</v>
      </c>
      <c r="B29" s="57" t="s">
        <v>66</v>
      </c>
      <c r="C29" s="59"/>
      <c r="D29" s="59"/>
      <c r="E29" s="20" t="e">
        <f>VLOOKUP(C29,'[3]lien ket'!$B$10:$K$186,6,0)</f>
        <v>#N/A</v>
      </c>
      <c r="F29" s="20"/>
      <c r="G29" s="20" t="e">
        <f>VLOOKUP(C29,'[3]lien ket'!$B$10:$K$186,10,0)</f>
        <v>#N/A</v>
      </c>
      <c r="H29" s="53">
        <v>0</v>
      </c>
      <c r="I29" s="53" t="e">
        <f t="shared" si="1"/>
        <v>#VALUE!</v>
      </c>
      <c r="J29" s="21">
        <f t="shared" si="0"/>
        <v>0</v>
      </c>
      <c r="K29" s="54"/>
      <c r="L29" s="59" t="s">
        <v>67</v>
      </c>
      <c r="N29" s="61"/>
      <c r="O29" s="26"/>
    </row>
    <row r="30" spans="1:15" s="60" customFormat="1" ht="19.5" customHeight="1" hidden="1">
      <c r="A30" s="56">
        <v>7</v>
      </c>
      <c r="B30" s="57" t="s">
        <v>68</v>
      </c>
      <c r="C30" s="59"/>
      <c r="D30" s="59"/>
      <c r="E30" s="20" t="e">
        <f>VLOOKUP(C30,'[3]lien ket'!$B$10:$K$186,6,0)</f>
        <v>#N/A</v>
      </c>
      <c r="F30" s="20"/>
      <c r="G30" s="20" t="e">
        <f>VLOOKUP(C30,'[3]lien ket'!$B$10:$K$186,10,0)</f>
        <v>#N/A</v>
      </c>
      <c r="H30" s="53">
        <v>0</v>
      </c>
      <c r="I30" s="53" t="e">
        <f t="shared" si="1"/>
        <v>#VALUE!</v>
      </c>
      <c r="J30" s="21">
        <f t="shared" si="0"/>
        <v>0</v>
      </c>
      <c r="K30" s="54"/>
      <c r="L30" s="59" t="s">
        <v>69</v>
      </c>
      <c r="N30" s="61"/>
      <c r="O30" s="26"/>
    </row>
    <row r="31" spans="1:15" ht="19.5" customHeight="1" hidden="1">
      <c r="A31" s="41">
        <v>2</v>
      </c>
      <c r="B31" s="42" t="s">
        <v>70</v>
      </c>
      <c r="C31" s="52">
        <v>142</v>
      </c>
      <c r="D31" s="19"/>
      <c r="E31" s="20" t="e">
        <f>VLOOKUP(C31,'[3]lien ket'!$B$10:$K$186,6,0)</f>
        <v>#N/A</v>
      </c>
      <c r="F31" s="20"/>
      <c r="G31" s="20" t="e">
        <f>VLOOKUP(C31,'[3]lien ket'!$B$10:$K$186,10,0)</f>
        <v>#N/A</v>
      </c>
      <c r="H31" s="45">
        <v>0</v>
      </c>
      <c r="I31" s="45" t="e">
        <f t="shared" si="1"/>
        <v>#VALUE!</v>
      </c>
      <c r="J31" s="21" t="e">
        <f t="shared" si="0"/>
        <v>#N/A</v>
      </c>
      <c r="K31" s="46"/>
      <c r="L31" s="19" t="s">
        <v>71</v>
      </c>
      <c r="N31" s="47"/>
      <c r="O31" s="26"/>
    </row>
    <row r="32" spans="1:15" s="24" customFormat="1" ht="25.5" customHeight="1" collapsed="1">
      <c r="A32" s="16" t="s">
        <v>53</v>
      </c>
      <c r="B32" s="27" t="s">
        <v>72</v>
      </c>
      <c r="C32" s="16">
        <v>150</v>
      </c>
      <c r="D32" s="19"/>
      <c r="E32" s="20">
        <f>VLOOKUP(C32,'[3]lien ket'!$B$10:$K$186,6,0)</f>
        <v>32115375</v>
      </c>
      <c r="F32" s="20"/>
      <c r="G32" s="20">
        <f>VLOOKUP(C32,'[3]lien ket'!$B$10:$K$186,10,0)</f>
        <v>8115375</v>
      </c>
      <c r="H32" s="21">
        <f>SUMIF($K$33:$K$43,"y",H33:H43)</f>
        <v>32767557</v>
      </c>
      <c r="I32" s="21" t="e">
        <f>SUMIF($K$33:$K$43,"y",I33:I43)</f>
        <v>#VALUE!</v>
      </c>
      <c r="J32" s="21">
        <f t="shared" si="0"/>
        <v>40230750</v>
      </c>
      <c r="K32" s="22" t="s">
        <v>24</v>
      </c>
      <c r="L32" s="23" t="s">
        <v>24</v>
      </c>
      <c r="N32" s="25"/>
      <c r="O32" s="26"/>
    </row>
    <row r="33" spans="1:15" ht="19.5" customHeight="1" hidden="1">
      <c r="A33" s="41">
        <v>1</v>
      </c>
      <c r="B33" s="42" t="s">
        <v>73</v>
      </c>
      <c r="C33" s="52">
        <v>151</v>
      </c>
      <c r="D33" s="19"/>
      <c r="E33" s="20">
        <f>VLOOKUP(C33,'[3]lien ket'!$B$10:$K$186,6,0)</f>
        <v>0</v>
      </c>
      <c r="F33" s="20"/>
      <c r="G33" s="20">
        <f>VLOOKUP(C33,'[3]lien ket'!$B$10:$K$186,10,0)</f>
        <v>0</v>
      </c>
      <c r="H33" s="45">
        <v>0</v>
      </c>
      <c r="I33" s="45" t="e">
        <f>SUMIF(CDN,L33,Tien)-SUMIF(CDC,L33,Tien)</f>
        <v>#VALUE!</v>
      </c>
      <c r="J33" s="21">
        <f t="shared" si="0"/>
        <v>0</v>
      </c>
      <c r="K33" s="46" t="s">
        <v>42</v>
      </c>
      <c r="L33" s="19" t="s">
        <v>74</v>
      </c>
      <c r="N33" s="47"/>
      <c r="O33" s="26"/>
    </row>
    <row r="34" spans="1:15" ht="19.5" customHeight="1" hidden="1">
      <c r="A34" s="41">
        <v>2</v>
      </c>
      <c r="B34" s="42" t="s">
        <v>75</v>
      </c>
      <c r="C34" s="52">
        <v>152</v>
      </c>
      <c r="D34" s="19"/>
      <c r="E34" s="20">
        <f>VLOOKUP(C34,'[3]lien ket'!$B$10:$K$186,6,0)</f>
        <v>32115375</v>
      </c>
      <c r="F34" s="20"/>
      <c r="G34" s="20">
        <f>VLOOKUP(C34,'[3]lien ket'!$B$10:$K$186,10,0)</f>
        <v>8115375</v>
      </c>
      <c r="H34" s="45">
        <f>SUM('[1]cdps_dv'!I39:I40)</f>
        <v>0</v>
      </c>
      <c r="I34" s="45" t="e">
        <f>SUMIF(CDN,L34,Tien)-SUMIF(CDC,L34,Tien)</f>
        <v>#VALUE!</v>
      </c>
      <c r="J34" s="21">
        <f t="shared" si="0"/>
        <v>40230750</v>
      </c>
      <c r="K34" s="46" t="s">
        <v>42</v>
      </c>
      <c r="L34" s="19" t="s">
        <v>76</v>
      </c>
      <c r="N34" s="47"/>
      <c r="O34" s="26"/>
    </row>
    <row r="35" spans="1:15" ht="19.5" customHeight="1" hidden="1">
      <c r="A35" s="41">
        <v>3</v>
      </c>
      <c r="B35" s="42" t="s">
        <v>77</v>
      </c>
      <c r="C35" s="52">
        <v>154</v>
      </c>
      <c r="D35" s="19"/>
      <c r="E35" s="20">
        <f>VLOOKUP(C35,'[3]lien ket'!$B$10:$K$186,6,0)</f>
        <v>0</v>
      </c>
      <c r="F35" s="20"/>
      <c r="G35" s="20">
        <f>VLOOKUP(C35,'[3]lien ket'!$B$10:$K$186,10,0)</f>
        <v>0</v>
      </c>
      <c r="H35" s="45">
        <f>SUM(H36:H38)</f>
        <v>0</v>
      </c>
      <c r="I35" s="45" t="e">
        <f>SUM(I36:I38)</f>
        <v>#VALUE!</v>
      </c>
      <c r="J35" s="21">
        <f t="shared" si="0"/>
        <v>0</v>
      </c>
      <c r="K35" s="46" t="s">
        <v>42</v>
      </c>
      <c r="L35" s="19"/>
      <c r="N35" s="47"/>
      <c r="O35" s="26"/>
    </row>
    <row r="36" spans="1:15" ht="19.5" customHeight="1" hidden="1">
      <c r="A36" s="41"/>
      <c r="B36" s="62" t="s">
        <v>78</v>
      </c>
      <c r="C36" s="59"/>
      <c r="D36" s="59"/>
      <c r="E36" s="20" t="e">
        <f>VLOOKUP(C36,'[3]lien ket'!$B$10:$K$186,6,0)</f>
        <v>#N/A</v>
      </c>
      <c r="F36" s="20"/>
      <c r="G36" s="20" t="e">
        <f>VLOOKUP(C36,'[3]lien ket'!$B$10:$K$186,10,0)</f>
        <v>#N/A</v>
      </c>
      <c r="H36" s="53">
        <v>0</v>
      </c>
      <c r="I36" s="53" t="e">
        <f>SUMIF(CDN,L36,Tien)-SUMIF(CDC,L36,Tien)</f>
        <v>#VALUE!</v>
      </c>
      <c r="J36" s="21">
        <f t="shared" si="0"/>
        <v>0</v>
      </c>
      <c r="K36" s="54"/>
      <c r="L36" s="59" t="s">
        <v>79</v>
      </c>
      <c r="N36" s="61"/>
      <c r="O36" s="26"/>
    </row>
    <row r="37" spans="1:15" ht="19.5" customHeight="1" hidden="1">
      <c r="A37" s="41"/>
      <c r="B37" s="62" t="s">
        <v>80</v>
      </c>
      <c r="C37" s="59"/>
      <c r="D37" s="59"/>
      <c r="E37" s="20" t="e">
        <f>VLOOKUP(C37,'[3]lien ket'!$B$10:$K$186,6,0)</f>
        <v>#N/A</v>
      </c>
      <c r="F37" s="20"/>
      <c r="G37" s="20" t="e">
        <f>VLOOKUP(C37,'[3]lien ket'!$B$10:$K$186,10,0)</f>
        <v>#N/A</v>
      </c>
      <c r="H37" s="53">
        <v>0</v>
      </c>
      <c r="I37" s="53" t="e">
        <f>SUMIF(CDN,L37,Tien)-SUMIF(CDC,L37,Tien)</f>
        <v>#VALUE!</v>
      </c>
      <c r="J37" s="21">
        <f t="shared" si="0"/>
        <v>0</v>
      </c>
      <c r="K37" s="54"/>
      <c r="L37" s="59" t="s">
        <v>81</v>
      </c>
      <c r="N37" s="61"/>
      <c r="O37" s="26"/>
    </row>
    <row r="38" spans="1:15" ht="19.5" customHeight="1" hidden="1">
      <c r="A38" s="41"/>
      <c r="B38" s="62" t="s">
        <v>82</v>
      </c>
      <c r="C38" s="59"/>
      <c r="D38" s="59"/>
      <c r="E38" s="20" t="e">
        <f>VLOOKUP(C38,'[3]lien ket'!$B$10:$K$186,6,0)</f>
        <v>#N/A</v>
      </c>
      <c r="F38" s="20"/>
      <c r="G38" s="20" t="e">
        <f>VLOOKUP(C38,'[3]lien ket'!$B$10:$K$186,10,0)</f>
        <v>#N/A</v>
      </c>
      <c r="H38" s="53">
        <v>0</v>
      </c>
      <c r="I38" s="53" t="e">
        <f>SUMIF(CDN,L38,Tien)-SUMIF(CDC,L38,Tien)</f>
        <v>#VALUE!</v>
      </c>
      <c r="J38" s="21">
        <f t="shared" si="0"/>
        <v>0</v>
      </c>
      <c r="K38" s="54"/>
      <c r="L38" s="59" t="s">
        <v>83</v>
      </c>
      <c r="N38" s="61"/>
      <c r="O38" s="26"/>
    </row>
    <row r="39" spans="1:15" s="36" customFormat="1" ht="19.5" customHeight="1" hidden="1">
      <c r="A39" s="28">
        <v>1</v>
      </c>
      <c r="B39" s="39" t="s">
        <v>84</v>
      </c>
      <c r="C39" s="50">
        <v>151</v>
      </c>
      <c r="D39" s="31"/>
      <c r="E39" s="63">
        <f>VLOOKUP(C39,'[3]lien ket'!$B$10:$K$186,6,0)</f>
        <v>0</v>
      </c>
      <c r="F39" s="63"/>
      <c r="G39" s="63">
        <f>VLOOKUP(C39,'[3]lien ket'!$B$10:$K$186,10,0)</f>
        <v>0</v>
      </c>
      <c r="H39" s="33"/>
      <c r="I39" s="33"/>
      <c r="J39" s="64"/>
      <c r="K39" s="35"/>
      <c r="L39" s="31"/>
      <c r="N39" s="37"/>
      <c r="O39" s="65"/>
    </row>
    <row r="40" spans="1:15" s="36" customFormat="1" ht="25.5" customHeight="1" collapsed="1">
      <c r="A40" s="28">
        <v>2</v>
      </c>
      <c r="B40" s="29" t="s">
        <v>72</v>
      </c>
      <c r="C40" s="50">
        <v>152</v>
      </c>
      <c r="D40" s="31"/>
      <c r="E40" s="32">
        <f>VLOOKUP(C40,'[3]lien ket'!$B$10:$K$186,6,0)</f>
        <v>32115375</v>
      </c>
      <c r="F40" s="32"/>
      <c r="G40" s="32">
        <f>VLOOKUP(C40,'[3]lien ket'!$B$10:$K$186,10,0)</f>
        <v>8115375</v>
      </c>
      <c r="H40" s="33">
        <f>SUM(H41:H43)</f>
        <v>32767557</v>
      </c>
      <c r="I40" s="33" t="e">
        <f>SUM(I41:I43)</f>
        <v>#VALUE!</v>
      </c>
      <c r="J40" s="33">
        <f aca="true" t="shared" si="2" ref="J40:J85">IF(C40&gt;0,ABS(E40)+ABS(G40),0)</f>
        <v>40230750</v>
      </c>
      <c r="K40" s="35" t="s">
        <v>42</v>
      </c>
      <c r="L40" s="31"/>
      <c r="N40" s="37"/>
      <c r="O40" s="38"/>
    </row>
    <row r="41" spans="1:15" ht="18" customHeight="1" hidden="1">
      <c r="A41" s="41"/>
      <c r="B41" s="62" t="s">
        <v>85</v>
      </c>
      <c r="C41" s="59"/>
      <c r="D41" s="59"/>
      <c r="E41" s="20" t="e">
        <f>VLOOKUP(C41,'[3]lien ket'!$B$10:$K$186,6,0)</f>
        <v>#N/A</v>
      </c>
      <c r="F41" s="20"/>
      <c r="G41" s="20" t="e">
        <f>VLOOKUP(C41,'[3]lien ket'!$B$10:$K$186,10,0)</f>
        <v>#N/A</v>
      </c>
      <c r="H41" s="53">
        <v>0</v>
      </c>
      <c r="I41" s="53" t="e">
        <f>SUMIF(CDN,L41,Tien)-SUMIF(CDC,L41,Tien)</f>
        <v>#VALUE!</v>
      </c>
      <c r="J41" s="21">
        <f t="shared" si="2"/>
        <v>0</v>
      </c>
      <c r="K41" s="54"/>
      <c r="L41" s="59" t="s">
        <v>86</v>
      </c>
      <c r="N41" s="61"/>
      <c r="O41" s="26"/>
    </row>
    <row r="42" spans="1:15" ht="18" customHeight="1" hidden="1">
      <c r="A42" s="41"/>
      <c r="B42" s="62" t="s">
        <v>87</v>
      </c>
      <c r="C42" s="59"/>
      <c r="D42" s="59"/>
      <c r="E42" s="20" t="e">
        <f>VLOOKUP(C42,'[3]lien ket'!$B$10:$K$186,6,0)</f>
        <v>#N/A</v>
      </c>
      <c r="F42" s="20"/>
      <c r="G42" s="20" t="e">
        <f>VLOOKUP(C42,'[3]lien ket'!$B$10:$K$186,10,0)</f>
        <v>#N/A</v>
      </c>
      <c r="H42" s="53">
        <f>'[1]cdps_dv'!I43</f>
        <v>17164167</v>
      </c>
      <c r="I42" s="53" t="e">
        <f>SUMIF(CDN,L42,Tien)-SUMIF(CDC,L42,Tien)</f>
        <v>#VALUE!</v>
      </c>
      <c r="J42" s="21">
        <f t="shared" si="2"/>
        <v>0</v>
      </c>
      <c r="K42" s="54" t="s">
        <v>5</v>
      </c>
      <c r="L42" s="66" t="s">
        <v>88</v>
      </c>
      <c r="N42" s="61"/>
      <c r="O42" s="26"/>
    </row>
    <row r="43" spans="1:15" ht="18" customHeight="1" hidden="1">
      <c r="A43" s="41"/>
      <c r="B43" s="62" t="s">
        <v>89</v>
      </c>
      <c r="C43" s="59"/>
      <c r="D43" s="59"/>
      <c r="E43" s="20" t="e">
        <f>VLOOKUP(C43,'[3]lien ket'!$B$10:$K$186,6,0)</f>
        <v>#N/A</v>
      </c>
      <c r="F43" s="20"/>
      <c r="G43" s="20" t="e">
        <f>VLOOKUP(C43,'[3]lien ket'!$B$10:$K$186,10,0)</f>
        <v>#N/A</v>
      </c>
      <c r="H43" s="53">
        <f>'[1]cdps_dv'!I44</f>
        <v>15603390</v>
      </c>
      <c r="I43" s="53" t="e">
        <f>SUMIF(CDN,L43,Tien)-SUMIF(CDC,L43,Tien)</f>
        <v>#VALUE!</v>
      </c>
      <c r="J43" s="21">
        <f t="shared" si="2"/>
        <v>0</v>
      </c>
      <c r="K43" s="54"/>
      <c r="L43" s="59" t="s">
        <v>90</v>
      </c>
      <c r="N43" s="61"/>
      <c r="O43" s="26"/>
    </row>
    <row r="44" spans="1:15" s="24" customFormat="1" ht="34.5" customHeight="1" collapsed="1">
      <c r="A44" s="16" t="s">
        <v>91</v>
      </c>
      <c r="B44" s="17" t="s">
        <v>92</v>
      </c>
      <c r="C44" s="16">
        <v>200</v>
      </c>
      <c r="D44" s="19"/>
      <c r="E44" s="20">
        <f>VLOOKUP(C44,'[3]lien ket'!$B$10:$K$186,6,0)</f>
        <v>1000000</v>
      </c>
      <c r="F44" s="20"/>
      <c r="G44" s="20">
        <f>VLOOKUP(C44,'[3]lien ket'!$B$10:$K$186,10,0)</f>
        <v>1000000</v>
      </c>
      <c r="H44" s="67">
        <f>SUMIF($L$45:$L$84,"x",H45:H84)</f>
        <v>4332454362</v>
      </c>
      <c r="I44" s="21" t="e">
        <f>SUMIF($L$45:$L$84,"x",I45:I84)</f>
        <v>#VALUE!</v>
      </c>
      <c r="J44" s="21">
        <f t="shared" si="2"/>
        <v>2000000</v>
      </c>
      <c r="K44" s="22"/>
      <c r="L44" s="23"/>
      <c r="N44" s="25"/>
      <c r="O44" s="26"/>
    </row>
    <row r="45" spans="1:15" s="24" customFormat="1" ht="19.5" customHeight="1" hidden="1" collapsed="1">
      <c r="A45" s="16" t="s">
        <v>21</v>
      </c>
      <c r="B45" s="27" t="s">
        <v>93</v>
      </c>
      <c r="C45" s="16">
        <v>210</v>
      </c>
      <c r="D45" s="19"/>
      <c r="E45" s="20">
        <f>VLOOKUP(C45,'[3]lien ket'!$B$10:$K$186,6,0)</f>
        <v>0</v>
      </c>
      <c r="F45" s="20"/>
      <c r="G45" s="20">
        <f>VLOOKUP(C45,'[3]lien ket'!$B$10:$K$186,10,0)</f>
        <v>0</v>
      </c>
      <c r="H45" s="21">
        <f>SUMIF($K$46:$K$55,"y",H46:H55)</f>
        <v>0</v>
      </c>
      <c r="I45" s="21" t="e">
        <f>SUMIF($K$46:$K$55,"y",I46:I55)</f>
        <v>#VALUE!</v>
      </c>
      <c r="J45" s="21">
        <f t="shared" si="2"/>
        <v>0</v>
      </c>
      <c r="K45" s="22" t="s">
        <v>24</v>
      </c>
      <c r="L45" s="23" t="s">
        <v>24</v>
      </c>
      <c r="N45" s="47"/>
      <c r="O45" s="26"/>
    </row>
    <row r="46" spans="1:15" ht="19.5" customHeight="1" hidden="1" collapsed="1">
      <c r="A46" s="52">
        <v>1</v>
      </c>
      <c r="B46" s="42" t="s">
        <v>94</v>
      </c>
      <c r="C46" s="52">
        <v>211</v>
      </c>
      <c r="D46" s="19"/>
      <c r="E46" s="20">
        <f>VLOOKUP(C46,'[3]lien ket'!$B$10:$K$186,6,0)</f>
        <v>0</v>
      </c>
      <c r="F46" s="20"/>
      <c r="G46" s="20">
        <f>VLOOKUP(C46,'[3]lien ket'!$B$10:$K$186,10,0)</f>
        <v>0</v>
      </c>
      <c r="H46" s="45">
        <v>0</v>
      </c>
      <c r="I46" s="45" t="e">
        <f>SUMIF(CDN,L46,Tien)-SUMIF(CDC,L46,Tien)</f>
        <v>#VALUE!</v>
      </c>
      <c r="J46" s="21">
        <f t="shared" si="2"/>
        <v>0</v>
      </c>
      <c r="K46" s="46" t="s">
        <v>42</v>
      </c>
      <c r="L46" s="19" t="s">
        <v>95</v>
      </c>
      <c r="N46" s="47"/>
      <c r="O46" s="26"/>
    </row>
    <row r="47" spans="1:15" ht="19.5" customHeight="1" hidden="1">
      <c r="A47" s="52">
        <v>2</v>
      </c>
      <c r="B47" s="42" t="s">
        <v>96</v>
      </c>
      <c r="C47" s="52">
        <v>212</v>
      </c>
      <c r="D47" s="19"/>
      <c r="E47" s="20">
        <f>VLOOKUP(C47,'[3]lien ket'!$B$10:$K$186,6,0)</f>
        <v>0</v>
      </c>
      <c r="F47" s="20"/>
      <c r="G47" s="20">
        <f>VLOOKUP(C47,'[3]lien ket'!$B$10:$K$186,10,0)</f>
        <v>0</v>
      </c>
      <c r="H47" s="45">
        <f>SUM(H48:H52)</f>
        <v>0</v>
      </c>
      <c r="I47" s="45" t="e">
        <f>SUM(I48:I52)</f>
        <v>#VALUE!</v>
      </c>
      <c r="J47" s="21">
        <f t="shared" si="2"/>
        <v>0</v>
      </c>
      <c r="K47" s="46" t="s">
        <v>42</v>
      </c>
      <c r="L47" s="19"/>
      <c r="N47" s="68"/>
      <c r="O47" s="26"/>
    </row>
    <row r="48" spans="1:15" s="60" customFormat="1" ht="19.5" customHeight="1" hidden="1">
      <c r="A48" s="69"/>
      <c r="B48" s="70" t="s">
        <v>97</v>
      </c>
      <c r="C48" s="59"/>
      <c r="D48" s="59"/>
      <c r="E48" s="20" t="e">
        <f>VLOOKUP(C48,'[3]lien ket'!$B$10:$K$186,6,0)</f>
        <v>#N/A</v>
      </c>
      <c r="F48" s="20"/>
      <c r="G48" s="20" t="e">
        <f>VLOOKUP(C48,'[3]lien ket'!$B$10:$K$186,10,0)</f>
        <v>#N/A</v>
      </c>
      <c r="H48" s="53">
        <v>0</v>
      </c>
      <c r="I48" s="53" t="e">
        <f aca="true" t="shared" si="3" ref="I48:I55">SUMIF(CDN,L48,Tien)-SUMIF(CDC,L48,Tien)</f>
        <v>#VALUE!</v>
      </c>
      <c r="J48" s="21">
        <f t="shared" si="2"/>
        <v>0</v>
      </c>
      <c r="K48" s="54"/>
      <c r="L48" s="59" t="s">
        <v>98</v>
      </c>
      <c r="N48" s="47"/>
      <c r="O48" s="26"/>
    </row>
    <row r="49" spans="1:15" s="60" customFormat="1" ht="19.5" customHeight="1" hidden="1">
      <c r="A49" s="69"/>
      <c r="B49" s="70" t="s">
        <v>99</v>
      </c>
      <c r="C49" s="59"/>
      <c r="D49" s="59"/>
      <c r="E49" s="20" t="e">
        <f>VLOOKUP(C49,'[3]lien ket'!$B$10:$K$186,6,0)</f>
        <v>#N/A</v>
      </c>
      <c r="F49" s="20"/>
      <c r="G49" s="20" t="e">
        <f>VLOOKUP(C49,'[3]lien ket'!$B$10:$K$186,10,0)</f>
        <v>#N/A</v>
      </c>
      <c r="H49" s="53">
        <v>0</v>
      </c>
      <c r="I49" s="53" t="e">
        <f t="shared" si="3"/>
        <v>#VALUE!</v>
      </c>
      <c r="J49" s="21">
        <f t="shared" si="2"/>
        <v>0</v>
      </c>
      <c r="K49" s="54"/>
      <c r="L49" s="59" t="s">
        <v>100</v>
      </c>
      <c r="N49" s="47"/>
      <c r="O49" s="26"/>
    </row>
    <row r="50" spans="1:15" s="60" customFormat="1" ht="19.5" customHeight="1" hidden="1">
      <c r="A50" s="69"/>
      <c r="B50" s="70" t="s">
        <v>101</v>
      </c>
      <c r="C50" s="59"/>
      <c r="D50" s="59"/>
      <c r="E50" s="20" t="e">
        <f>VLOOKUP(C50,'[3]lien ket'!$B$10:$K$186,6,0)</f>
        <v>#N/A</v>
      </c>
      <c r="F50" s="20"/>
      <c r="G50" s="20" t="e">
        <f>VLOOKUP(C50,'[3]lien ket'!$B$10:$K$186,10,0)</f>
        <v>#N/A</v>
      </c>
      <c r="H50" s="53">
        <v>0</v>
      </c>
      <c r="I50" s="53" t="e">
        <f t="shared" si="3"/>
        <v>#VALUE!</v>
      </c>
      <c r="J50" s="21">
        <f t="shared" si="2"/>
        <v>0</v>
      </c>
      <c r="K50" s="54"/>
      <c r="L50" s="59" t="s">
        <v>102</v>
      </c>
      <c r="N50" s="47"/>
      <c r="O50" s="26"/>
    </row>
    <row r="51" spans="1:15" s="60" customFormat="1" ht="19.5" customHeight="1" hidden="1">
      <c r="A51" s="69"/>
      <c r="B51" s="70" t="s">
        <v>103</v>
      </c>
      <c r="C51" s="59"/>
      <c r="D51" s="59"/>
      <c r="E51" s="20" t="e">
        <f>VLOOKUP(C51,'[3]lien ket'!$B$10:$K$186,6,0)</f>
        <v>#N/A</v>
      </c>
      <c r="F51" s="20"/>
      <c r="G51" s="20" t="e">
        <f>VLOOKUP(C51,'[3]lien ket'!$B$10:$K$186,10,0)</f>
        <v>#N/A</v>
      </c>
      <c r="H51" s="53">
        <v>0</v>
      </c>
      <c r="I51" s="53" t="e">
        <f t="shared" si="3"/>
        <v>#VALUE!</v>
      </c>
      <c r="J51" s="21">
        <f t="shared" si="2"/>
        <v>0</v>
      </c>
      <c r="K51" s="54"/>
      <c r="L51" s="59" t="s">
        <v>104</v>
      </c>
      <c r="N51" s="47"/>
      <c r="O51" s="26"/>
    </row>
    <row r="52" spans="1:15" s="60" customFormat="1" ht="19.5" customHeight="1" hidden="1">
      <c r="A52" s="69"/>
      <c r="B52" s="70" t="s">
        <v>105</v>
      </c>
      <c r="C52" s="59"/>
      <c r="D52" s="59"/>
      <c r="E52" s="20" t="e">
        <f>VLOOKUP(C52,'[3]lien ket'!$B$10:$K$186,6,0)</f>
        <v>#N/A</v>
      </c>
      <c r="F52" s="20"/>
      <c r="G52" s="20" t="e">
        <f>VLOOKUP(C52,'[3]lien ket'!$B$10:$K$186,10,0)</f>
        <v>#N/A</v>
      </c>
      <c r="H52" s="53">
        <v>0</v>
      </c>
      <c r="I52" s="53" t="e">
        <f t="shared" si="3"/>
        <v>#VALUE!</v>
      </c>
      <c r="J52" s="21">
        <f t="shared" si="2"/>
        <v>0</v>
      </c>
      <c r="K52" s="54"/>
      <c r="L52" s="59" t="s">
        <v>106</v>
      </c>
      <c r="N52" s="47"/>
      <c r="O52" s="26"/>
    </row>
    <row r="53" spans="1:15" ht="19.5" customHeight="1" hidden="1">
      <c r="A53" s="52">
        <v>3</v>
      </c>
      <c r="B53" s="42" t="s">
        <v>107</v>
      </c>
      <c r="C53" s="52">
        <v>213</v>
      </c>
      <c r="D53" s="19"/>
      <c r="E53" s="20">
        <f>VLOOKUP(C53,'[3]lien ket'!$B$10:$K$186,6,0)</f>
        <v>0</v>
      </c>
      <c r="F53" s="20"/>
      <c r="G53" s="20">
        <f>VLOOKUP(C53,'[3]lien ket'!$B$10:$K$186,10,0)</f>
        <v>0</v>
      </c>
      <c r="H53" s="45">
        <v>0</v>
      </c>
      <c r="I53" s="45" t="e">
        <f t="shared" si="3"/>
        <v>#VALUE!</v>
      </c>
      <c r="J53" s="21">
        <f t="shared" si="2"/>
        <v>0</v>
      </c>
      <c r="K53" s="46" t="s">
        <v>42</v>
      </c>
      <c r="L53" s="19" t="s">
        <v>108</v>
      </c>
      <c r="N53" s="47"/>
      <c r="O53" s="26"/>
    </row>
    <row r="54" spans="1:15" ht="19.5" customHeight="1" hidden="1">
      <c r="A54" s="52">
        <v>4</v>
      </c>
      <c r="B54" s="42" t="s">
        <v>109</v>
      </c>
      <c r="C54" s="52">
        <v>218</v>
      </c>
      <c r="D54" s="19"/>
      <c r="E54" s="20">
        <f>VLOOKUP(C54,'[3]lien ket'!$B$10:$K$186,6,0)</f>
        <v>0</v>
      </c>
      <c r="F54" s="20"/>
      <c r="G54" s="20">
        <f>VLOOKUP(C54,'[3]lien ket'!$B$10:$K$186,10,0)</f>
        <v>0</v>
      </c>
      <c r="H54" s="45">
        <v>0</v>
      </c>
      <c r="I54" s="45" t="e">
        <f t="shared" si="3"/>
        <v>#VALUE!</v>
      </c>
      <c r="J54" s="21">
        <f t="shared" si="2"/>
        <v>0</v>
      </c>
      <c r="K54" s="46" t="s">
        <v>42</v>
      </c>
      <c r="L54" s="19" t="s">
        <v>110</v>
      </c>
      <c r="N54" s="47"/>
      <c r="O54" s="26"/>
    </row>
    <row r="55" spans="1:15" ht="19.5" customHeight="1" hidden="1">
      <c r="A55" s="52">
        <v>5</v>
      </c>
      <c r="B55" s="42" t="s">
        <v>111</v>
      </c>
      <c r="C55" s="52">
        <v>219</v>
      </c>
      <c r="D55" s="19"/>
      <c r="E55" s="20">
        <f>VLOOKUP(C55,'[3]lien ket'!$B$10:$K$186,6,0)</f>
        <v>0</v>
      </c>
      <c r="F55" s="20"/>
      <c r="G55" s="20">
        <f>VLOOKUP(C55,'[3]lien ket'!$B$10:$K$186,10,0)</f>
        <v>0</v>
      </c>
      <c r="H55" s="45">
        <v>0</v>
      </c>
      <c r="I55" s="45" t="e">
        <f t="shared" si="3"/>
        <v>#VALUE!</v>
      </c>
      <c r="J55" s="21">
        <f t="shared" si="2"/>
        <v>0</v>
      </c>
      <c r="K55" s="46" t="s">
        <v>42</v>
      </c>
      <c r="L55" s="19" t="s">
        <v>112</v>
      </c>
      <c r="N55" s="47"/>
      <c r="O55" s="26"/>
    </row>
    <row r="56" spans="1:15" s="24" customFormat="1" ht="26.25" customHeight="1" hidden="1">
      <c r="A56" s="16" t="s">
        <v>30</v>
      </c>
      <c r="B56" s="27" t="s">
        <v>113</v>
      </c>
      <c r="C56" s="16">
        <v>220</v>
      </c>
      <c r="D56" s="19"/>
      <c r="E56" s="20">
        <f>VLOOKUP(C56,'[3]lien ket'!$B$10:$K$186,6,0)</f>
        <v>0</v>
      </c>
      <c r="F56" s="20"/>
      <c r="G56" s="20">
        <f>VLOOKUP(C56,'[3]lien ket'!$B$10:$K$186,10,0)</f>
        <v>0</v>
      </c>
      <c r="H56" s="21">
        <f>SUMIF($K$57:$K$66,"y",H57:H66)</f>
        <v>2665291051</v>
      </c>
      <c r="I56" s="21" t="e">
        <f>SUMIF($K$57:$K$66,"y",I57:I66)</f>
        <v>#VALUE!</v>
      </c>
      <c r="J56" s="21">
        <f t="shared" si="2"/>
        <v>0</v>
      </c>
      <c r="K56" s="22" t="s">
        <v>24</v>
      </c>
      <c r="L56" s="23" t="s">
        <v>24</v>
      </c>
      <c r="N56" s="25"/>
      <c r="O56" s="26"/>
    </row>
    <row r="57" spans="1:15" ht="19.5" customHeight="1" hidden="1">
      <c r="A57" s="41">
        <v>1</v>
      </c>
      <c r="B57" s="42" t="s">
        <v>114</v>
      </c>
      <c r="C57" s="52">
        <v>221</v>
      </c>
      <c r="D57" s="19" t="s">
        <v>115</v>
      </c>
      <c r="E57" s="20" t="e">
        <f>VLOOKUP(C57,'[3]lien ket'!$B$10:$K$186,6,0)</f>
        <v>#N/A</v>
      </c>
      <c r="F57" s="20"/>
      <c r="G57" s="20" t="e">
        <f>VLOOKUP(C57,'[3]lien ket'!$B$10:$K$186,10,0)</f>
        <v>#N/A</v>
      </c>
      <c r="H57" s="45">
        <f>H58+H59</f>
        <v>1817508495</v>
      </c>
      <c r="I57" s="45" t="e">
        <f>I58+I59</f>
        <v>#VALUE!</v>
      </c>
      <c r="J57" s="21" t="e">
        <f t="shared" si="2"/>
        <v>#N/A</v>
      </c>
      <c r="K57" s="46" t="s">
        <v>42</v>
      </c>
      <c r="L57" s="19"/>
      <c r="N57" s="47"/>
      <c r="O57" s="26"/>
    </row>
    <row r="58" spans="1:15" s="24" customFormat="1" ht="21" customHeight="1" hidden="1">
      <c r="A58" s="41"/>
      <c r="B58" s="70" t="s">
        <v>116</v>
      </c>
      <c r="C58" s="52">
        <v>222</v>
      </c>
      <c r="D58" s="19"/>
      <c r="E58" s="20" t="e">
        <f>VLOOKUP(C58,'[3]lien ket'!$B$10:$K$186,6,0)</f>
        <v>#N/A</v>
      </c>
      <c r="F58" s="20"/>
      <c r="G58" s="20" t="e">
        <f>VLOOKUP(C58,'[3]lien ket'!$B$10:$K$186,10,0)</f>
        <v>#N/A</v>
      </c>
      <c r="H58" s="53">
        <f>SUM('[1]cdps_dv'!I54:I55)</f>
        <v>3011431522</v>
      </c>
      <c r="I58" s="53" t="e">
        <f>SUMIF(CDN,L58,Tien)-SUMIF(CDC,L58,Tien)</f>
        <v>#VALUE!</v>
      </c>
      <c r="J58" s="21" t="e">
        <f t="shared" si="2"/>
        <v>#N/A</v>
      </c>
      <c r="K58" s="54"/>
      <c r="L58" s="59" t="s">
        <v>117</v>
      </c>
      <c r="N58" s="61"/>
      <c r="O58" s="26"/>
    </row>
    <row r="59" spans="1:15" ht="23.25" customHeight="1" hidden="1">
      <c r="A59" s="41"/>
      <c r="B59" s="70" t="s">
        <v>118</v>
      </c>
      <c r="C59" s="52">
        <v>223</v>
      </c>
      <c r="D59" s="19"/>
      <c r="E59" s="20" t="e">
        <f>VLOOKUP(C59,'[3]lien ket'!$B$10:$K$186,6,0)</f>
        <v>#N/A</v>
      </c>
      <c r="F59" s="20"/>
      <c r="G59" s="20" t="e">
        <f>VLOOKUP(C59,'[3]lien ket'!$B$10:$K$186,10,0)</f>
        <v>#N/A</v>
      </c>
      <c r="H59" s="53">
        <f>-'[1]cdps_dv'!J58</f>
        <v>-1193923027</v>
      </c>
      <c r="I59" s="53" t="e">
        <f>SUMIF(CDN,L59,Tien)-SUMIF(CDC,L59,Tien)</f>
        <v>#VALUE!</v>
      </c>
      <c r="J59" s="21" t="e">
        <f t="shared" si="2"/>
        <v>#N/A</v>
      </c>
      <c r="K59" s="54"/>
      <c r="L59" s="59" t="s">
        <v>119</v>
      </c>
      <c r="N59" s="61"/>
      <c r="O59" s="26"/>
    </row>
    <row r="60" spans="1:15" ht="19.5" customHeight="1" hidden="1">
      <c r="A60" s="41">
        <v>2</v>
      </c>
      <c r="B60" s="42" t="s">
        <v>120</v>
      </c>
      <c r="C60" s="52">
        <v>224</v>
      </c>
      <c r="D60" s="19"/>
      <c r="E60" s="20" t="e">
        <f>VLOOKUP(C60,'[3]lien ket'!$B$10:$K$186,6,0)</f>
        <v>#N/A</v>
      </c>
      <c r="F60" s="20"/>
      <c r="G60" s="20" t="e">
        <f>VLOOKUP(C60,'[3]lien ket'!$B$10:$K$186,10,0)</f>
        <v>#N/A</v>
      </c>
      <c r="H60" s="45">
        <v>0</v>
      </c>
      <c r="I60" s="45" t="e">
        <f>I61+I62</f>
        <v>#VALUE!</v>
      </c>
      <c r="J60" s="21" t="e">
        <f t="shared" si="2"/>
        <v>#N/A</v>
      </c>
      <c r="K60" s="46" t="s">
        <v>42</v>
      </c>
      <c r="L60" s="19"/>
      <c r="N60" s="47"/>
      <c r="O60" s="26"/>
    </row>
    <row r="61" spans="1:15" ht="19.5" customHeight="1" hidden="1">
      <c r="A61" s="41"/>
      <c r="B61" s="70" t="s">
        <v>116</v>
      </c>
      <c r="C61" s="52">
        <v>225</v>
      </c>
      <c r="D61" s="19"/>
      <c r="E61" s="20" t="e">
        <f>VLOOKUP(C61,'[3]lien ket'!$B$10:$K$186,6,0)</f>
        <v>#N/A</v>
      </c>
      <c r="F61" s="20"/>
      <c r="G61" s="20" t="e">
        <f>VLOOKUP(C61,'[3]lien ket'!$B$10:$K$186,10,0)</f>
        <v>#N/A</v>
      </c>
      <c r="H61" s="45"/>
      <c r="I61" s="45" t="e">
        <f>SUMIF(CDN,L61,Tien)-SUMIF(CDC,L61,Tien)</f>
        <v>#VALUE!</v>
      </c>
      <c r="J61" s="21" t="e">
        <f t="shared" si="2"/>
        <v>#N/A</v>
      </c>
      <c r="K61" s="46"/>
      <c r="L61" s="19" t="s">
        <v>121</v>
      </c>
      <c r="N61" s="47"/>
      <c r="O61" s="26"/>
    </row>
    <row r="62" spans="1:15" ht="19.5" customHeight="1" hidden="1">
      <c r="A62" s="41"/>
      <c r="B62" s="70" t="s">
        <v>118</v>
      </c>
      <c r="C62" s="52">
        <v>226</v>
      </c>
      <c r="D62" s="19"/>
      <c r="E62" s="20" t="e">
        <f>VLOOKUP(C62,'[3]lien ket'!$B$10:$K$186,6,0)</f>
        <v>#N/A</v>
      </c>
      <c r="F62" s="20"/>
      <c r="G62" s="20" t="e">
        <f>VLOOKUP(C62,'[3]lien ket'!$B$10:$K$186,10,0)</f>
        <v>#N/A</v>
      </c>
      <c r="H62" s="45"/>
      <c r="I62" s="45" t="e">
        <f>SUMIF(CDN,L62,Tien)-SUMIF(CDC,L62,Tien)</f>
        <v>#VALUE!</v>
      </c>
      <c r="J62" s="21" t="e">
        <f t="shared" si="2"/>
        <v>#N/A</v>
      </c>
      <c r="K62" s="46"/>
      <c r="L62" s="19" t="s">
        <v>122</v>
      </c>
      <c r="N62" s="47"/>
      <c r="O62" s="26"/>
    </row>
    <row r="63" spans="1:15" ht="19.5" customHeight="1" hidden="1">
      <c r="A63" s="41">
        <v>3</v>
      </c>
      <c r="B63" s="42" t="s">
        <v>123</v>
      </c>
      <c r="C63" s="52">
        <v>227</v>
      </c>
      <c r="D63" s="19" t="s">
        <v>124</v>
      </c>
      <c r="E63" s="20" t="e">
        <f>VLOOKUP(C63,'[3]lien ket'!$B$10:$K$186,6,0)</f>
        <v>#N/A</v>
      </c>
      <c r="F63" s="20"/>
      <c r="G63" s="20" t="e">
        <f>VLOOKUP(C63,'[3]lien ket'!$B$10:$K$186,10,0)</f>
        <v>#N/A</v>
      </c>
      <c r="H63" s="45">
        <f>H64+H65</f>
        <v>847782556</v>
      </c>
      <c r="I63" s="45" t="e">
        <f>I64+I65</f>
        <v>#VALUE!</v>
      </c>
      <c r="J63" s="21" t="e">
        <f t="shared" si="2"/>
        <v>#N/A</v>
      </c>
      <c r="K63" s="46" t="s">
        <v>42</v>
      </c>
      <c r="L63" s="19"/>
      <c r="N63" s="47"/>
      <c r="O63" s="26"/>
    </row>
    <row r="64" spans="1:15" ht="19.5" customHeight="1" hidden="1">
      <c r="A64" s="41"/>
      <c r="B64" s="70" t="s">
        <v>116</v>
      </c>
      <c r="C64" s="52">
        <v>228</v>
      </c>
      <c r="D64" s="19"/>
      <c r="E64" s="20" t="e">
        <f>VLOOKUP(C64,'[3]lien ket'!$B$10:$K$186,6,0)</f>
        <v>#N/A</v>
      </c>
      <c r="F64" s="20"/>
      <c r="G64" s="20" t="e">
        <f>VLOOKUP(C64,'[3]lien ket'!$B$10:$K$186,10,0)</f>
        <v>#N/A</v>
      </c>
      <c r="H64" s="53">
        <f>'[1]cdps_dv'!I56+'[1]cdps_dv'!I57</f>
        <v>1074100000</v>
      </c>
      <c r="I64" s="53" t="e">
        <f>SUMIF(CDN,L64,Tien)-SUMIF(CDC,L64,Tien)</f>
        <v>#VALUE!</v>
      </c>
      <c r="J64" s="21" t="e">
        <f t="shared" si="2"/>
        <v>#N/A</v>
      </c>
      <c r="K64" s="54"/>
      <c r="L64" s="19" t="s">
        <v>125</v>
      </c>
      <c r="N64" s="47"/>
      <c r="O64" s="26"/>
    </row>
    <row r="65" spans="1:15" ht="23.25" customHeight="1" hidden="1">
      <c r="A65" s="41"/>
      <c r="B65" s="70" t="s">
        <v>118</v>
      </c>
      <c r="C65" s="52">
        <v>229</v>
      </c>
      <c r="D65" s="19"/>
      <c r="E65" s="20" t="e">
        <f>VLOOKUP(C65,'[3]lien ket'!$B$10:$K$186,6,0)</f>
        <v>#N/A</v>
      </c>
      <c r="F65" s="20"/>
      <c r="G65" s="20" t="e">
        <f>VLOOKUP(C65,'[3]lien ket'!$B$10:$K$186,10,0)</f>
        <v>#N/A</v>
      </c>
      <c r="H65" s="53">
        <f>-'[1]cdps_dv'!J59</f>
        <v>-226317444</v>
      </c>
      <c r="I65" s="53" t="e">
        <f>SUMIF(CDN,L65,Tien)-SUMIF(CDC,L65,Tien)</f>
        <v>#VALUE!</v>
      </c>
      <c r="J65" s="21" t="e">
        <f t="shared" si="2"/>
        <v>#N/A</v>
      </c>
      <c r="K65" s="54"/>
      <c r="L65" s="19" t="s">
        <v>126</v>
      </c>
      <c r="N65" s="47"/>
      <c r="O65" s="26"/>
    </row>
    <row r="66" spans="1:15" ht="19.5" customHeight="1" hidden="1">
      <c r="A66" s="41">
        <v>4</v>
      </c>
      <c r="B66" s="42" t="s">
        <v>127</v>
      </c>
      <c r="C66" s="52">
        <v>230</v>
      </c>
      <c r="D66" s="19"/>
      <c r="E66" s="20">
        <f>VLOOKUP(C66,'[3]lien ket'!$B$10:$K$186,6,0)</f>
        <v>0</v>
      </c>
      <c r="F66" s="20"/>
      <c r="G66" s="20">
        <f>VLOOKUP(C66,'[3]lien ket'!$B$10:$K$186,10,0)</f>
        <v>0</v>
      </c>
      <c r="H66" s="45">
        <v>0</v>
      </c>
      <c r="I66" s="45" t="e">
        <f>SUMIF(CDN,L66,Tien)-SUMIF(CDC,L66,Tien)</f>
        <v>#VALUE!</v>
      </c>
      <c r="J66" s="21">
        <f t="shared" si="2"/>
        <v>0</v>
      </c>
      <c r="K66" s="46" t="s">
        <v>42</v>
      </c>
      <c r="L66" s="19" t="s">
        <v>128</v>
      </c>
      <c r="N66" s="47"/>
      <c r="O66" s="26"/>
    </row>
    <row r="67" spans="1:15" s="24" customFormat="1" ht="19.5" customHeight="1" hidden="1" collapsed="1">
      <c r="A67" s="71" t="s">
        <v>38</v>
      </c>
      <c r="B67" s="27" t="s">
        <v>129</v>
      </c>
      <c r="C67" s="16">
        <v>240</v>
      </c>
      <c r="D67" s="19"/>
      <c r="E67" s="20">
        <f>VLOOKUP(C67,'[3]lien ket'!$B$10:$K$186,6,0)</f>
        <v>0</v>
      </c>
      <c r="F67" s="20"/>
      <c r="G67" s="20">
        <f>VLOOKUP(C67,'[3]lien ket'!$B$10:$K$186,10,0)</f>
        <v>0</v>
      </c>
      <c r="H67" s="45">
        <v>0</v>
      </c>
      <c r="I67" s="21" t="e">
        <f>I68+I69</f>
        <v>#VALUE!</v>
      </c>
      <c r="J67" s="21">
        <f t="shared" si="2"/>
        <v>0</v>
      </c>
      <c r="K67" s="22" t="s">
        <v>24</v>
      </c>
      <c r="L67" s="23" t="s">
        <v>24</v>
      </c>
      <c r="N67" s="25"/>
      <c r="O67" s="26"/>
    </row>
    <row r="68" spans="1:15" ht="19.5" customHeight="1" hidden="1">
      <c r="A68" s="41">
        <v>1</v>
      </c>
      <c r="B68" s="42" t="s">
        <v>116</v>
      </c>
      <c r="C68" s="52">
        <v>241</v>
      </c>
      <c r="D68" s="19"/>
      <c r="E68" s="20">
        <f>VLOOKUP(C68,'[3]lien ket'!$B$10:$K$186,6,0)</f>
        <v>0</v>
      </c>
      <c r="F68" s="20"/>
      <c r="G68" s="20">
        <f>VLOOKUP(C68,'[3]lien ket'!$B$10:$K$186,10,0)</f>
        <v>0</v>
      </c>
      <c r="H68" s="45">
        <v>0</v>
      </c>
      <c r="I68" s="45" t="e">
        <f>SUMIF(CDN,L68,Tien)-SUMIF(CDC,L68,Tien)</f>
        <v>#VALUE!</v>
      </c>
      <c r="J68" s="21">
        <f t="shared" si="2"/>
        <v>0</v>
      </c>
      <c r="K68" s="46"/>
      <c r="L68" s="19" t="s">
        <v>130</v>
      </c>
      <c r="N68" s="47"/>
      <c r="O68" s="26"/>
    </row>
    <row r="69" spans="1:15" ht="19.5" customHeight="1" hidden="1">
      <c r="A69" s="41">
        <v>2</v>
      </c>
      <c r="B69" s="42" t="s">
        <v>118</v>
      </c>
      <c r="C69" s="52">
        <v>242</v>
      </c>
      <c r="D69" s="19"/>
      <c r="E69" s="20">
        <f>VLOOKUP(C69,'[3]lien ket'!$B$10:$K$186,6,0)</f>
        <v>0</v>
      </c>
      <c r="F69" s="20"/>
      <c r="G69" s="20">
        <f>VLOOKUP(C69,'[3]lien ket'!$B$10:$K$186,10,0)</f>
        <v>0</v>
      </c>
      <c r="H69" s="45">
        <v>0</v>
      </c>
      <c r="I69" s="45" t="e">
        <f>SUMIF(CDN,L69,Tien)-SUMIF(CDC,L69,Tien)</f>
        <v>#VALUE!</v>
      </c>
      <c r="J69" s="21">
        <f t="shared" si="2"/>
        <v>0</v>
      </c>
      <c r="K69" s="46"/>
      <c r="L69" s="19" t="s">
        <v>131</v>
      </c>
      <c r="N69" s="47"/>
      <c r="O69" s="26"/>
    </row>
    <row r="70" spans="1:15" s="24" customFormat="1" ht="19.5" customHeight="1" hidden="1" collapsed="1">
      <c r="A70" s="16" t="s">
        <v>53</v>
      </c>
      <c r="B70" s="27" t="s">
        <v>132</v>
      </c>
      <c r="C70" s="16">
        <v>250</v>
      </c>
      <c r="D70" s="19"/>
      <c r="E70" s="20">
        <f>VLOOKUP(C70,'[3]lien ket'!$B$10:$K$186,6,0)</f>
        <v>0</v>
      </c>
      <c r="F70" s="20"/>
      <c r="G70" s="20">
        <f>VLOOKUP(C70,'[3]lien ket'!$B$10:$K$186,10,0)</f>
        <v>0</v>
      </c>
      <c r="H70" s="45">
        <v>0</v>
      </c>
      <c r="I70" s="21" t="e">
        <f>SUM(I71:I74)</f>
        <v>#VALUE!</v>
      </c>
      <c r="J70" s="21">
        <f t="shared" si="2"/>
        <v>0</v>
      </c>
      <c r="K70" s="22" t="s">
        <v>24</v>
      </c>
      <c r="L70" s="58" t="s">
        <v>24</v>
      </c>
      <c r="N70" s="25"/>
      <c r="O70" s="26"/>
    </row>
    <row r="71" spans="1:15" ht="19.5" customHeight="1" hidden="1">
      <c r="A71" s="41">
        <v>1</v>
      </c>
      <c r="B71" s="42" t="s">
        <v>133</v>
      </c>
      <c r="C71" s="52">
        <v>251</v>
      </c>
      <c r="D71" s="19"/>
      <c r="E71" s="20" t="e">
        <f>VLOOKUP(C71,'[3]lien ket'!$B$10:$K$186,6,0)</f>
        <v>#N/A</v>
      </c>
      <c r="F71" s="20"/>
      <c r="G71" s="20" t="e">
        <f>VLOOKUP(C71,'[3]lien ket'!$B$10:$K$186,10,0)</f>
        <v>#N/A</v>
      </c>
      <c r="H71" s="45">
        <v>0</v>
      </c>
      <c r="I71" s="45" t="e">
        <f>SUMIF(CDN,L71,Tien)-SUMIF(CDC,L71,Tien)</f>
        <v>#VALUE!</v>
      </c>
      <c r="J71" s="21" t="e">
        <f t="shared" si="2"/>
        <v>#N/A</v>
      </c>
      <c r="K71" s="46"/>
      <c r="L71" s="19" t="s">
        <v>134</v>
      </c>
      <c r="N71" s="47"/>
      <c r="O71" s="26"/>
    </row>
    <row r="72" spans="1:15" ht="19.5" customHeight="1" hidden="1">
      <c r="A72" s="41">
        <v>2</v>
      </c>
      <c r="B72" s="42" t="s">
        <v>135</v>
      </c>
      <c r="C72" s="52">
        <v>252</v>
      </c>
      <c r="D72" s="19"/>
      <c r="E72" s="20" t="e">
        <f>VLOOKUP(C72,'[3]lien ket'!$B$10:$K$186,6,0)</f>
        <v>#N/A</v>
      </c>
      <c r="F72" s="20"/>
      <c r="G72" s="20" t="e">
        <f>VLOOKUP(C72,'[3]lien ket'!$B$10:$K$186,10,0)</f>
        <v>#N/A</v>
      </c>
      <c r="H72" s="45">
        <v>0</v>
      </c>
      <c r="I72" s="45" t="e">
        <f>SUMIF(CDN,L72,Tien)-SUMIF(CDC,L72,Tien)</f>
        <v>#VALUE!</v>
      </c>
      <c r="J72" s="21" t="e">
        <f t="shared" si="2"/>
        <v>#N/A</v>
      </c>
      <c r="K72" s="46"/>
      <c r="L72" s="19" t="s">
        <v>136</v>
      </c>
      <c r="N72" s="47"/>
      <c r="O72" s="26"/>
    </row>
    <row r="73" spans="1:15" ht="19.5" customHeight="1" hidden="1">
      <c r="A73" s="41">
        <v>3</v>
      </c>
      <c r="B73" s="42" t="s">
        <v>137</v>
      </c>
      <c r="C73" s="52">
        <v>258</v>
      </c>
      <c r="D73" s="19"/>
      <c r="E73" s="20" t="e">
        <f>VLOOKUP(C73,'[3]lien ket'!$B$10:$K$186,6,0)</f>
        <v>#N/A</v>
      </c>
      <c r="F73" s="20"/>
      <c r="G73" s="20" t="e">
        <f>VLOOKUP(C73,'[3]lien ket'!$B$10:$K$186,10,0)</f>
        <v>#N/A</v>
      </c>
      <c r="H73" s="45">
        <v>0</v>
      </c>
      <c r="I73" s="45" t="e">
        <f>SUMIF(CDN,L73,Tien)-SUMIF(CDC,L73,Tien)</f>
        <v>#VALUE!</v>
      </c>
      <c r="J73" s="21" t="e">
        <f t="shared" si="2"/>
        <v>#N/A</v>
      </c>
      <c r="K73" s="46"/>
      <c r="L73" s="19" t="s">
        <v>138</v>
      </c>
      <c r="N73" s="47"/>
      <c r="O73" s="26"/>
    </row>
    <row r="74" spans="1:15" ht="19.5" customHeight="1" hidden="1">
      <c r="A74" s="41">
        <v>4</v>
      </c>
      <c r="B74" s="42" t="s">
        <v>139</v>
      </c>
      <c r="C74" s="52">
        <v>259</v>
      </c>
      <c r="D74" s="19"/>
      <c r="E74" s="20" t="e">
        <f>VLOOKUP(C74,'[3]lien ket'!$B$10:$K$186,6,0)</f>
        <v>#N/A</v>
      </c>
      <c r="F74" s="20"/>
      <c r="G74" s="20" t="e">
        <f>VLOOKUP(C74,'[3]lien ket'!$B$10:$K$186,10,0)</f>
        <v>#N/A</v>
      </c>
      <c r="H74" s="45">
        <v>0</v>
      </c>
      <c r="I74" s="45" t="e">
        <f>SUMIF(CDN,L74,Tien)-SUMIF(CDC,L74,Tien)</f>
        <v>#VALUE!</v>
      </c>
      <c r="J74" s="21" t="e">
        <f t="shared" si="2"/>
        <v>#N/A</v>
      </c>
      <c r="K74" s="46"/>
      <c r="L74" s="19" t="s">
        <v>140</v>
      </c>
      <c r="N74" s="47"/>
      <c r="O74" s="26"/>
    </row>
    <row r="75" spans="1:15" s="24" customFormat="1" ht="25.5" customHeight="1">
      <c r="A75" s="16" t="s">
        <v>21</v>
      </c>
      <c r="B75" s="27" t="s">
        <v>141</v>
      </c>
      <c r="C75" s="16">
        <v>260</v>
      </c>
      <c r="D75" s="19"/>
      <c r="E75" s="20">
        <f>VLOOKUP(C75,'[3]lien ket'!$B$10:$K$186,6,0)</f>
        <v>1000000</v>
      </c>
      <c r="F75" s="20"/>
      <c r="G75" s="20">
        <f>VLOOKUP(C75,'[3]lien ket'!$B$10:$K$186,10,0)</f>
        <v>1000000</v>
      </c>
      <c r="H75" s="21">
        <f>H76+H83+H84</f>
        <v>1667163311</v>
      </c>
      <c r="I75" s="21" t="e">
        <f>I76+I83+I84</f>
        <v>#VALUE!</v>
      </c>
      <c r="J75" s="21">
        <f t="shared" si="2"/>
        <v>2000000</v>
      </c>
      <c r="K75" s="22" t="s">
        <v>24</v>
      </c>
      <c r="L75" s="23" t="s">
        <v>24</v>
      </c>
      <c r="N75" s="25"/>
      <c r="O75" s="26"/>
    </row>
    <row r="76" spans="1:15" ht="21.75" customHeight="1" hidden="1" collapsed="1">
      <c r="A76" s="52">
        <v>1</v>
      </c>
      <c r="B76" s="42" t="s">
        <v>142</v>
      </c>
      <c r="C76" s="52">
        <v>261</v>
      </c>
      <c r="D76" s="19"/>
      <c r="E76" s="20">
        <f>VLOOKUP(C76,'[3]lien ket'!$B$10:$K$186,6,0)</f>
        <v>0</v>
      </c>
      <c r="F76" s="20"/>
      <c r="G76" s="20">
        <f>VLOOKUP(C76,'[3]lien ket'!$B$10:$K$186,10,0)</f>
        <v>0</v>
      </c>
      <c r="H76" s="72">
        <f>SUM(H77:H82)</f>
        <v>1447001431</v>
      </c>
      <c r="I76" s="45" t="e">
        <f>SUM(I77:I82)</f>
        <v>#VALUE!</v>
      </c>
      <c r="J76" s="21">
        <f t="shared" si="2"/>
        <v>0</v>
      </c>
      <c r="K76" s="46"/>
      <c r="L76" s="19"/>
      <c r="N76" s="47"/>
      <c r="O76" s="26"/>
    </row>
    <row r="77" spans="1:15" ht="19.5" customHeight="1" hidden="1">
      <c r="A77" s="52"/>
      <c r="B77" s="70" t="s">
        <v>143</v>
      </c>
      <c r="C77" s="19"/>
      <c r="D77" s="19"/>
      <c r="E77" s="20" t="e">
        <f>VLOOKUP(C77,'[3]lien ket'!$B$10:$K$186,6,0)</f>
        <v>#N/A</v>
      </c>
      <c r="F77" s="20"/>
      <c r="G77" s="20" t="e">
        <f>VLOOKUP(C77,'[3]lien ket'!$B$10:$K$186,10,0)</f>
        <v>#N/A</v>
      </c>
      <c r="H77" s="45">
        <v>0</v>
      </c>
      <c r="I77" s="45" t="e">
        <f aca="true" t="shared" si="4" ref="I77:I84">SUMIF(CDN,L77,Tien)-SUMIF(CDC,L77,Tien)</f>
        <v>#VALUE!</v>
      </c>
      <c r="J77" s="21">
        <f t="shared" si="2"/>
        <v>0</v>
      </c>
      <c r="K77" s="46"/>
      <c r="L77" s="19">
        <v>2421</v>
      </c>
      <c r="N77" s="47"/>
      <c r="O77" s="26"/>
    </row>
    <row r="78" spans="1:15" ht="19.5" customHeight="1" hidden="1">
      <c r="A78" s="52"/>
      <c r="B78" s="70" t="s">
        <v>144</v>
      </c>
      <c r="C78" s="19"/>
      <c r="D78" s="19"/>
      <c r="E78" s="20" t="e">
        <f>VLOOKUP(C78,'[3]lien ket'!$B$10:$K$186,6,0)</f>
        <v>#N/A</v>
      </c>
      <c r="F78" s="20"/>
      <c r="G78" s="20" t="e">
        <f>VLOOKUP(C78,'[3]lien ket'!$B$10:$K$186,10,0)</f>
        <v>#N/A</v>
      </c>
      <c r="H78" s="45">
        <v>0</v>
      </c>
      <c r="I78" s="45" t="e">
        <f t="shared" si="4"/>
        <v>#VALUE!</v>
      </c>
      <c r="J78" s="21">
        <f t="shared" si="2"/>
        <v>0</v>
      </c>
      <c r="K78" s="46"/>
      <c r="L78" s="19">
        <v>2422</v>
      </c>
      <c r="N78" s="47"/>
      <c r="O78" s="26"/>
    </row>
    <row r="79" spans="1:15" ht="19.5" customHeight="1" hidden="1">
      <c r="A79" s="52"/>
      <c r="B79" s="70" t="s">
        <v>145</v>
      </c>
      <c r="C79" s="19"/>
      <c r="D79" s="19"/>
      <c r="E79" s="20" t="e">
        <f>VLOOKUP(C79,'[3]lien ket'!$B$10:$K$186,6,0)</f>
        <v>#N/A</v>
      </c>
      <c r="F79" s="20"/>
      <c r="G79" s="20" t="e">
        <f>VLOOKUP(C79,'[3]lien ket'!$B$10:$K$186,10,0)</f>
        <v>#N/A</v>
      </c>
      <c r="H79" s="45">
        <v>0</v>
      </c>
      <c r="I79" s="45" t="e">
        <f t="shared" si="4"/>
        <v>#VALUE!</v>
      </c>
      <c r="J79" s="21">
        <f t="shared" si="2"/>
        <v>0</v>
      </c>
      <c r="K79" s="46"/>
      <c r="L79" s="19">
        <v>2423</v>
      </c>
      <c r="N79" s="47"/>
      <c r="O79" s="26"/>
    </row>
    <row r="80" spans="1:15" ht="19.5" customHeight="1" hidden="1">
      <c r="A80" s="52"/>
      <c r="B80" s="70" t="s">
        <v>146</v>
      </c>
      <c r="C80" s="19"/>
      <c r="D80" s="19"/>
      <c r="E80" s="20" t="e">
        <f>VLOOKUP(C80,'[3]lien ket'!$B$10:$K$186,6,0)</f>
        <v>#N/A</v>
      </c>
      <c r="F80" s="20"/>
      <c r="G80" s="20" t="e">
        <f>VLOOKUP(C80,'[3]lien ket'!$B$10:$K$186,10,0)</f>
        <v>#N/A</v>
      </c>
      <c r="H80" s="45">
        <v>0</v>
      </c>
      <c r="I80" s="45" t="e">
        <f t="shared" si="4"/>
        <v>#VALUE!</v>
      </c>
      <c r="J80" s="21">
        <f t="shared" si="2"/>
        <v>0</v>
      </c>
      <c r="K80" s="46"/>
      <c r="L80" s="19">
        <v>2424</v>
      </c>
      <c r="N80" s="47"/>
      <c r="O80" s="26"/>
    </row>
    <row r="81" spans="1:15" ht="19.5" customHeight="1" hidden="1">
      <c r="A81" s="52"/>
      <c r="B81" s="70" t="s">
        <v>147</v>
      </c>
      <c r="C81" s="19"/>
      <c r="D81" s="19"/>
      <c r="E81" s="20" t="e">
        <f>VLOOKUP(C81,'[3]lien ket'!$B$10:$K$186,6,0)</f>
        <v>#N/A</v>
      </c>
      <c r="F81" s="20"/>
      <c r="G81" s="20" t="e">
        <f>VLOOKUP(C81,'[3]lien ket'!$B$10:$K$186,10,0)</f>
        <v>#N/A</v>
      </c>
      <c r="H81" s="45">
        <v>240863480</v>
      </c>
      <c r="I81" s="45" t="e">
        <f t="shared" si="4"/>
        <v>#VALUE!</v>
      </c>
      <c r="J81" s="21">
        <f t="shared" si="2"/>
        <v>0</v>
      </c>
      <c r="K81" s="46"/>
      <c r="L81" s="19" t="s">
        <v>148</v>
      </c>
      <c r="N81" s="47"/>
      <c r="O81" s="26"/>
    </row>
    <row r="82" spans="1:15" ht="19.5" customHeight="1" hidden="1">
      <c r="A82" s="52"/>
      <c r="B82" s="70" t="s">
        <v>149</v>
      </c>
      <c r="C82" s="19"/>
      <c r="D82" s="19"/>
      <c r="E82" s="20" t="e">
        <f>VLOOKUP(C82,'[3]lien ket'!$B$10:$K$186,6,0)</f>
        <v>#N/A</v>
      </c>
      <c r="F82" s="20"/>
      <c r="G82" s="20" t="e">
        <f>VLOOKUP(C82,'[3]lien ket'!$B$10:$K$186,10,0)</f>
        <v>#N/A</v>
      </c>
      <c r="H82" s="45">
        <v>1206137951</v>
      </c>
      <c r="I82" s="45" t="e">
        <f t="shared" si="4"/>
        <v>#VALUE!</v>
      </c>
      <c r="J82" s="21">
        <f t="shared" si="2"/>
        <v>0</v>
      </c>
      <c r="K82" s="46"/>
      <c r="L82" s="19" t="s">
        <v>150</v>
      </c>
      <c r="N82" s="47"/>
      <c r="O82" s="26"/>
    </row>
    <row r="83" spans="1:15" ht="25.5" customHeight="1">
      <c r="A83" s="52">
        <v>2</v>
      </c>
      <c r="B83" s="42" t="s">
        <v>151</v>
      </c>
      <c r="C83" s="52">
        <v>262</v>
      </c>
      <c r="D83" s="19"/>
      <c r="E83" s="32">
        <f>VLOOKUP(C83,'[3]lien ket'!$B$10:$K$186,6,0)</f>
        <v>1000000</v>
      </c>
      <c r="F83" s="32"/>
      <c r="G83" s="32">
        <f>VLOOKUP(C83,'[3]lien ket'!$B$10:$K$186,10,0)</f>
        <v>1000000</v>
      </c>
      <c r="H83" s="45">
        <v>0</v>
      </c>
      <c r="I83" s="45" t="e">
        <f t="shared" si="4"/>
        <v>#VALUE!</v>
      </c>
      <c r="J83" s="21">
        <f t="shared" si="2"/>
        <v>2000000</v>
      </c>
      <c r="K83" s="46"/>
      <c r="L83" s="19" t="s">
        <v>152</v>
      </c>
      <c r="N83" s="47"/>
      <c r="O83" s="26"/>
    </row>
    <row r="84" spans="1:15" ht="25.5" customHeight="1">
      <c r="A84" s="52">
        <v>3</v>
      </c>
      <c r="B84" s="42" t="s">
        <v>141</v>
      </c>
      <c r="C84" s="52">
        <v>263</v>
      </c>
      <c r="D84" s="19"/>
      <c r="E84" s="32">
        <f>VLOOKUP(C84,'[3]lien ket'!$B$10:$K$186,6,0)</f>
        <v>0</v>
      </c>
      <c r="F84" s="32"/>
      <c r="G84" s="32">
        <f>VLOOKUP(C84,'[3]lien ket'!$B$10:$K$186,10,0)</f>
        <v>0</v>
      </c>
      <c r="H84" s="45">
        <f>'[1]cdps_dv'!I61</f>
        <v>220161880</v>
      </c>
      <c r="I84" s="45" t="e">
        <f t="shared" si="4"/>
        <v>#VALUE!</v>
      </c>
      <c r="J84" s="21">
        <f t="shared" si="2"/>
        <v>0</v>
      </c>
      <c r="K84" s="46"/>
      <c r="L84" s="19" t="s">
        <v>153</v>
      </c>
      <c r="N84" s="47"/>
      <c r="O84" s="26"/>
    </row>
    <row r="85" spans="1:15" s="24" customFormat="1" ht="25.5" customHeight="1">
      <c r="A85" s="73"/>
      <c r="B85" s="74" t="s">
        <v>154</v>
      </c>
      <c r="C85" s="75">
        <v>270</v>
      </c>
      <c r="D85" s="76"/>
      <c r="E85" s="77">
        <f>E7+E44</f>
        <v>18482600036</v>
      </c>
      <c r="F85" s="78"/>
      <c r="G85" s="77">
        <f>G7+G44</f>
        <v>18192782824</v>
      </c>
      <c r="H85" s="79" t="e">
        <f>H7+H44</f>
        <v>#REF!</v>
      </c>
      <c r="I85" s="80" t="e">
        <f>I7+I44</f>
        <v>#VALUE!</v>
      </c>
      <c r="J85" s="21">
        <f t="shared" si="2"/>
        <v>36675382860</v>
      </c>
      <c r="K85" s="81"/>
      <c r="L85" s="82"/>
      <c r="N85" s="83"/>
      <c r="O85" s="26"/>
    </row>
    <row r="86" spans="1:15" s="24" customFormat="1" ht="11.25" customHeight="1">
      <c r="A86" s="84"/>
      <c r="B86" s="85"/>
      <c r="C86" s="86"/>
      <c r="D86" s="87"/>
      <c r="E86" s="88"/>
      <c r="F86" s="89"/>
      <c r="G86" s="88"/>
      <c r="H86" s="90"/>
      <c r="I86" s="91"/>
      <c r="J86" s="92"/>
      <c r="K86" s="93"/>
      <c r="L86" s="94"/>
      <c r="N86" s="83"/>
      <c r="O86" s="26"/>
    </row>
    <row r="87" spans="1:15" s="24" customFormat="1" ht="8.25" customHeight="1">
      <c r="A87" s="95"/>
      <c r="B87" s="96"/>
      <c r="C87" s="97"/>
      <c r="D87" s="98"/>
      <c r="E87" s="99"/>
      <c r="F87" s="100"/>
      <c r="G87" s="99"/>
      <c r="H87" s="101"/>
      <c r="I87" s="102"/>
      <c r="J87" s="92"/>
      <c r="K87" s="103"/>
      <c r="L87" s="104"/>
      <c r="N87" s="83"/>
      <c r="O87" s="26"/>
    </row>
    <row r="88" spans="1:12" s="106" customFormat="1" ht="34.5" customHeight="1">
      <c r="A88" s="13" t="s">
        <v>8</v>
      </c>
      <c r="B88" s="13" t="s">
        <v>155</v>
      </c>
      <c r="C88" s="13" t="s">
        <v>10</v>
      </c>
      <c r="D88" s="14" t="s">
        <v>11</v>
      </c>
      <c r="E88" s="13" t="s">
        <v>12</v>
      </c>
      <c r="F88" s="13"/>
      <c r="G88" s="13" t="s">
        <v>156</v>
      </c>
      <c r="H88" s="13" t="s">
        <v>14</v>
      </c>
      <c r="I88" s="13" t="s">
        <v>15</v>
      </c>
      <c r="J88" s="105">
        <v>1</v>
      </c>
      <c r="K88" s="13"/>
      <c r="L88" s="13" t="s">
        <v>18</v>
      </c>
    </row>
    <row r="89" spans="1:15" s="110" customFormat="1" ht="26.25" customHeight="1">
      <c r="A89" s="107" t="s">
        <v>19</v>
      </c>
      <c r="B89" s="108" t="s">
        <v>157</v>
      </c>
      <c r="C89" s="107">
        <v>300</v>
      </c>
      <c r="D89" s="48"/>
      <c r="E89" s="63">
        <f>VLOOKUP(C89,'[3]lien ket'!$B$10:$K$186,6,0)</f>
        <v>1129411650</v>
      </c>
      <c r="F89" s="63"/>
      <c r="G89" s="63">
        <f>VLOOKUP(C89,'[3]lien ket'!$B$10:$K$186,10,0)</f>
        <v>1066217337</v>
      </c>
      <c r="H89" s="64" t="e">
        <f>H90+#REF!</f>
        <v>#REF!</v>
      </c>
      <c r="I89" s="64" t="e">
        <f>I90+#REF!</f>
        <v>#VALUE!</v>
      </c>
      <c r="J89" s="64">
        <f aca="true" t="shared" si="5" ref="J89:J104">IF(C89&gt;0,ABS(E89)+ABS(G89),0)</f>
        <v>2195628987</v>
      </c>
      <c r="K89" s="109"/>
      <c r="L89" s="48"/>
      <c r="N89" s="111"/>
      <c r="O89" s="65"/>
    </row>
    <row r="90" spans="1:15" s="110" customFormat="1" ht="26.25" customHeight="1">
      <c r="A90" s="107" t="s">
        <v>21</v>
      </c>
      <c r="B90" s="108" t="s">
        <v>158</v>
      </c>
      <c r="C90" s="112">
        <v>310</v>
      </c>
      <c r="D90" s="31" t="s">
        <v>159</v>
      </c>
      <c r="E90" s="63">
        <f>VLOOKUP(C90,'[3]lien ket'!$B$10:$K$186,6,0)</f>
        <v>1129411650</v>
      </c>
      <c r="F90" s="63"/>
      <c r="G90" s="63">
        <f>VLOOKUP(C90,'[3]lien ket'!$B$10:$K$186,10,0)</f>
        <v>1066217337</v>
      </c>
      <c r="H90" s="64" t="e">
        <f>SUMIF($K$91:$K$97,"y",H91:H97)</f>
        <v>#REF!</v>
      </c>
      <c r="I90" s="64" t="e">
        <f>SUMIF($K$91:$K$97,"y",I91:I97)</f>
        <v>#VALUE!</v>
      </c>
      <c r="J90" s="64">
        <f t="shared" si="5"/>
        <v>2195628987</v>
      </c>
      <c r="K90" s="109"/>
      <c r="L90" s="113"/>
      <c r="N90" s="111"/>
      <c r="O90" s="65"/>
    </row>
    <row r="91" spans="1:15" s="24" customFormat="1" ht="26.25" customHeight="1">
      <c r="A91" s="28">
        <v>1</v>
      </c>
      <c r="B91" s="114" t="s">
        <v>160</v>
      </c>
      <c r="C91" s="115">
        <v>311</v>
      </c>
      <c r="D91" s="19"/>
      <c r="E91" s="32">
        <f>VLOOKUP(C91,'[3]lien ket'!$B$10:$K$186,6,0)</f>
        <v>817000000</v>
      </c>
      <c r="F91" s="32"/>
      <c r="G91" s="32">
        <f>VLOOKUP(C91,'[3]lien ket'!$B$10:$K$186,10,0)</f>
        <v>0</v>
      </c>
      <c r="H91" s="45">
        <f>H92+H93</f>
        <v>0</v>
      </c>
      <c r="I91" s="45" t="e">
        <f>I92+I93</f>
        <v>#VALUE!</v>
      </c>
      <c r="J91" s="21">
        <f t="shared" si="5"/>
        <v>817000000</v>
      </c>
      <c r="K91" s="46" t="s">
        <v>42</v>
      </c>
      <c r="L91" s="19"/>
      <c r="N91" s="47"/>
      <c r="O91" s="26"/>
    </row>
    <row r="92" spans="1:15" s="116" customFormat="1" ht="26.25" customHeight="1">
      <c r="A92" s="28">
        <f aca="true" t="shared" si="6" ref="A92:A97">A91+1</f>
        <v>2</v>
      </c>
      <c r="B92" s="114" t="s">
        <v>161</v>
      </c>
      <c r="C92" s="115">
        <v>312</v>
      </c>
      <c r="D92" s="31"/>
      <c r="E92" s="32">
        <f>VLOOKUP(C92,'[3]lien ket'!$B$10:$K$186,6,0)</f>
        <v>259149752</v>
      </c>
      <c r="F92" s="32"/>
      <c r="G92" s="32">
        <f>VLOOKUP(C92,'[3]lien ket'!$B$10:$K$186,10,0)</f>
        <v>100687174</v>
      </c>
      <c r="H92" s="53">
        <v>0</v>
      </c>
      <c r="I92" s="53" t="e">
        <f>SUMIF(CDC,L92,Tien)-SUMIF(CDN,L92,Tien)</f>
        <v>#VALUE!</v>
      </c>
      <c r="J92" s="21">
        <f t="shared" si="5"/>
        <v>359836926</v>
      </c>
      <c r="K92" s="54"/>
      <c r="L92" s="59" t="s">
        <v>162</v>
      </c>
      <c r="N92" s="61"/>
      <c r="O92" s="26"/>
    </row>
    <row r="93" spans="1:15" s="116" customFormat="1" ht="24" customHeight="1" hidden="1">
      <c r="A93" s="28">
        <f t="shared" si="6"/>
        <v>3</v>
      </c>
      <c r="B93" s="114" t="s">
        <v>163</v>
      </c>
      <c r="C93" s="115">
        <v>313</v>
      </c>
      <c r="D93" s="59"/>
      <c r="E93" s="32">
        <f>VLOOKUP(C93,'[3]lien ket'!$B$10:$K$186,6,0)</f>
        <v>0</v>
      </c>
      <c r="F93" s="32"/>
      <c r="G93" s="32">
        <f>VLOOKUP(C93,'[3]lien ket'!$B$10:$K$186,10,0)</f>
        <v>0</v>
      </c>
      <c r="H93" s="53">
        <v>0</v>
      </c>
      <c r="I93" s="53" t="e">
        <f>SUMIF(CDC,L93,Tien)-SUMIF(CDN,L93,Tien)</f>
        <v>#VALUE!</v>
      </c>
      <c r="J93" s="21">
        <f t="shared" si="5"/>
        <v>0</v>
      </c>
      <c r="K93" s="54"/>
      <c r="L93" s="59" t="s">
        <v>164</v>
      </c>
      <c r="N93" s="61"/>
      <c r="O93" s="26"/>
    </row>
    <row r="94" spans="1:15" s="24" customFormat="1" ht="26.25" customHeight="1">
      <c r="A94" s="28">
        <f t="shared" si="6"/>
        <v>4</v>
      </c>
      <c r="B94" s="114" t="s">
        <v>165</v>
      </c>
      <c r="C94" s="115">
        <v>314</v>
      </c>
      <c r="D94" s="19"/>
      <c r="E94" s="32">
        <f>VLOOKUP(C94,'[3]lien ket'!$B$10:$K$186,6,0)</f>
        <v>0</v>
      </c>
      <c r="F94" s="32"/>
      <c r="G94" s="32">
        <f>VLOOKUP(C94,'[3]lien ket'!$B$10:$K$186,10,0)</f>
        <v>137589739</v>
      </c>
      <c r="H94" s="45">
        <v>581004440</v>
      </c>
      <c r="I94" s="53" t="e">
        <f>SUMIF(CDC,L94,Tien)-SUMIF(CDN,L94,Tien)</f>
        <v>#VALUE!</v>
      </c>
      <c r="J94" s="21">
        <f t="shared" si="5"/>
        <v>137589739</v>
      </c>
      <c r="K94" s="46" t="s">
        <v>42</v>
      </c>
      <c r="L94" s="19" t="s">
        <v>166</v>
      </c>
      <c r="N94" s="47"/>
      <c r="O94" s="26"/>
    </row>
    <row r="95" spans="1:15" ht="24" customHeight="1" hidden="1">
      <c r="A95" s="28">
        <f t="shared" si="6"/>
        <v>5</v>
      </c>
      <c r="B95" s="114" t="s">
        <v>167</v>
      </c>
      <c r="C95" s="115">
        <v>315</v>
      </c>
      <c r="D95" s="19"/>
      <c r="E95" s="32">
        <f>VLOOKUP(C95,'[3]lien ket'!$B$10:$K$186,6,0)</f>
        <v>0</v>
      </c>
      <c r="F95" s="32"/>
      <c r="G95" s="32">
        <f>VLOOKUP(C95,'[3]lien ket'!$B$10:$K$186,10,0)</f>
        <v>0</v>
      </c>
      <c r="H95" s="45">
        <f>SUM(H96:H96)</f>
        <v>0</v>
      </c>
      <c r="I95" s="45" t="e">
        <f>SUM(I96:I96)</f>
        <v>#VALUE!</v>
      </c>
      <c r="J95" s="21">
        <f t="shared" si="5"/>
        <v>0</v>
      </c>
      <c r="K95" s="46" t="s">
        <v>42</v>
      </c>
      <c r="L95" s="19"/>
      <c r="N95" s="47"/>
      <c r="O95" s="26"/>
    </row>
    <row r="96" spans="1:15" ht="26.25" customHeight="1">
      <c r="A96" s="28">
        <f t="shared" si="6"/>
        <v>6</v>
      </c>
      <c r="B96" s="114" t="s">
        <v>168</v>
      </c>
      <c r="C96" s="115">
        <v>316</v>
      </c>
      <c r="D96" s="19"/>
      <c r="E96" s="32">
        <f>VLOOKUP(C96,'[3]lien ket'!$B$10:$K$186,6,0)</f>
        <v>0</v>
      </c>
      <c r="F96" s="32"/>
      <c r="G96" s="32">
        <f>VLOOKUP(C96,'[3]lien ket'!$B$10:$K$186,10,0)</f>
        <v>27166481</v>
      </c>
      <c r="H96" s="53">
        <v>0</v>
      </c>
      <c r="I96" s="45" t="e">
        <f>SUMIF(CDC,L96,Tien)-SUMIF(CDN,L96,Tien)</f>
        <v>#VALUE!</v>
      </c>
      <c r="J96" s="21">
        <f t="shared" si="5"/>
        <v>27166481</v>
      </c>
      <c r="K96" s="46"/>
      <c r="L96" s="19" t="s">
        <v>169</v>
      </c>
      <c r="N96" s="61"/>
      <c r="O96" s="26"/>
    </row>
    <row r="97" spans="1:15" ht="26.25" customHeight="1">
      <c r="A97" s="28">
        <f t="shared" si="6"/>
        <v>7</v>
      </c>
      <c r="B97" s="114" t="s">
        <v>170</v>
      </c>
      <c r="C97" s="115">
        <v>319</v>
      </c>
      <c r="D97" s="19"/>
      <c r="E97" s="32">
        <f>VLOOKUP(C97,'[3]lien ket'!$B$10:$K$186,6,0)</f>
        <v>53261898</v>
      </c>
      <c r="F97" s="32"/>
      <c r="G97" s="32">
        <f>VLOOKUP(C97,'[3]lien ket'!$B$10:$K$186,10,0)</f>
        <v>800773943</v>
      </c>
      <c r="H97" s="72" t="e">
        <f>SUM(#REF!)</f>
        <v>#REF!</v>
      </c>
      <c r="I97" s="45" t="e">
        <f>SUM(#REF!)</f>
        <v>#REF!</v>
      </c>
      <c r="J97" s="21">
        <f t="shared" si="5"/>
        <v>854035841</v>
      </c>
      <c r="K97" s="46" t="s">
        <v>42</v>
      </c>
      <c r="L97" s="19" t="s">
        <v>171</v>
      </c>
      <c r="N97" s="47"/>
      <c r="O97" s="26"/>
    </row>
    <row r="98" spans="1:15" s="110" customFormat="1" ht="30.75" customHeight="1">
      <c r="A98" s="107" t="s">
        <v>91</v>
      </c>
      <c r="B98" s="117" t="s">
        <v>172</v>
      </c>
      <c r="C98" s="107">
        <v>400</v>
      </c>
      <c r="D98" s="48"/>
      <c r="E98" s="63">
        <f>VLOOKUP(C98,'[3]lien ket'!$B$10:$K$186,6,0)</f>
        <v>17353188386</v>
      </c>
      <c r="F98" s="63"/>
      <c r="G98" s="63">
        <f>VLOOKUP(C98,'[3]lien ket'!$B$10:$K$186,10,0)</f>
        <v>17126565487</v>
      </c>
      <c r="H98" s="118" t="e">
        <f>H99+#REF!</f>
        <v>#REF!</v>
      </c>
      <c r="I98" s="64" t="e">
        <f>I99+#REF!</f>
        <v>#REF!</v>
      </c>
      <c r="J98" s="64">
        <f t="shared" si="5"/>
        <v>34479753873</v>
      </c>
      <c r="K98" s="109"/>
      <c r="L98" s="48"/>
      <c r="N98" s="111"/>
      <c r="O98" s="65"/>
    </row>
    <row r="99" spans="1:15" s="110" customFormat="1" ht="26.25" customHeight="1">
      <c r="A99" s="107" t="s">
        <v>21</v>
      </c>
      <c r="B99" s="108" t="s">
        <v>173</v>
      </c>
      <c r="C99" s="107">
        <v>410</v>
      </c>
      <c r="D99" s="48" t="s">
        <v>174</v>
      </c>
      <c r="E99" s="63">
        <f>VLOOKUP(C99,'[3]lien ket'!$B$10:$K$186,6,0)</f>
        <v>17353188386</v>
      </c>
      <c r="F99" s="63"/>
      <c r="G99" s="63">
        <f>VLOOKUP(C99,'[3]lien ket'!$B$10:$K$186,10,0)</f>
        <v>17126565487</v>
      </c>
      <c r="H99" s="64" t="e">
        <f>SUMIF($K$100:$K$103,"y",H100:H103)</f>
        <v>#REF!</v>
      </c>
      <c r="I99" s="64" t="e">
        <f>SUMIF($K$100:$K$102,"y",I100:I102)</f>
        <v>#REF!</v>
      </c>
      <c r="J99" s="64">
        <f t="shared" si="5"/>
        <v>34479753873</v>
      </c>
      <c r="K99" s="109"/>
      <c r="L99" s="48"/>
      <c r="N99" s="111"/>
      <c r="O99" s="65"/>
    </row>
    <row r="100" spans="1:15" s="24" customFormat="1" ht="26.25" customHeight="1" collapsed="1">
      <c r="A100" s="41">
        <v>1</v>
      </c>
      <c r="B100" s="42" t="s">
        <v>175</v>
      </c>
      <c r="C100" s="52">
        <v>411</v>
      </c>
      <c r="E100" s="32">
        <f>VLOOKUP(C100,'[3]lien ket'!$B$10:$K$186,6,0)</f>
        <v>25000000000</v>
      </c>
      <c r="F100" s="32"/>
      <c r="G100" s="32">
        <f>VLOOKUP(C100,'[3]lien ket'!$B$10:$K$186,10,0)</f>
        <v>25000000000</v>
      </c>
      <c r="H100" s="45" t="e">
        <f>#REF!+#REF!+#REF!</f>
        <v>#REF!</v>
      </c>
      <c r="I100" s="45" t="e">
        <f>#REF!+#REF!+#REF!</f>
        <v>#REF!</v>
      </c>
      <c r="J100" s="21">
        <f t="shared" si="5"/>
        <v>50000000000</v>
      </c>
      <c r="K100" s="46" t="s">
        <v>42</v>
      </c>
      <c r="L100" s="19"/>
      <c r="N100" s="47"/>
      <c r="O100" s="26"/>
    </row>
    <row r="101" spans="1:15" ht="26.25" customHeight="1" collapsed="1">
      <c r="A101" s="41">
        <v>2</v>
      </c>
      <c r="B101" s="42" t="s">
        <v>176</v>
      </c>
      <c r="C101" s="52">
        <v>417</v>
      </c>
      <c r="D101" s="19"/>
      <c r="E101" s="32">
        <f>VLOOKUP(C101,'[3]lien ket'!$B$10:$K$186,6,0)</f>
        <v>-7646811614</v>
      </c>
      <c r="F101" s="32"/>
      <c r="G101" s="32">
        <f>VLOOKUP(C101,'[3]lien ket'!$B$10:$K$186,10,0)</f>
        <v>-7873434513</v>
      </c>
      <c r="H101" s="45">
        <f>'[1]cdps_dv'!J95+'[1]cdps_dv'!J96</f>
        <v>13117585477</v>
      </c>
      <c r="I101" s="45" t="e">
        <f>SUMIF(CDC,L101,Tien)-SUMIF(CDN,L101,Tien)</f>
        <v>#VALUE!</v>
      </c>
      <c r="J101" s="21">
        <f t="shared" si="5"/>
        <v>15520246127</v>
      </c>
      <c r="K101" s="46" t="s">
        <v>42</v>
      </c>
      <c r="L101" s="19" t="s">
        <v>177</v>
      </c>
      <c r="N101" s="47"/>
      <c r="O101" s="26"/>
    </row>
    <row r="102" spans="1:15" ht="22.5" customHeight="1" hidden="1">
      <c r="A102" s="41">
        <v>3</v>
      </c>
      <c r="B102" s="42" t="s">
        <v>178</v>
      </c>
      <c r="C102" s="52">
        <v>421</v>
      </c>
      <c r="D102" s="19"/>
      <c r="E102" s="32">
        <f>VLOOKUP(C102,'[3]lien ket'!$B$10:$K$186,6,0)</f>
        <v>0</v>
      </c>
      <c r="F102" s="32"/>
      <c r="G102" s="32">
        <f>VLOOKUP(C102,'[3]lien ket'!$B$10:$K$186,10,0)</f>
        <v>0</v>
      </c>
      <c r="H102" s="45">
        <f>'[1]tong hop so du'!L169</f>
        <v>0</v>
      </c>
      <c r="I102" s="45" t="e">
        <f>SUMIF(CDC,L102,Tien)-SUMIF(CDN,L102,Tien)</f>
        <v>#VALUE!</v>
      </c>
      <c r="J102" s="21">
        <f t="shared" si="5"/>
        <v>0</v>
      </c>
      <c r="K102" s="46" t="s">
        <v>42</v>
      </c>
      <c r="L102" s="19" t="s">
        <v>179</v>
      </c>
      <c r="N102" s="47"/>
      <c r="O102" s="26"/>
    </row>
    <row r="103" spans="1:15" ht="22.5" customHeight="1" hidden="1">
      <c r="A103" s="41">
        <v>12</v>
      </c>
      <c r="B103" s="42" t="s">
        <v>180</v>
      </c>
      <c r="C103" s="52">
        <v>422</v>
      </c>
      <c r="D103" s="19"/>
      <c r="E103" s="32">
        <f>VLOOKUP(C103,'[3]lien ket'!$B$10:$K$186,6,0)</f>
        <v>0</v>
      </c>
      <c r="F103" s="32"/>
      <c r="G103" s="32">
        <f>VLOOKUP(C103,'[3]lien ket'!$B$10:$K$186,10,0)</f>
        <v>0</v>
      </c>
      <c r="H103" s="45">
        <f>'[1]tong hop so du'!L170</f>
        <v>0</v>
      </c>
      <c r="I103" s="45" t="e">
        <f>SUMIF(CDC,L103,Tien)-SUMIF(CDN,L103,Tien)</f>
        <v>#VALUE!</v>
      </c>
      <c r="J103" s="21">
        <f t="shared" si="5"/>
        <v>0</v>
      </c>
      <c r="K103" s="46" t="s">
        <v>42</v>
      </c>
      <c r="L103" s="19" t="s">
        <v>181</v>
      </c>
      <c r="N103" s="47"/>
      <c r="O103" s="26"/>
    </row>
    <row r="104" spans="1:12" s="110" customFormat="1" ht="26.25" customHeight="1" collapsed="1">
      <c r="A104" s="119"/>
      <c r="B104" s="120" t="s">
        <v>182</v>
      </c>
      <c r="C104" s="121">
        <v>440</v>
      </c>
      <c r="D104" s="122"/>
      <c r="E104" s="123">
        <f>VLOOKUP(C104,'[3]lien ket'!$B$10:$K$186,6,0)</f>
        <v>18482600036</v>
      </c>
      <c r="F104" s="123"/>
      <c r="G104" s="123">
        <f>VLOOKUP(C104,'[3]lien ket'!$B$10:$K$186,10,0)</f>
        <v>18192782824</v>
      </c>
      <c r="H104" s="124" t="e">
        <f>H98+H89</f>
        <v>#REF!</v>
      </c>
      <c r="I104" s="125" t="e">
        <f>I89+I98</f>
        <v>#VALUE!</v>
      </c>
      <c r="J104" s="64">
        <f t="shared" si="5"/>
        <v>36675382860</v>
      </c>
      <c r="K104" s="126"/>
      <c r="L104" s="127"/>
    </row>
    <row r="105" spans="2:10" ht="14.25" customHeight="1">
      <c r="B105" s="128"/>
      <c r="C105" s="129"/>
      <c r="D105" s="129"/>
      <c r="E105" s="130">
        <f>E104-E85</f>
        <v>0</v>
      </c>
      <c r="F105" s="130"/>
      <c r="G105" s="130">
        <f>G104-G85</f>
        <v>0</v>
      </c>
      <c r="J105" s="21">
        <v>1</v>
      </c>
    </row>
    <row r="106" spans="2:11" s="131" customFormat="1" ht="12" customHeight="1" hidden="1">
      <c r="B106" s="132" t="s">
        <v>183</v>
      </c>
      <c r="C106" s="132"/>
      <c r="D106" s="133" t="s">
        <v>184</v>
      </c>
      <c r="E106" s="134">
        <f>E85</f>
        <v>18482600036</v>
      </c>
      <c r="F106" s="134"/>
      <c r="G106" s="134">
        <f>G85</f>
        <v>18192782824</v>
      </c>
      <c r="H106" s="135" t="e">
        <f>H85</f>
        <v>#REF!</v>
      </c>
      <c r="I106" s="136" t="e">
        <f>I85</f>
        <v>#VALUE!</v>
      </c>
      <c r="J106" s="21">
        <f>IF(C106&gt;0,ABS(E106)+ABS(G106),0)</f>
        <v>0</v>
      </c>
      <c r="K106" s="137"/>
    </row>
    <row r="107" spans="2:13" ht="15" hidden="1">
      <c r="B107" s="132" t="s">
        <v>185</v>
      </c>
      <c r="C107" s="132"/>
      <c r="D107" s="132"/>
      <c r="E107" s="138">
        <f>E104-E106</f>
        <v>0</v>
      </c>
      <c r="F107" s="139"/>
      <c r="G107" s="138">
        <f>G104-G106</f>
        <v>0</v>
      </c>
      <c r="H107" s="140" t="e">
        <f>H104-H106</f>
        <v>#REF!</v>
      </c>
      <c r="I107" s="138" t="e">
        <f>I104-I106</f>
        <v>#VALUE!</v>
      </c>
      <c r="J107" s="21">
        <f>IF(C107&gt;0,ABS(E107)+ABS(G107),0)</f>
        <v>0</v>
      </c>
      <c r="K107" s="141"/>
      <c r="M107" s="2">
        <f>M104-M106</f>
        <v>0</v>
      </c>
    </row>
    <row r="108" spans="2:11" ht="15" hidden="1">
      <c r="B108" s="142"/>
      <c r="C108" s="142"/>
      <c r="D108" s="142"/>
      <c r="E108" s="143"/>
      <c r="F108" s="144"/>
      <c r="G108" s="144"/>
      <c r="H108" s="140">
        <f>G106-G108</f>
        <v>18192782824</v>
      </c>
      <c r="I108" s="140"/>
      <c r="J108" s="21">
        <f>IF(C108&gt;0,ABS(E108)+ABS(G108),0)</f>
        <v>0</v>
      </c>
      <c r="K108" s="145"/>
    </row>
    <row r="109" spans="1:11" ht="12" customHeight="1" hidden="1">
      <c r="A109" s="524" t="s">
        <v>186</v>
      </c>
      <c r="B109" s="524"/>
      <c r="C109" s="524"/>
      <c r="D109" s="524"/>
      <c r="E109" s="524"/>
      <c r="F109" s="524"/>
      <c r="G109" s="524"/>
      <c r="J109" s="21"/>
      <c r="K109" s="128"/>
    </row>
    <row r="110" spans="2:11" ht="15" hidden="1">
      <c r="B110" s="146"/>
      <c r="C110" s="147"/>
      <c r="G110" s="148"/>
      <c r="H110" s="149"/>
      <c r="I110" s="149"/>
      <c r="J110" s="21"/>
      <c r="K110" s="150"/>
    </row>
    <row r="111" spans="1:12" ht="12" customHeight="1" hidden="1">
      <c r="A111" s="151"/>
      <c r="B111" s="75" t="s">
        <v>187</v>
      </c>
      <c r="C111" s="525" t="s">
        <v>11</v>
      </c>
      <c r="D111" s="526"/>
      <c r="E111" s="152" t="s">
        <v>12</v>
      </c>
      <c r="F111" s="152"/>
      <c r="G111" s="152" t="s">
        <v>156</v>
      </c>
      <c r="H111" s="153" t="s">
        <v>14</v>
      </c>
      <c r="I111" s="153" t="s">
        <v>15</v>
      </c>
      <c r="J111" s="21"/>
      <c r="K111" s="154"/>
      <c r="L111" s="75" t="s">
        <v>18</v>
      </c>
    </row>
    <row r="112" spans="1:12" ht="15" hidden="1">
      <c r="A112" s="155">
        <v>1</v>
      </c>
      <c r="B112" s="156" t="s">
        <v>188</v>
      </c>
      <c r="C112" s="527">
        <v>27</v>
      </c>
      <c r="D112" s="528"/>
      <c r="E112" s="157"/>
      <c r="F112" s="157"/>
      <c r="G112" s="157"/>
      <c r="H112" s="158"/>
      <c r="I112" s="158"/>
      <c r="J112" s="21">
        <f aca="true" t="shared" si="7" ref="J112:J120">IF(C112&gt;0,ABS(E112)+ABS(G112),0)</f>
        <v>0</v>
      </c>
      <c r="K112" s="159"/>
      <c r="L112" s="160"/>
    </row>
    <row r="113" spans="1:12" ht="15.75" hidden="1">
      <c r="A113" s="155">
        <v>2</v>
      </c>
      <c r="B113" s="156" t="s">
        <v>189</v>
      </c>
      <c r="C113" s="518"/>
      <c r="D113" s="519"/>
      <c r="F113" s="72"/>
      <c r="G113" s="161"/>
      <c r="H113" s="158"/>
      <c r="I113" s="162" t="e">
        <f>SUMIF(CDN,L113,Tien)-SUMIF(CDC,L113,Tien)</f>
        <v>#VALUE!</v>
      </c>
      <c r="J113" s="21">
        <f t="shared" si="7"/>
        <v>0</v>
      </c>
      <c r="K113" s="163"/>
      <c r="L113" s="164" t="s">
        <v>190</v>
      </c>
    </row>
    <row r="114" spans="1:12" ht="15" hidden="1">
      <c r="A114" s="155">
        <v>3</v>
      </c>
      <c r="B114" s="156" t="s">
        <v>191</v>
      </c>
      <c r="C114" s="518"/>
      <c r="D114" s="519"/>
      <c r="E114" s="165"/>
      <c r="F114" s="166"/>
      <c r="G114" s="165"/>
      <c r="H114" s="167"/>
      <c r="I114" s="162" t="e">
        <f>SUMIF(CDN,L114,Tien)-SUMIF(CDC,L114,Tien)</f>
        <v>#VALUE!</v>
      </c>
      <c r="J114" s="21">
        <f t="shared" si="7"/>
        <v>0</v>
      </c>
      <c r="K114" s="163"/>
      <c r="L114" s="164" t="s">
        <v>192</v>
      </c>
    </row>
    <row r="115" spans="1:12" ht="15.75" hidden="1">
      <c r="A115" s="168">
        <v>4</v>
      </c>
      <c r="B115" s="169" t="s">
        <v>193</v>
      </c>
      <c r="C115" s="520"/>
      <c r="D115" s="521"/>
      <c r="E115" s="170"/>
      <c r="F115" s="161"/>
      <c r="G115" s="170"/>
      <c r="H115" s="167"/>
      <c r="I115" s="162" t="e">
        <f>SUMIF(CDN,L115,Tien)-SUMIF(CDC,L115,Tien)</f>
        <v>#VALUE!</v>
      </c>
      <c r="J115" s="21">
        <f t="shared" si="7"/>
        <v>0</v>
      </c>
      <c r="K115" s="163"/>
      <c r="L115" s="164" t="s">
        <v>194</v>
      </c>
    </row>
    <row r="116" spans="1:12" ht="15" hidden="1">
      <c r="A116" s="155">
        <v>5</v>
      </c>
      <c r="B116" s="42" t="s">
        <v>195</v>
      </c>
      <c r="C116" s="518"/>
      <c r="D116" s="519"/>
      <c r="E116" s="72"/>
      <c r="F116" s="72"/>
      <c r="G116" s="171">
        <v>0</v>
      </c>
      <c r="H116" s="167"/>
      <c r="I116" s="162" t="e">
        <f>SUMIF(CDN,L116,Tien)-SUMIF(CDC,L116,Tien)</f>
        <v>#VALUE!</v>
      </c>
      <c r="J116" s="21">
        <f t="shared" si="7"/>
        <v>0</v>
      </c>
      <c r="K116" s="163"/>
      <c r="L116" s="164" t="s">
        <v>196</v>
      </c>
    </row>
    <row r="117" spans="1:12" ht="15.75" hidden="1">
      <c r="A117" s="155"/>
      <c r="B117" s="172" t="s">
        <v>197</v>
      </c>
      <c r="C117" s="518"/>
      <c r="D117" s="519"/>
      <c r="E117" s="166"/>
      <c r="F117" s="72"/>
      <c r="G117" s="166"/>
      <c r="H117" s="167"/>
      <c r="I117" s="162"/>
      <c r="J117" s="21">
        <f t="shared" si="7"/>
        <v>0</v>
      </c>
      <c r="K117" s="163"/>
      <c r="L117" s="164"/>
    </row>
    <row r="118" spans="1:12" ht="15.75" hidden="1">
      <c r="A118" s="155"/>
      <c r="B118" s="172" t="s">
        <v>198</v>
      </c>
      <c r="C118" s="518"/>
      <c r="D118" s="519"/>
      <c r="E118" s="166"/>
      <c r="F118" s="72"/>
      <c r="G118" s="166"/>
      <c r="H118" s="167"/>
      <c r="I118" s="162"/>
      <c r="J118" s="21">
        <f t="shared" si="7"/>
        <v>0</v>
      </c>
      <c r="K118" s="163"/>
      <c r="L118" s="164"/>
    </row>
    <row r="119" spans="1:12" ht="15.75" hidden="1">
      <c r="A119" s="155"/>
      <c r="B119" s="173" t="s">
        <v>199</v>
      </c>
      <c r="C119" s="518"/>
      <c r="D119" s="519"/>
      <c r="E119" s="174"/>
      <c r="F119" s="72"/>
      <c r="G119" s="166"/>
      <c r="H119" s="167"/>
      <c r="I119" s="162"/>
      <c r="J119" s="21">
        <f t="shared" si="7"/>
        <v>0</v>
      </c>
      <c r="K119" s="163"/>
      <c r="L119" s="164"/>
    </row>
    <row r="120" spans="1:12" ht="15" hidden="1">
      <c r="A120" s="168">
        <v>6</v>
      </c>
      <c r="B120" s="169" t="s">
        <v>200</v>
      </c>
      <c r="C120" s="520"/>
      <c r="D120" s="521"/>
      <c r="E120" s="175"/>
      <c r="F120" s="175"/>
      <c r="G120" s="176"/>
      <c r="H120" s="177"/>
      <c r="I120" s="178" t="e">
        <f>SUMIF(CDN,L120,Tien)-SUMIF(CDC,L120,Tien)</f>
        <v>#VALUE!</v>
      </c>
      <c r="J120" s="21">
        <f t="shared" si="7"/>
        <v>0</v>
      </c>
      <c r="K120" s="163"/>
      <c r="L120" s="164" t="s">
        <v>201</v>
      </c>
    </row>
    <row r="121" spans="2:12" ht="15" hidden="1">
      <c r="B121" s="179"/>
      <c r="C121" s="180"/>
      <c r="D121" s="181"/>
      <c r="E121" s="182"/>
      <c r="F121" s="182"/>
      <c r="I121" s="183"/>
      <c r="J121" s="92"/>
      <c r="K121" s="184"/>
      <c r="L121" s="181"/>
    </row>
    <row r="122" spans="2:12" ht="15">
      <c r="B122" s="179"/>
      <c r="C122" s="180"/>
      <c r="D122" s="181"/>
      <c r="E122" s="182"/>
      <c r="F122" s="182"/>
      <c r="I122" s="183"/>
      <c r="J122" s="92"/>
      <c r="K122" s="184"/>
      <c r="L122" s="181"/>
    </row>
    <row r="123" spans="5:10" ht="15">
      <c r="E123" s="529" t="s">
        <v>202</v>
      </c>
      <c r="F123" s="530"/>
      <c r="G123" s="529"/>
      <c r="I123" s="2"/>
      <c r="J123" s="5" t="s">
        <v>24</v>
      </c>
    </row>
    <row r="124" spans="5:7" ht="15">
      <c r="E124" s="185"/>
      <c r="F124" s="185"/>
      <c r="G124" s="185"/>
    </row>
    <row r="125" spans="5:7" ht="15">
      <c r="E125" s="143"/>
      <c r="F125" s="143"/>
      <c r="G125" s="143"/>
    </row>
    <row r="126" spans="5:7" ht="15">
      <c r="E126" s="143"/>
      <c r="F126" s="143"/>
      <c r="G126" s="143"/>
    </row>
    <row r="127" spans="5:7" ht="15">
      <c r="E127" s="143"/>
      <c r="F127" s="143"/>
      <c r="G127" s="143"/>
    </row>
    <row r="128" spans="5:7" ht="15">
      <c r="E128" s="143"/>
      <c r="F128" s="143"/>
      <c r="G128" s="143"/>
    </row>
    <row r="129" spans="5:7" ht="19.5" customHeight="1">
      <c r="E129" s="143"/>
      <c r="F129" s="143"/>
      <c r="G129" s="143"/>
    </row>
    <row r="130" spans="5:7" ht="15">
      <c r="E130" s="185"/>
      <c r="F130" s="185"/>
      <c r="G130" s="185"/>
    </row>
    <row r="131" spans="5:7" ht="15">
      <c r="E131" s="143"/>
      <c r="F131" s="143"/>
      <c r="G131" s="143"/>
    </row>
    <row r="133" ht="30.75" customHeight="1"/>
  </sheetData>
  <sheetProtection/>
  <mergeCells count="15">
    <mergeCell ref="C119:D119"/>
    <mergeCell ref="C120:D120"/>
    <mergeCell ref="E123:G123"/>
    <mergeCell ref="C117:D117"/>
    <mergeCell ref="A109:G109"/>
    <mergeCell ref="C111:D111"/>
    <mergeCell ref="C112:D112"/>
    <mergeCell ref="C113:D113"/>
    <mergeCell ref="C118:D118"/>
    <mergeCell ref="A2:C2"/>
    <mergeCell ref="C114:D114"/>
    <mergeCell ref="C115:D115"/>
    <mergeCell ref="A3:G3"/>
    <mergeCell ref="D2:G2"/>
    <mergeCell ref="C116:D116"/>
  </mergeCells>
  <conditionalFormatting sqref="G110:I110 K110">
    <cfRule type="cellIs" priority="1" dxfId="2" operator="notEqual" stopIfTrue="1">
      <formula>0</formula>
    </cfRule>
  </conditionalFormatting>
  <printOptions/>
  <pageMargins left="1.02" right="0.393700787401575" top="0.511811023622047" bottom="0.71" header="0.236220472440945" footer="0.393700787401575"/>
  <pageSetup firstPageNumber="6" useFirstPageNumber="1" fitToHeight="4" horizontalDpi="600" verticalDpi="600" orientation="portrait" paperSize="9" scale="98" r:id="rId2"/>
  <headerFooter alignWithMargins="0">
    <oddFooter>&amp;C&amp;P</oddFooter>
  </headerFooter>
  <rowBreaks count="1" manualBreakCount="1">
    <brk id="8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outlinePr summaryBelow="0"/>
  </sheetPr>
  <dimension ref="A1:L169"/>
  <sheetViews>
    <sheetView showZeros="0" zoomScalePageLayoutView="0" workbookViewId="0" topLeftCell="A1">
      <selection activeCell="E10" sqref="E10"/>
    </sheetView>
  </sheetViews>
  <sheetFormatPr defaultColWidth="8.00390625" defaultRowHeight="15.75" outlineLevelRow="1" outlineLevelCol="1"/>
  <cols>
    <col min="1" max="1" width="4.125" style="2" customWidth="1"/>
    <col min="2" max="2" width="31.875" style="189" customWidth="1"/>
    <col min="3" max="3" width="5.875" style="129" customWidth="1"/>
    <col min="4" max="4" width="6.375" style="129" customWidth="1"/>
    <col min="5" max="5" width="15.50390625" style="186" customWidth="1"/>
    <col min="6" max="6" width="17.375" style="186" customWidth="1"/>
    <col min="7" max="7" width="18.00390625" style="188" hidden="1" customWidth="1" outlineLevel="1"/>
    <col min="8" max="8" width="13.125" style="188" hidden="1" customWidth="1" outlineLevel="1"/>
    <col min="9" max="9" width="15.00390625" style="2" hidden="1" customWidth="1" outlineLevel="1"/>
    <col min="10" max="10" width="2.75390625" style="47" hidden="1" customWidth="1" outlineLevel="1"/>
    <col min="11" max="11" width="17.625" style="2" customWidth="1" collapsed="1"/>
    <col min="12" max="12" width="11.625" style="2" bestFit="1" customWidth="1"/>
    <col min="13" max="16384" width="8.00390625" style="2" customWidth="1"/>
  </cols>
  <sheetData>
    <row r="1" spans="1:6" ht="15">
      <c r="A1" s="1" t="str">
        <f>'[4]CDKT'!A1</f>
        <v>CÔNG TY CỔ PHẦN QUẢN LÝ QUỸ AN PHÚ</v>
      </c>
      <c r="B1" s="2"/>
      <c r="C1" s="2"/>
      <c r="D1" s="128"/>
      <c r="F1" s="187" t="s">
        <v>1</v>
      </c>
    </row>
    <row r="2" spans="1:7" ht="23.25" customHeight="1">
      <c r="A2" s="517" t="s">
        <v>2</v>
      </c>
      <c r="B2" s="517"/>
      <c r="C2" s="517"/>
      <c r="D2" s="523" t="s">
        <v>3</v>
      </c>
      <c r="E2" s="523"/>
      <c r="F2" s="523"/>
      <c r="G2" s="523"/>
    </row>
    <row r="3" spans="8:10" ht="15">
      <c r="H3" s="190"/>
      <c r="J3" s="191"/>
    </row>
    <row r="4" spans="1:8" ht="30" customHeight="1">
      <c r="A4" s="192" t="s">
        <v>203</v>
      </c>
      <c r="B4" s="192"/>
      <c r="C4" s="192"/>
      <c r="D4" s="192"/>
      <c r="E4" s="192"/>
      <c r="F4" s="192"/>
      <c r="G4" s="190"/>
      <c r="H4" s="190"/>
    </row>
    <row r="5" spans="1:8" ht="15">
      <c r="A5" s="193" t="s">
        <v>204</v>
      </c>
      <c r="B5" s="192"/>
      <c r="C5" s="192"/>
      <c r="D5" s="192"/>
      <c r="E5" s="192"/>
      <c r="F5" s="192"/>
      <c r="G5" s="190"/>
      <c r="H5" s="190"/>
    </row>
    <row r="6" spans="1:8" ht="15">
      <c r="A6" s="194"/>
      <c r="B6" s="194"/>
      <c r="C6" s="194"/>
      <c r="D6" s="194"/>
      <c r="E6" s="194"/>
      <c r="F6" s="194"/>
      <c r="G6" s="190"/>
      <c r="H6" s="129"/>
    </row>
    <row r="7" spans="1:10" s="128" customFormat="1" ht="33.75" customHeight="1">
      <c r="A7" s="195"/>
      <c r="B7" s="195"/>
      <c r="C7" s="195"/>
      <c r="D7" s="195"/>
      <c r="E7" s="187"/>
      <c r="F7" s="196" t="s">
        <v>7</v>
      </c>
      <c r="G7" s="181"/>
      <c r="H7" s="197" t="s">
        <v>205</v>
      </c>
      <c r="I7" s="76" t="s">
        <v>18</v>
      </c>
      <c r="J7" s="198"/>
    </row>
    <row r="8" spans="1:9" ht="30.75" customHeight="1">
      <c r="A8" s="82" t="s">
        <v>8</v>
      </c>
      <c r="B8" s="82" t="s">
        <v>187</v>
      </c>
      <c r="C8" s="82" t="s">
        <v>10</v>
      </c>
      <c r="D8" s="199" t="s">
        <v>11</v>
      </c>
      <c r="E8" s="200" t="s">
        <v>206</v>
      </c>
      <c r="F8" s="200" t="s">
        <v>207</v>
      </c>
      <c r="G8" s="197" t="s">
        <v>208</v>
      </c>
      <c r="H8" s="201" t="e">
        <f>SUMIF(KQC,I8,Tien)-SUMIF(KQN,I8,Tien)</f>
        <v>#VALUE!</v>
      </c>
      <c r="I8" s="76" t="s">
        <v>209</v>
      </c>
    </row>
    <row r="9" spans="1:10" s="36" customFormat="1" ht="18" customHeight="1">
      <c r="A9" s="71">
        <v>1</v>
      </c>
      <c r="B9" s="17" t="s">
        <v>210</v>
      </c>
      <c r="C9" s="202" t="s">
        <v>211</v>
      </c>
      <c r="D9" s="71" t="s">
        <v>212</v>
      </c>
      <c r="E9" s="203">
        <f>VLOOKUP(C9,'[3]lien ket'!$B$204:$K$235,6,0)</f>
        <v>1105000001</v>
      </c>
      <c r="F9" s="203">
        <f>VLOOKUP(C9,'[3]lien ket'!$B$204:$K$235,10,0)</f>
        <v>40710917</v>
      </c>
      <c r="G9" s="204">
        <f>'[1]cdps_dv'!H97+'[1]cdps_dv'!H98</f>
        <v>55468430053</v>
      </c>
      <c r="H9" s="205" t="e">
        <f>SUMIF(KQC,I9,Tien)-SUMIF(KQN,I9,Tien)</f>
        <v>#VALUE!</v>
      </c>
      <c r="I9" s="206"/>
      <c r="J9" s="37"/>
    </row>
    <row r="10" spans="1:11" s="24" customFormat="1" ht="32.25" customHeight="1">
      <c r="A10" s="28">
        <v>2</v>
      </c>
      <c r="B10" s="29" t="s">
        <v>213</v>
      </c>
      <c r="C10" s="207" t="s">
        <v>214</v>
      </c>
      <c r="D10" s="28"/>
      <c r="E10" s="203">
        <f>VLOOKUP(C10,'[3]lien ket'!$B$204:$K$235,6,0)</f>
        <v>0</v>
      </c>
      <c r="F10" s="203">
        <f>VLOOKUP(C10,'[3]lien ket'!$B$204:$K$235,10,0)</f>
        <v>0</v>
      </c>
      <c r="G10" s="208"/>
      <c r="H10" s="209" t="e">
        <f>H8-H9</f>
        <v>#VALUE!</v>
      </c>
      <c r="I10" s="76"/>
      <c r="J10" s="47"/>
      <c r="K10" s="143" t="s">
        <v>5</v>
      </c>
    </row>
    <row r="11" spans="1:12" s="36" customFormat="1" ht="31.5" customHeight="1">
      <c r="A11" s="71">
        <v>3</v>
      </c>
      <c r="B11" s="17" t="s">
        <v>215</v>
      </c>
      <c r="C11" s="210">
        <v>10</v>
      </c>
      <c r="D11" s="71"/>
      <c r="E11" s="203">
        <f>VLOOKUP(C11,'[3]lien ket'!$B$204:$K$235,6,0)</f>
        <v>1105000001</v>
      </c>
      <c r="F11" s="203">
        <f>VLOOKUP(C11,'[3]lien ket'!$B$204:$K$235,10,0)</f>
        <v>40710917</v>
      </c>
      <c r="G11" s="211">
        <f>G9-G10</f>
        <v>55468430053</v>
      </c>
      <c r="H11" s="212" t="e">
        <f>SUMIF(KQN,I11,Tien)-SUMIF(KQC,I11,Tien)</f>
        <v>#VALUE!</v>
      </c>
      <c r="I11" s="206" t="s">
        <v>216</v>
      </c>
      <c r="J11" s="37"/>
      <c r="K11" s="213"/>
      <c r="L11" s="214">
        <f>L11-H11</f>
        <v>0</v>
      </c>
    </row>
    <row r="12" spans="1:10" s="24" customFormat="1" ht="21" customHeight="1">
      <c r="A12" s="28">
        <v>4</v>
      </c>
      <c r="B12" s="29" t="s">
        <v>217</v>
      </c>
      <c r="C12" s="50">
        <v>11</v>
      </c>
      <c r="D12" s="28"/>
      <c r="E12" s="215">
        <f>VLOOKUP(C12,'[3]lien ket'!$B$204:$K$235,6,0)</f>
        <v>0</v>
      </c>
      <c r="F12" s="215">
        <f>VLOOKUP(C12,'[3]lien ket'!$B$204:$K$235,10,0)</f>
        <v>14412608</v>
      </c>
      <c r="G12" s="208">
        <f>'[1]cdps_dv'!G101+'[1]cdps_dv'!G102</f>
        <v>45621582981</v>
      </c>
      <c r="H12" s="216" t="e">
        <f>H10-H11</f>
        <v>#VALUE!</v>
      </c>
      <c r="I12" s="76"/>
      <c r="J12" s="47"/>
    </row>
    <row r="13" spans="1:10" s="36" customFormat="1" ht="30.75" customHeight="1">
      <c r="A13" s="71">
        <v>5</v>
      </c>
      <c r="B13" s="17" t="s">
        <v>218</v>
      </c>
      <c r="C13" s="16">
        <v>12</v>
      </c>
      <c r="D13" s="71"/>
      <c r="E13" s="203">
        <f>VLOOKUP(C13,'[3]lien ket'!$B$204:$K$235,6,0)</f>
        <v>1105000001</v>
      </c>
      <c r="F13" s="203">
        <f>VLOOKUP(C13,'[3]lien ket'!$B$204:$K$235,10,0)</f>
        <v>26298309</v>
      </c>
      <c r="G13" s="217">
        <f>G11-G12</f>
        <v>9846847072</v>
      </c>
      <c r="H13" s="212" t="e">
        <f>SUMIF(KQC,I13,Tien)-SUMIF(KQN,I13,Tien)</f>
        <v>#VALUE!</v>
      </c>
      <c r="I13" s="206" t="s">
        <v>219</v>
      </c>
      <c r="J13" s="37"/>
    </row>
    <row r="14" spans="1:10" s="36" customFormat="1" ht="23.25" customHeight="1">
      <c r="A14" s="28">
        <v>6</v>
      </c>
      <c r="B14" s="29" t="s">
        <v>220</v>
      </c>
      <c r="C14" s="50">
        <v>13</v>
      </c>
      <c r="D14" s="41" t="s">
        <v>221</v>
      </c>
      <c r="E14" s="215">
        <f>VLOOKUP(C14,'[3]lien ket'!$B$204:$K$235,6,0)</f>
        <v>19074047</v>
      </c>
      <c r="F14" s="215">
        <f>VLOOKUP(C14,'[3]lien ket'!$B$204:$K$235,10,0)</f>
        <v>0</v>
      </c>
      <c r="G14" s="208">
        <f>'[1]cdps_dv'!H99+'[1]cdps_dv'!H100</f>
        <v>3612716244</v>
      </c>
      <c r="H14" s="212" t="e">
        <f>SUMIF(KQN,I14,Tien)-SUMIF(KQC,I14,Tien)</f>
        <v>#VALUE!</v>
      </c>
      <c r="I14" s="206" t="s">
        <v>222</v>
      </c>
      <c r="J14" s="37"/>
    </row>
    <row r="15" spans="1:11" s="36" customFormat="1" ht="23.25" customHeight="1">
      <c r="A15" s="28">
        <v>7</v>
      </c>
      <c r="B15" s="29" t="s">
        <v>223</v>
      </c>
      <c r="C15" s="50">
        <v>14</v>
      </c>
      <c r="D15" s="28"/>
      <c r="E15" s="215">
        <f>VLOOKUP(C15,'[3]lien ket'!$B$204:$K$235,6,0)</f>
        <v>284800</v>
      </c>
      <c r="F15" s="215">
        <f>VLOOKUP(C15,'[3]lien ket'!$B$204:$K$235,10,0)</f>
        <v>0</v>
      </c>
      <c r="G15" s="208">
        <f>'[1]cdps_dv'!G103</f>
        <v>179321553</v>
      </c>
      <c r="H15" s="212" t="e">
        <f>SUMIF(KQN,I15,Tien)-SUMIF(KQC,I15,Tien)</f>
        <v>#VALUE!</v>
      </c>
      <c r="I15" s="206" t="s">
        <v>224</v>
      </c>
      <c r="J15" s="37"/>
      <c r="K15" s="37"/>
    </row>
    <row r="16" spans="1:9" s="24" customFormat="1" ht="24.75" customHeight="1">
      <c r="A16" s="28">
        <v>8</v>
      </c>
      <c r="B16" s="29" t="s">
        <v>225</v>
      </c>
      <c r="C16" s="50">
        <v>15</v>
      </c>
      <c r="D16" s="41" t="s">
        <v>226</v>
      </c>
      <c r="E16" s="215">
        <f>VLOOKUP(C16,'[3]lien ket'!$B$204:$K$235,6,0)</f>
        <v>978207497</v>
      </c>
      <c r="F16" s="215">
        <f>VLOOKUP(C16,'[3]lien ket'!$B$204:$K$235,10,0)</f>
        <v>231142282</v>
      </c>
      <c r="G16" s="208">
        <f>SUM('[1]cdps_dv'!G104:G111)</f>
        <v>2601302895</v>
      </c>
      <c r="H16" s="209" t="e">
        <f>H12+H13-H14-#REF!-H15</f>
        <v>#VALUE!</v>
      </c>
      <c r="I16" s="76"/>
    </row>
    <row r="17" spans="1:10" s="36" customFormat="1" ht="32.25" customHeight="1">
      <c r="A17" s="71">
        <v>9</v>
      </c>
      <c r="B17" s="17" t="s">
        <v>227</v>
      </c>
      <c r="C17" s="16">
        <v>16</v>
      </c>
      <c r="D17" s="71"/>
      <c r="E17" s="203">
        <f>VLOOKUP(C17,'[3]lien ket'!$B$204:$K$235,6,0)</f>
        <v>145581751</v>
      </c>
      <c r="F17" s="203">
        <f>VLOOKUP(C17,'[3]lien ket'!$B$204:$K$235,10,0)</f>
        <v>-204843973</v>
      </c>
      <c r="G17" s="204" t="e">
        <f>G13+G14-G15-#REF!-G16</f>
        <v>#REF!</v>
      </c>
      <c r="H17" s="205" t="e">
        <f>SUMIF(KQC,I17,Tien)-SUMIF(KQN,I17,Tien)</f>
        <v>#VALUE!</v>
      </c>
      <c r="I17" s="206" t="s">
        <v>228</v>
      </c>
      <c r="J17" s="37"/>
    </row>
    <row r="18" spans="1:10" s="36" customFormat="1" ht="23.25" customHeight="1">
      <c r="A18" s="28">
        <v>10</v>
      </c>
      <c r="B18" s="29" t="s">
        <v>229</v>
      </c>
      <c r="C18" s="50">
        <v>17</v>
      </c>
      <c r="D18" s="28"/>
      <c r="E18" s="215">
        <f>VLOOKUP(C18,'[3]lien ket'!$B$204:$K$235,6,0)</f>
        <v>150677119</v>
      </c>
      <c r="F18" s="215">
        <f>VLOOKUP(C18,'[3]lien ket'!$B$204:$K$235,10,0)</f>
        <v>125074550</v>
      </c>
      <c r="G18" s="208"/>
      <c r="H18" s="205" t="e">
        <f>SUMIF(KQN,I18,Tien)-SUMIF(KQC,I18,Tien)</f>
        <v>#VALUE!</v>
      </c>
      <c r="I18" s="206" t="s">
        <v>230</v>
      </c>
      <c r="J18" s="37"/>
    </row>
    <row r="19" spans="1:10" s="24" customFormat="1" ht="23.25" customHeight="1">
      <c r="A19" s="28">
        <v>11</v>
      </c>
      <c r="B19" s="29" t="s">
        <v>231</v>
      </c>
      <c r="C19" s="50">
        <v>18</v>
      </c>
      <c r="D19" s="28"/>
      <c r="E19" s="215">
        <f>VLOOKUP(C19,'[3]lien ket'!$B$204:$K$235,6,0)</f>
        <v>69635971</v>
      </c>
      <c r="F19" s="215">
        <f>VLOOKUP(C19,'[3]lien ket'!$B$204:$K$235,10,0)</f>
        <v>0</v>
      </c>
      <c r="G19" s="208">
        <f>'[1]cdps_dv'!G112</f>
        <v>7000000</v>
      </c>
      <c r="H19" s="209" t="e">
        <f>H17-H18</f>
        <v>#VALUE!</v>
      </c>
      <c r="I19" s="76"/>
      <c r="J19" s="47"/>
    </row>
    <row r="20" spans="1:10" s="24" customFormat="1" ht="24.75" customHeight="1">
      <c r="A20" s="71">
        <v>12</v>
      </c>
      <c r="B20" s="27" t="s">
        <v>232</v>
      </c>
      <c r="C20" s="16">
        <v>19</v>
      </c>
      <c r="D20" s="71"/>
      <c r="E20" s="203">
        <f>VLOOKUP(C20,'[3]lien ket'!$B$204:$K$235,6,0)</f>
        <v>81041148</v>
      </c>
      <c r="F20" s="203">
        <f>VLOOKUP(C20,'[3]lien ket'!$B$204:$K$235,10,0)</f>
        <v>125074550</v>
      </c>
      <c r="G20" s="204">
        <f>G18-G19</f>
        <v>-7000000</v>
      </c>
      <c r="H20" s="209" t="e">
        <f>H16+H19</f>
        <v>#VALUE!</v>
      </c>
      <c r="I20" s="76"/>
      <c r="J20" s="47"/>
    </row>
    <row r="21" spans="1:12" s="36" customFormat="1" ht="31.5" customHeight="1">
      <c r="A21" s="71">
        <v>13</v>
      </c>
      <c r="B21" s="17" t="s">
        <v>233</v>
      </c>
      <c r="C21" s="16">
        <v>20</v>
      </c>
      <c r="D21" s="71"/>
      <c r="E21" s="203">
        <f>VLOOKUP(C21,'[3]lien ket'!$B$204:$K$235,6,0)</f>
        <v>226622899</v>
      </c>
      <c r="F21" s="203">
        <f>VLOOKUP(C21,'[3]lien ket'!$B$204:$K$235,10,0)</f>
        <v>-79769423</v>
      </c>
      <c r="G21" s="203" t="e">
        <f>G17+G20</f>
        <v>#REF!</v>
      </c>
      <c r="H21" s="208" t="e">
        <f>H20-#REF!-#REF!</f>
        <v>#VALUE!</v>
      </c>
      <c r="I21" s="206"/>
      <c r="J21" s="37"/>
      <c r="L21" s="218"/>
    </row>
    <row r="22" spans="1:12" s="110" customFormat="1" ht="22.5" customHeight="1">
      <c r="A22" s="28">
        <v>14</v>
      </c>
      <c r="B22" s="219" t="s">
        <v>234</v>
      </c>
      <c r="C22" s="50">
        <v>21</v>
      </c>
      <c r="D22" s="28"/>
      <c r="E22" s="203">
        <f>VLOOKUP(C22,'[3]lien ket'!$B$204:$K$235,6,0)</f>
        <v>0</v>
      </c>
      <c r="F22" s="203">
        <f>VLOOKUP(C22,'[3]lien ket'!$B$204:$K$235,10,0)</f>
        <v>0</v>
      </c>
      <c r="G22" s="215" t="e">
        <f>G21-#REF!-#REF!</f>
        <v>#REF!</v>
      </c>
      <c r="H22" s="220"/>
      <c r="I22" s="122"/>
      <c r="J22" s="111"/>
      <c r="L22" s="221"/>
    </row>
    <row r="23" spans="1:10" s="24" customFormat="1" ht="20.25" customHeight="1">
      <c r="A23" s="222">
        <v>15</v>
      </c>
      <c r="B23" s="223" t="s">
        <v>235</v>
      </c>
      <c r="C23" s="224">
        <v>22</v>
      </c>
      <c r="D23" s="222"/>
      <c r="E23" s="225">
        <f>VLOOKUP(C23,'[3]lien ket'!$B$204:$K$235,6,0)</f>
        <v>226622899</v>
      </c>
      <c r="F23" s="225">
        <f>VLOOKUP(C23,'[3]lien ket'!$B$204:$K$235,10,0)</f>
        <v>-79769423</v>
      </c>
      <c r="G23" s="226"/>
      <c r="H23" s="209"/>
      <c r="I23" s="76"/>
      <c r="J23" s="25"/>
    </row>
    <row r="24" spans="1:7" ht="15">
      <c r="A24" s="227">
        <v>16</v>
      </c>
      <c r="B24" s="228" t="s">
        <v>236</v>
      </c>
      <c r="C24" s="224">
        <v>23</v>
      </c>
      <c r="D24" s="227" t="s">
        <v>174</v>
      </c>
      <c r="E24" s="229">
        <f>E23/25000000000*10000</f>
        <v>90.64915959999999</v>
      </c>
      <c r="F24" s="229">
        <f>F23/25000000000*10000</f>
        <v>-31.9077692</v>
      </c>
      <c r="G24" s="230"/>
    </row>
    <row r="25" spans="1:7" ht="15">
      <c r="A25" s="128"/>
      <c r="B25" s="231"/>
      <c r="C25" s="232"/>
      <c r="E25" s="187"/>
      <c r="F25" s="187"/>
      <c r="G25" s="233"/>
    </row>
    <row r="26" spans="1:10" s="24" customFormat="1" ht="15">
      <c r="A26" s="128"/>
      <c r="B26" s="146" t="s">
        <v>5</v>
      </c>
      <c r="C26" s="232"/>
      <c r="D26" s="129"/>
      <c r="E26" s="532" t="str">
        <f>'[4]CDKT'!E123</f>
        <v>Hà Nội, ngày 22 tháng  03 năm 2012</v>
      </c>
      <c r="F26" s="532"/>
      <c r="G26" s="233"/>
      <c r="H26" s="188"/>
      <c r="I26" s="2"/>
      <c r="J26" s="25"/>
    </row>
    <row r="27" spans="2:7" ht="15">
      <c r="B27" s="235" t="s">
        <v>5</v>
      </c>
      <c r="C27" s="2"/>
      <c r="D27" s="2"/>
      <c r="E27" s="532"/>
      <c r="F27" s="532"/>
      <c r="G27" s="233"/>
    </row>
    <row r="28" spans="2:7" ht="15">
      <c r="B28" s="2"/>
      <c r="C28" s="2"/>
      <c r="D28" s="2"/>
      <c r="E28" s="531"/>
      <c r="F28" s="531"/>
      <c r="G28" s="236"/>
    </row>
    <row r="29" spans="2:7" ht="15">
      <c r="B29" s="2"/>
      <c r="C29" s="2"/>
      <c r="D29" s="2"/>
      <c r="E29" s="187"/>
      <c r="F29" s="187"/>
      <c r="G29" s="233"/>
    </row>
    <row r="30" spans="2:7" ht="15">
      <c r="B30" s="2"/>
      <c r="C30" s="2"/>
      <c r="D30" s="2"/>
      <c r="E30" s="187"/>
      <c r="F30" s="187"/>
      <c r="G30" s="233"/>
    </row>
    <row r="31" spans="2:7" ht="15">
      <c r="B31" s="2"/>
      <c r="C31" s="2"/>
      <c r="D31" s="2"/>
      <c r="E31" s="187"/>
      <c r="F31" s="187"/>
      <c r="G31" s="233"/>
    </row>
    <row r="32" spans="2:7" ht="15">
      <c r="B32" s="2"/>
      <c r="C32" s="2"/>
      <c r="D32" s="2"/>
      <c r="E32" s="187"/>
      <c r="F32" s="187"/>
      <c r="G32" s="233"/>
    </row>
    <row r="33" spans="5:7" ht="15">
      <c r="E33" s="234"/>
      <c r="F33" s="234"/>
      <c r="G33" s="233"/>
    </row>
    <row r="34" spans="5:7" ht="15">
      <c r="E34" s="234"/>
      <c r="F34" s="234"/>
      <c r="G34" s="233"/>
    </row>
    <row r="35" spans="5:7" ht="15">
      <c r="E35" s="234"/>
      <c r="F35" s="234"/>
      <c r="G35" s="233"/>
    </row>
    <row r="36" spans="5:7" ht="15" collapsed="1">
      <c r="E36" s="234"/>
      <c r="F36" s="234"/>
      <c r="G36" s="233"/>
    </row>
    <row r="37" spans="1:10" s="24" customFormat="1" ht="15" hidden="1" outlineLevel="1">
      <c r="A37" s="2"/>
      <c r="B37" s="189"/>
      <c r="C37" s="129"/>
      <c r="D37" s="129"/>
      <c r="E37" s="234"/>
      <c r="F37" s="234"/>
      <c r="G37" s="233"/>
      <c r="H37" s="237"/>
      <c r="J37" s="25"/>
    </row>
    <row r="38" spans="1:7" ht="15" hidden="1" outlineLevel="1">
      <c r="A38" s="24"/>
      <c r="B38" s="190" t="s">
        <v>237</v>
      </c>
      <c r="C38" s="195"/>
      <c r="D38" s="195"/>
      <c r="E38" s="187" t="s">
        <v>238</v>
      </c>
      <c r="F38" s="187" t="s">
        <v>239</v>
      </c>
      <c r="G38" s="238" t="s">
        <v>185</v>
      </c>
    </row>
    <row r="39" spans="1:10" s="24" customFormat="1" ht="15" hidden="1" outlineLevel="1">
      <c r="A39" s="2"/>
      <c r="B39" s="189"/>
      <c r="C39" s="129"/>
      <c r="D39" s="129"/>
      <c r="E39" s="234"/>
      <c r="F39" s="234"/>
      <c r="G39" s="233"/>
      <c r="H39" s="237"/>
      <c r="J39" s="25"/>
    </row>
    <row r="40" spans="1:7" ht="15" hidden="1" outlineLevel="1">
      <c r="A40" s="24"/>
      <c r="B40" s="190" t="s">
        <v>240</v>
      </c>
      <c r="C40" s="195"/>
      <c r="D40" s="195"/>
      <c r="E40" s="187" t="e">
        <f>G21</f>
        <v>#REF!</v>
      </c>
      <c r="F40" s="187">
        <f>E21</f>
        <v>226622899</v>
      </c>
      <c r="G40" s="239" t="e">
        <f aca="true" t="shared" si="0" ref="G40:G54">F40-E40</f>
        <v>#REF!</v>
      </c>
    </row>
    <row r="41" spans="1:10" s="24" customFormat="1" ht="15" hidden="1" outlineLevel="1">
      <c r="A41" s="2"/>
      <c r="B41" s="189" t="s">
        <v>241</v>
      </c>
      <c r="C41" s="2"/>
      <c r="D41" s="129"/>
      <c r="E41" s="234">
        <f>F41</f>
        <v>0</v>
      </c>
      <c r="F41" s="234"/>
      <c r="G41" s="239">
        <f t="shared" si="0"/>
        <v>0</v>
      </c>
      <c r="H41" s="237"/>
      <c r="J41" s="25"/>
    </row>
    <row r="42" spans="2:10" s="24" customFormat="1" ht="14.25" hidden="1" outlineLevel="1">
      <c r="B42" s="190" t="s">
        <v>242</v>
      </c>
      <c r="C42" s="195"/>
      <c r="D42" s="195"/>
      <c r="E42" s="187" t="e">
        <f>E40-E41</f>
        <v>#REF!</v>
      </c>
      <c r="F42" s="187">
        <f>F40-F41</f>
        <v>226622899</v>
      </c>
      <c r="G42" s="239" t="e">
        <f t="shared" si="0"/>
        <v>#REF!</v>
      </c>
      <c r="H42" s="237"/>
      <c r="J42" s="25"/>
    </row>
    <row r="43" spans="2:10" s="24" customFormat="1" ht="14.25" hidden="1" outlineLevel="1">
      <c r="B43" s="190" t="s">
        <v>243</v>
      </c>
      <c r="C43" s="195"/>
      <c r="D43" s="195"/>
      <c r="E43" s="187">
        <v>2354480467</v>
      </c>
      <c r="F43" s="187">
        <f>ROUND(F42*25%,0)</f>
        <v>56655725</v>
      </c>
      <c r="G43" s="239">
        <f t="shared" si="0"/>
        <v>-2297824742</v>
      </c>
      <c r="H43" s="237"/>
      <c r="J43" s="25"/>
    </row>
    <row r="44" spans="1:11" ht="15" hidden="1" outlineLevel="1">
      <c r="A44" s="24"/>
      <c r="B44" s="190" t="s">
        <v>244</v>
      </c>
      <c r="C44" s="195"/>
      <c r="D44" s="195"/>
      <c r="E44" s="187" t="e">
        <f>E40-E43</f>
        <v>#REF!</v>
      </c>
      <c r="F44" s="187">
        <f>F40-F43</f>
        <v>169967174</v>
      </c>
      <c r="G44" s="239" t="e">
        <f t="shared" si="0"/>
        <v>#REF!</v>
      </c>
      <c r="H44" s="237"/>
      <c r="I44" s="24"/>
      <c r="J44" s="25"/>
      <c r="K44" s="24"/>
    </row>
    <row r="45" spans="1:10" s="24" customFormat="1" ht="15" hidden="1" outlineLevel="1">
      <c r="A45" s="2"/>
      <c r="B45" s="189" t="s">
        <v>245</v>
      </c>
      <c r="C45" s="129"/>
      <c r="D45" s="129"/>
      <c r="E45" s="234">
        <f>F45</f>
        <v>0</v>
      </c>
      <c r="F45" s="234"/>
      <c r="G45" s="239">
        <f t="shared" si="0"/>
        <v>0</v>
      </c>
      <c r="H45" s="129" t="s">
        <v>246</v>
      </c>
      <c r="I45" s="240" t="s">
        <v>247</v>
      </c>
      <c r="J45" s="186"/>
    </row>
    <row r="46" spans="1:11" s="60" customFormat="1" ht="15" hidden="1" outlineLevel="1">
      <c r="A46" s="24"/>
      <c r="B46" s="190" t="s">
        <v>248</v>
      </c>
      <c r="C46" s="194"/>
      <c r="D46" s="195"/>
      <c r="E46" s="187">
        <f>SUM(E47:E47)</f>
        <v>314765068</v>
      </c>
      <c r="F46" s="187">
        <f>SUM(F47:F47)</f>
        <v>0</v>
      </c>
      <c r="G46" s="239">
        <f t="shared" si="0"/>
        <v>-314765068</v>
      </c>
      <c r="H46" s="129" t="s">
        <v>249</v>
      </c>
      <c r="I46" s="186">
        <v>2354480467</v>
      </c>
      <c r="J46" s="186" t="s">
        <v>250</v>
      </c>
      <c r="K46" s="24"/>
    </row>
    <row r="47" spans="1:11" s="24" customFormat="1" ht="15" hidden="1" outlineLevel="1">
      <c r="A47" s="60"/>
      <c r="B47" s="241" t="s">
        <v>251</v>
      </c>
      <c r="C47" s="60"/>
      <c r="D47" s="242"/>
      <c r="E47" s="196">
        <v>314765068</v>
      </c>
      <c r="F47" s="196"/>
      <c r="G47" s="239">
        <f t="shared" si="0"/>
        <v>-314765068</v>
      </c>
      <c r="H47" s="129" t="s">
        <v>252</v>
      </c>
      <c r="I47" s="186">
        <v>314765068</v>
      </c>
      <c r="J47" s="186" t="s">
        <v>250</v>
      </c>
      <c r="K47" s="60"/>
    </row>
    <row r="48" spans="2:11" s="24" customFormat="1" ht="15" hidden="1" outlineLevel="1">
      <c r="B48" s="190" t="s">
        <v>253</v>
      </c>
      <c r="C48" s="194"/>
      <c r="D48" s="195"/>
      <c r="E48" s="187" t="e">
        <f>E44-E46-E45</f>
        <v>#REF!</v>
      </c>
      <c r="F48" s="187">
        <f>F44-F46-F45</f>
        <v>169967174</v>
      </c>
      <c r="G48" s="239" t="e">
        <f t="shared" si="0"/>
        <v>#REF!</v>
      </c>
      <c r="H48" s="129" t="s">
        <v>254</v>
      </c>
      <c r="I48" s="186">
        <v>277200000</v>
      </c>
      <c r="J48" s="186" t="s">
        <v>250</v>
      </c>
      <c r="K48" s="60"/>
    </row>
    <row r="49" spans="1:11" ht="15" hidden="1" outlineLevel="1">
      <c r="A49" s="24"/>
      <c r="B49" s="190" t="s">
        <v>255</v>
      </c>
      <c r="C49" s="194"/>
      <c r="D49" s="195"/>
      <c r="E49" s="187">
        <f>SUM(E50:E54)</f>
        <v>5324632633</v>
      </c>
      <c r="F49" s="187">
        <f>SUM(F50:F54)</f>
        <v>12706500000</v>
      </c>
      <c r="G49" s="239">
        <f t="shared" si="0"/>
        <v>7381867367</v>
      </c>
      <c r="H49" s="129" t="s">
        <v>256</v>
      </c>
      <c r="I49" s="186">
        <v>2354480467</v>
      </c>
      <c r="J49" s="186" t="s">
        <v>250</v>
      </c>
      <c r="K49" s="60"/>
    </row>
    <row r="50" spans="2:11" ht="15" hidden="1" outlineLevel="1">
      <c r="B50" s="189" t="s">
        <v>257</v>
      </c>
      <c r="E50" s="234">
        <v>1485076083</v>
      </c>
      <c r="F50" s="234"/>
      <c r="G50" s="243">
        <f t="shared" si="0"/>
        <v>-1485076083</v>
      </c>
      <c r="H50" s="129" t="s">
        <v>258</v>
      </c>
      <c r="I50" s="186">
        <v>1485076083</v>
      </c>
      <c r="J50" s="186" t="s">
        <v>250</v>
      </c>
      <c r="K50" s="24"/>
    </row>
    <row r="51" spans="2:11" ht="15" hidden="1" outlineLevel="1">
      <c r="B51" s="189" t="s">
        <v>259</v>
      </c>
      <c r="E51" s="234"/>
      <c r="F51" s="234">
        <v>9817500000</v>
      </c>
      <c r="G51" s="243">
        <f t="shared" si="0"/>
        <v>9817500000</v>
      </c>
      <c r="H51" s="129" t="s">
        <v>260</v>
      </c>
      <c r="I51" s="186">
        <v>742538041</v>
      </c>
      <c r="J51" s="186" t="s">
        <v>250</v>
      </c>
      <c r="K51" s="24"/>
    </row>
    <row r="52" spans="2:10" ht="15" hidden="1" outlineLevel="1">
      <c r="B52" s="189" t="s">
        <v>261</v>
      </c>
      <c r="E52" s="234">
        <v>2354480467</v>
      </c>
      <c r="F52" s="234"/>
      <c r="G52" s="243">
        <f t="shared" si="0"/>
        <v>-2354480467</v>
      </c>
      <c r="H52" s="129" t="s">
        <v>262</v>
      </c>
      <c r="I52" s="186">
        <v>742538042</v>
      </c>
      <c r="J52" s="186" t="s">
        <v>250</v>
      </c>
    </row>
    <row r="53" spans="2:10" ht="15" hidden="1" outlineLevel="1">
      <c r="B53" s="189" t="s">
        <v>263</v>
      </c>
      <c r="E53" s="234">
        <v>742538041</v>
      </c>
      <c r="F53" s="234">
        <v>2489000000</v>
      </c>
      <c r="G53" s="243">
        <f t="shared" si="0"/>
        <v>1746461959</v>
      </c>
      <c r="H53" s="129" t="s">
        <v>264</v>
      </c>
      <c r="I53" s="186">
        <v>26877536531</v>
      </c>
      <c r="J53" s="186" t="s">
        <v>250</v>
      </c>
    </row>
    <row r="54" spans="1:11" s="24" customFormat="1" ht="15" hidden="1" outlineLevel="1">
      <c r="A54" s="2"/>
      <c r="B54" s="189" t="s">
        <v>265</v>
      </c>
      <c r="C54" s="129"/>
      <c r="D54" s="129"/>
      <c r="E54" s="234">
        <f>742538042</f>
        <v>742538042</v>
      </c>
      <c r="F54" s="234">
        <v>400000000</v>
      </c>
      <c r="G54" s="243">
        <f t="shared" si="0"/>
        <v>-342538042</v>
      </c>
      <c r="H54" s="195" t="s">
        <v>266</v>
      </c>
      <c r="I54" s="240">
        <f>SUM(I46:I53)</f>
        <v>35148614699</v>
      </c>
      <c r="J54" s="186"/>
      <c r="K54" s="2"/>
    </row>
    <row r="55" spans="2:11" s="24" customFormat="1" ht="15" hidden="1" outlineLevel="1">
      <c r="B55" s="190" t="s">
        <v>267</v>
      </c>
      <c r="C55" s="195"/>
      <c r="D55" s="195"/>
      <c r="E55" s="187" t="e">
        <f>E48-E49</f>
        <v>#REF!</v>
      </c>
      <c r="F55" s="187">
        <f>F48-F49</f>
        <v>-12536532826</v>
      </c>
      <c r="G55" s="239" t="e">
        <f>G48-SUM(G50:G54)</f>
        <v>#REF!</v>
      </c>
      <c r="H55" s="129" t="s">
        <v>268</v>
      </c>
      <c r="I55" s="244" t="e">
        <f>I54-G21</f>
        <v>#REF!</v>
      </c>
      <c r="J55" s="240"/>
      <c r="K55" s="2"/>
    </row>
    <row r="56" spans="2:11" s="24" customFormat="1" ht="15" hidden="1" outlineLevel="1">
      <c r="B56" s="190"/>
      <c r="C56" s="195"/>
      <c r="D56" s="195"/>
      <c r="E56" s="187"/>
      <c r="F56" s="187"/>
      <c r="G56" s="245"/>
      <c r="H56" s="188" t="s">
        <v>269</v>
      </c>
      <c r="I56" s="2"/>
      <c r="J56" s="186"/>
      <c r="K56" s="2"/>
    </row>
    <row r="57" spans="2:10" s="24" customFormat="1" ht="15" hidden="1" outlineLevel="1">
      <c r="B57" s="190" t="s">
        <v>270</v>
      </c>
      <c r="C57" s="195"/>
      <c r="D57" s="195"/>
      <c r="E57" s="187">
        <v>750660942</v>
      </c>
      <c r="F57" s="187">
        <v>17121002644</v>
      </c>
      <c r="G57" s="238"/>
      <c r="H57" s="237"/>
      <c r="J57" s="47"/>
    </row>
    <row r="58" spans="2:10" s="24" customFormat="1" ht="14.25" hidden="1" outlineLevel="1">
      <c r="B58" s="190" t="s">
        <v>271</v>
      </c>
      <c r="C58" s="195"/>
      <c r="D58" s="195"/>
      <c r="E58" s="187" t="e">
        <f>E55+E57</f>
        <v>#REF!</v>
      </c>
      <c r="F58" s="187">
        <f>F55+F57</f>
        <v>4584469818</v>
      </c>
      <c r="G58" s="238"/>
      <c r="H58" s="237"/>
      <c r="J58" s="25"/>
    </row>
    <row r="59" spans="2:11" s="24" customFormat="1" ht="14.25" hidden="1" outlineLevel="1">
      <c r="B59" s="190" t="s">
        <v>272</v>
      </c>
      <c r="C59" s="195"/>
      <c r="D59" s="195"/>
      <c r="E59" s="187">
        <f>'[4]CDKT'!H101</f>
        <v>13117585477</v>
      </c>
      <c r="F59" s="187">
        <f>'[4]CDKT'!E101</f>
        <v>-7646811614</v>
      </c>
      <c r="G59" s="239" t="e">
        <f>'[4]CDKT'!I101</f>
        <v>#VALUE!</v>
      </c>
      <c r="H59" s="237"/>
      <c r="J59" s="25"/>
      <c r="K59" s="24" t="s">
        <v>5</v>
      </c>
    </row>
    <row r="60" spans="1:11" ht="15">
      <c r="A60" s="24"/>
      <c r="B60" s="190" t="s">
        <v>185</v>
      </c>
      <c r="C60" s="195"/>
      <c r="D60" s="195"/>
      <c r="E60" s="246" t="e">
        <f>E59-E58</f>
        <v>#REF!</v>
      </c>
      <c r="F60" s="187">
        <f>F59-F58</f>
        <v>-12231281432</v>
      </c>
      <c r="G60" s="238"/>
      <c r="H60" s="237"/>
      <c r="I60" s="24"/>
      <c r="J60" s="25"/>
      <c r="K60" s="24"/>
    </row>
    <row r="61" spans="5:11" ht="15">
      <c r="E61" s="234"/>
      <c r="F61" s="234"/>
      <c r="G61" s="233"/>
      <c r="H61" s="237"/>
      <c r="I61" s="24"/>
      <c r="J61" s="25"/>
      <c r="K61" s="24"/>
    </row>
    <row r="62" spans="4:11" ht="15">
      <c r="D62" s="2"/>
      <c r="E62" s="247"/>
      <c r="F62" s="247"/>
      <c r="G62" s="233"/>
      <c r="H62" s="237"/>
      <c r="I62" s="24"/>
      <c r="J62" s="25"/>
      <c r="K62" s="24"/>
    </row>
    <row r="63" spans="4:10" ht="15">
      <c r="D63" s="2"/>
      <c r="E63" s="247"/>
      <c r="F63" s="247"/>
      <c r="G63" s="233"/>
      <c r="J63" s="25"/>
    </row>
    <row r="64" spans="4:7" ht="15">
      <c r="D64" s="2"/>
      <c r="E64" s="248">
        <f>H63+I63</f>
        <v>0</v>
      </c>
      <c r="F64" s="247"/>
      <c r="G64" s="233"/>
    </row>
    <row r="65" spans="4:7" ht="15">
      <c r="D65" s="2"/>
      <c r="E65" s="247"/>
      <c r="F65" s="247"/>
      <c r="G65" s="233"/>
    </row>
    <row r="66" spans="4:7" ht="15">
      <c r="D66" s="2"/>
      <c r="E66" s="247"/>
      <c r="F66" s="247"/>
      <c r="G66" s="233"/>
    </row>
    <row r="67" spans="4:7" ht="15">
      <c r="D67" s="2"/>
      <c r="E67" s="247"/>
      <c r="F67" s="247"/>
      <c r="G67" s="233"/>
    </row>
    <row r="68" spans="4:7" ht="15">
      <c r="D68" s="2"/>
      <c r="E68" s="247"/>
      <c r="F68" s="247"/>
      <c r="G68" s="233"/>
    </row>
    <row r="69" spans="4:7" ht="15">
      <c r="D69" s="2"/>
      <c r="E69" s="247"/>
      <c r="F69" s="247"/>
      <c r="G69" s="233"/>
    </row>
    <row r="70" spans="4:7" ht="15">
      <c r="D70" s="2"/>
      <c r="E70" s="247"/>
      <c r="F70" s="247"/>
      <c r="G70" s="233"/>
    </row>
    <row r="71" spans="1:11" s="24" customFormat="1" ht="15">
      <c r="A71" s="2"/>
      <c r="B71" s="189"/>
      <c r="C71" s="129"/>
      <c r="D71" s="2"/>
      <c r="E71" s="247"/>
      <c r="F71" s="247"/>
      <c r="G71" s="233"/>
      <c r="H71" s="188"/>
      <c r="I71" s="2"/>
      <c r="J71" s="47"/>
      <c r="K71" s="2"/>
    </row>
    <row r="72" spans="1:7" ht="15">
      <c r="A72" s="24"/>
      <c r="B72" s="190"/>
      <c r="C72" s="195"/>
      <c r="D72" s="24"/>
      <c r="E72" s="245"/>
      <c r="F72" s="245"/>
      <c r="G72" s="238"/>
    </row>
    <row r="73" spans="4:7" ht="15">
      <c r="D73" s="2"/>
      <c r="E73" s="247"/>
      <c r="F73" s="247"/>
      <c r="G73" s="233"/>
    </row>
    <row r="74" spans="5:11" ht="15">
      <c r="E74" s="234"/>
      <c r="F74" s="234"/>
      <c r="G74" s="233"/>
      <c r="H74" s="237"/>
      <c r="I74" s="24"/>
      <c r="K74" s="24"/>
    </row>
    <row r="75" spans="5:10" ht="15">
      <c r="E75" s="234"/>
      <c r="F75" s="234"/>
      <c r="G75" s="233"/>
      <c r="J75" s="25"/>
    </row>
    <row r="76" spans="5:7" ht="15">
      <c r="E76" s="234"/>
      <c r="F76" s="234"/>
      <c r="G76" s="233"/>
    </row>
    <row r="77" spans="5:7" ht="15">
      <c r="E77" s="234"/>
      <c r="F77" s="234"/>
      <c r="G77" s="233"/>
    </row>
    <row r="78" spans="5:7" ht="15">
      <c r="E78" s="234"/>
      <c r="F78" s="234"/>
      <c r="G78" s="233"/>
    </row>
    <row r="79" spans="5:7" ht="15">
      <c r="E79" s="234"/>
      <c r="F79" s="234"/>
      <c r="G79" s="233"/>
    </row>
    <row r="80" spans="5:7" ht="15">
      <c r="E80" s="234"/>
      <c r="F80" s="234"/>
      <c r="G80" s="233"/>
    </row>
    <row r="81" spans="5:7" ht="15">
      <c r="E81" s="234"/>
      <c r="F81" s="234"/>
      <c r="G81" s="233"/>
    </row>
    <row r="82" spans="5:7" ht="15">
      <c r="E82" s="234"/>
      <c r="F82" s="234"/>
      <c r="G82" s="233"/>
    </row>
    <row r="83" spans="5:7" ht="15">
      <c r="E83" s="234"/>
      <c r="F83" s="234"/>
      <c r="G83" s="233"/>
    </row>
    <row r="84" spans="5:7" ht="15">
      <c r="E84" s="234"/>
      <c r="F84" s="234"/>
      <c r="G84" s="233"/>
    </row>
    <row r="85" spans="5:7" ht="15">
      <c r="E85" s="234"/>
      <c r="F85" s="234"/>
      <c r="G85" s="233"/>
    </row>
    <row r="86" spans="5:7" ht="15">
      <c r="E86" s="234"/>
      <c r="F86" s="234"/>
      <c r="G86" s="233"/>
    </row>
    <row r="87" spans="5:7" ht="15">
      <c r="E87" s="234"/>
      <c r="F87" s="234"/>
      <c r="G87" s="233"/>
    </row>
    <row r="88" spans="5:7" ht="15">
      <c r="E88" s="234"/>
      <c r="F88" s="234"/>
      <c r="G88" s="233"/>
    </row>
    <row r="89" spans="5:7" ht="15">
      <c r="E89" s="234"/>
      <c r="F89" s="234"/>
      <c r="G89" s="233"/>
    </row>
    <row r="90" spans="5:7" ht="15">
      <c r="E90" s="234"/>
      <c r="F90" s="234"/>
      <c r="G90" s="233"/>
    </row>
    <row r="91" spans="5:7" ht="15">
      <c r="E91" s="234"/>
      <c r="F91" s="234"/>
      <c r="G91" s="233"/>
    </row>
    <row r="92" spans="5:7" ht="15">
      <c r="E92" s="234"/>
      <c r="F92" s="234"/>
      <c r="G92" s="233"/>
    </row>
    <row r="93" spans="5:7" ht="15">
      <c r="E93" s="234"/>
      <c r="F93" s="234"/>
      <c r="G93" s="233"/>
    </row>
    <row r="94" spans="5:7" ht="15">
      <c r="E94" s="234"/>
      <c r="F94" s="234"/>
      <c r="G94" s="233"/>
    </row>
    <row r="95" spans="5:7" ht="15">
      <c r="E95" s="234"/>
      <c r="F95" s="234"/>
      <c r="G95" s="233"/>
    </row>
    <row r="96" spans="5:7" ht="15">
      <c r="E96" s="234"/>
      <c r="F96" s="234"/>
      <c r="G96" s="233"/>
    </row>
    <row r="97" spans="5:7" ht="15">
      <c r="E97" s="234"/>
      <c r="F97" s="234"/>
      <c r="G97" s="233"/>
    </row>
    <row r="98" spans="5:7" ht="15">
      <c r="E98" s="234"/>
      <c r="F98" s="234"/>
      <c r="G98" s="233"/>
    </row>
    <row r="99" spans="5:7" ht="15">
      <c r="E99" s="234"/>
      <c r="F99" s="234"/>
      <c r="G99" s="233"/>
    </row>
    <row r="100" spans="5:7" ht="15">
      <c r="E100" s="234"/>
      <c r="F100" s="234"/>
      <c r="G100" s="233"/>
    </row>
    <row r="101" spans="5:7" ht="15">
      <c r="E101" s="234"/>
      <c r="F101" s="234"/>
      <c r="G101" s="233"/>
    </row>
    <row r="102" spans="5:7" ht="15">
      <c r="E102" s="234"/>
      <c r="F102" s="234"/>
      <c r="G102" s="233"/>
    </row>
    <row r="103" spans="5:7" ht="15">
      <c r="E103" s="234"/>
      <c r="F103" s="234"/>
      <c r="G103" s="233"/>
    </row>
    <row r="104" spans="5:7" ht="15">
      <c r="E104" s="234"/>
      <c r="F104" s="234"/>
      <c r="G104" s="248"/>
    </row>
    <row r="105" spans="5:7" ht="15">
      <c r="E105" s="234"/>
      <c r="F105" s="234"/>
      <c r="G105" s="248"/>
    </row>
    <row r="106" spans="5:7" ht="15">
      <c r="E106" s="234"/>
      <c r="F106" s="234"/>
      <c r="G106" s="248"/>
    </row>
    <row r="107" spans="5:7" ht="15">
      <c r="E107" s="234"/>
      <c r="F107" s="234"/>
      <c r="G107" s="248"/>
    </row>
    <row r="108" spans="5:7" ht="15">
      <c r="E108" s="234"/>
      <c r="F108" s="234"/>
      <c r="G108" s="248"/>
    </row>
    <row r="109" spans="5:7" ht="15">
      <c r="E109" s="234"/>
      <c r="F109" s="234"/>
      <c r="G109" s="248"/>
    </row>
    <row r="110" spans="5:7" ht="15">
      <c r="E110" s="234"/>
      <c r="F110" s="234"/>
      <c r="G110" s="248"/>
    </row>
    <row r="111" spans="5:7" ht="15">
      <c r="E111" s="234"/>
      <c r="F111" s="234"/>
      <c r="G111" s="248"/>
    </row>
    <row r="112" spans="5:7" ht="15">
      <c r="E112" s="234"/>
      <c r="F112" s="234"/>
      <c r="G112" s="248"/>
    </row>
    <row r="113" spans="5:7" ht="15">
      <c r="E113" s="234"/>
      <c r="F113" s="234"/>
      <c r="G113" s="248"/>
    </row>
    <row r="114" spans="5:7" ht="15">
      <c r="E114" s="234"/>
      <c r="F114" s="234"/>
      <c r="G114" s="248"/>
    </row>
    <row r="115" spans="5:7" ht="15">
      <c r="E115" s="234"/>
      <c r="F115" s="234"/>
      <c r="G115" s="248"/>
    </row>
    <row r="116" spans="5:7" ht="15">
      <c r="E116" s="234"/>
      <c r="F116" s="234"/>
      <c r="G116" s="248"/>
    </row>
    <row r="117" spans="5:7" ht="15">
      <c r="E117" s="234"/>
      <c r="F117" s="234"/>
      <c r="G117" s="248"/>
    </row>
    <row r="118" spans="5:7" ht="15">
      <c r="E118" s="234"/>
      <c r="F118" s="234"/>
      <c r="G118" s="248"/>
    </row>
    <row r="119" spans="5:7" ht="15">
      <c r="E119" s="234"/>
      <c r="F119" s="234"/>
      <c r="G119" s="248"/>
    </row>
    <row r="120" spans="5:7" ht="15">
      <c r="E120" s="234"/>
      <c r="F120" s="234"/>
      <c r="G120" s="248"/>
    </row>
    <row r="121" spans="5:7" ht="15">
      <c r="E121" s="234"/>
      <c r="F121" s="234"/>
      <c r="G121" s="248"/>
    </row>
    <row r="122" spans="5:7" ht="15">
      <c r="E122" s="234"/>
      <c r="F122" s="234"/>
      <c r="G122" s="248"/>
    </row>
    <row r="123" spans="5:7" ht="15">
      <c r="E123" s="234"/>
      <c r="F123" s="234"/>
      <c r="G123" s="248"/>
    </row>
    <row r="124" spans="5:7" ht="15">
      <c r="E124" s="234"/>
      <c r="F124" s="234"/>
      <c r="G124" s="248"/>
    </row>
    <row r="125" spans="5:7" ht="15">
      <c r="E125" s="234"/>
      <c r="F125" s="234"/>
      <c r="G125" s="248"/>
    </row>
    <row r="126" spans="5:7" ht="15">
      <c r="E126" s="234"/>
      <c r="F126" s="234"/>
      <c r="G126" s="248"/>
    </row>
    <row r="127" spans="5:7" ht="15">
      <c r="E127" s="234"/>
      <c r="F127" s="234"/>
      <c r="G127" s="248"/>
    </row>
    <row r="128" spans="5:7" ht="15">
      <c r="E128" s="234"/>
      <c r="F128" s="234"/>
      <c r="G128" s="248"/>
    </row>
    <row r="129" spans="5:7" ht="15">
      <c r="E129" s="234"/>
      <c r="F129" s="234"/>
      <c r="G129" s="248"/>
    </row>
    <row r="130" spans="5:7" ht="15">
      <c r="E130" s="234"/>
      <c r="F130" s="234"/>
      <c r="G130" s="248"/>
    </row>
    <row r="131" spans="5:7" ht="15">
      <c r="E131" s="234"/>
      <c r="F131" s="234"/>
      <c r="G131" s="248"/>
    </row>
    <row r="132" spans="5:7" ht="15">
      <c r="E132" s="234"/>
      <c r="F132" s="234"/>
      <c r="G132" s="248"/>
    </row>
    <row r="133" spans="5:7" ht="15">
      <c r="E133" s="234"/>
      <c r="F133" s="234"/>
      <c r="G133" s="248"/>
    </row>
    <row r="134" spans="5:7" ht="15">
      <c r="E134" s="234"/>
      <c r="F134" s="234"/>
      <c r="G134" s="248"/>
    </row>
    <row r="135" spans="5:7" ht="15">
      <c r="E135" s="234"/>
      <c r="F135" s="234"/>
      <c r="G135" s="248"/>
    </row>
    <row r="136" spans="5:7" ht="15">
      <c r="E136" s="234"/>
      <c r="F136" s="234"/>
      <c r="G136" s="248"/>
    </row>
    <row r="137" spans="5:7" ht="15">
      <c r="E137" s="234"/>
      <c r="F137" s="234"/>
      <c r="G137" s="248"/>
    </row>
    <row r="138" spans="5:7" ht="15">
      <c r="E138" s="234"/>
      <c r="F138" s="234"/>
      <c r="G138" s="248"/>
    </row>
    <row r="139" spans="5:7" ht="15">
      <c r="E139" s="234"/>
      <c r="F139" s="234"/>
      <c r="G139" s="248"/>
    </row>
    <row r="140" spans="5:7" ht="15">
      <c r="E140" s="234"/>
      <c r="F140" s="234"/>
      <c r="G140" s="248"/>
    </row>
    <row r="141" spans="5:7" ht="15">
      <c r="E141" s="249"/>
      <c r="F141" s="234"/>
      <c r="G141" s="248"/>
    </row>
    <row r="142" spans="5:7" ht="15">
      <c r="E142" s="234"/>
      <c r="F142" s="234"/>
      <c r="G142" s="248"/>
    </row>
    <row r="143" spans="5:7" ht="15">
      <c r="E143" s="234"/>
      <c r="F143" s="234"/>
      <c r="G143" s="248">
        <f>G144+G163</f>
        <v>0</v>
      </c>
    </row>
    <row r="144" spans="5:7" ht="15">
      <c r="E144" s="234"/>
      <c r="F144" s="234"/>
      <c r="G144" s="248"/>
    </row>
    <row r="145" spans="5:7" ht="15">
      <c r="E145" s="234"/>
      <c r="F145" s="234"/>
      <c r="G145" s="248"/>
    </row>
    <row r="146" spans="5:7" ht="15">
      <c r="E146" s="234"/>
      <c r="F146" s="234"/>
      <c r="G146" s="248"/>
    </row>
    <row r="147" spans="5:7" ht="15">
      <c r="E147" s="234"/>
      <c r="F147" s="234"/>
      <c r="G147" s="248"/>
    </row>
    <row r="148" spans="5:7" ht="15">
      <c r="E148" s="234"/>
      <c r="F148" s="234"/>
      <c r="G148" s="248"/>
    </row>
    <row r="149" spans="5:7" ht="15">
      <c r="E149" s="234"/>
      <c r="F149" s="234"/>
      <c r="G149" s="248"/>
    </row>
    <row r="150" spans="5:7" ht="15">
      <c r="E150" s="234"/>
      <c r="F150" s="234"/>
      <c r="G150" s="248"/>
    </row>
    <row r="151" spans="5:7" ht="15">
      <c r="E151" s="234"/>
      <c r="F151" s="234"/>
      <c r="G151" s="248"/>
    </row>
    <row r="152" spans="5:7" ht="15">
      <c r="E152" s="234"/>
      <c r="F152" s="234"/>
      <c r="G152" s="248"/>
    </row>
    <row r="153" spans="5:7" ht="15">
      <c r="E153" s="234"/>
      <c r="F153" s="234"/>
      <c r="G153" s="248"/>
    </row>
    <row r="154" spans="5:7" ht="15">
      <c r="E154" s="234"/>
      <c r="F154" s="234"/>
      <c r="G154" s="248"/>
    </row>
    <row r="155" spans="5:7" ht="15">
      <c r="E155" s="234"/>
      <c r="F155" s="234"/>
      <c r="G155" s="248"/>
    </row>
    <row r="156" spans="5:7" ht="15">
      <c r="E156" s="250"/>
      <c r="F156" s="234"/>
      <c r="G156" s="248"/>
    </row>
    <row r="157" spans="5:7" ht="15">
      <c r="E157" s="234"/>
      <c r="F157" s="234"/>
      <c r="G157" s="248"/>
    </row>
    <row r="158" spans="5:7" ht="15">
      <c r="E158" s="234"/>
      <c r="F158" s="234"/>
      <c r="G158" s="248"/>
    </row>
    <row r="159" spans="5:7" ht="15">
      <c r="E159" s="234"/>
      <c r="F159" s="234"/>
      <c r="G159" s="248"/>
    </row>
    <row r="160" spans="5:7" ht="15">
      <c r="E160" s="234"/>
      <c r="F160" s="234"/>
      <c r="G160" s="248"/>
    </row>
    <row r="161" spans="5:7" ht="15">
      <c r="E161" s="234"/>
      <c r="F161" s="234"/>
      <c r="G161" s="248"/>
    </row>
    <row r="162" spans="5:7" ht="15">
      <c r="E162" s="234"/>
      <c r="F162" s="234"/>
      <c r="G162" s="248"/>
    </row>
    <row r="163" spans="5:7" ht="15">
      <c r="E163" s="234"/>
      <c r="F163" s="234"/>
      <c r="G163" s="248"/>
    </row>
    <row r="164" spans="5:7" ht="15">
      <c r="E164" s="234"/>
      <c r="F164" s="234"/>
      <c r="G164" s="248"/>
    </row>
    <row r="165" spans="5:7" ht="15">
      <c r="E165" s="234"/>
      <c r="F165" s="234"/>
      <c r="G165" s="248"/>
    </row>
    <row r="166" spans="5:7" ht="15">
      <c r="E166" s="234"/>
      <c r="F166" s="234"/>
      <c r="G166" s="248"/>
    </row>
    <row r="167" spans="5:7" ht="15">
      <c r="E167" s="234"/>
      <c r="F167" s="234"/>
      <c r="G167" s="248"/>
    </row>
    <row r="168" spans="5:7" ht="15">
      <c r="E168" s="234"/>
      <c r="F168" s="234"/>
      <c r="G168" s="248"/>
    </row>
    <row r="169" spans="5:7" ht="15">
      <c r="E169" s="234"/>
      <c r="F169" s="234"/>
      <c r="G169" s="248"/>
    </row>
  </sheetData>
  <sheetProtection/>
  <mergeCells count="5">
    <mergeCell ref="E28:F28"/>
    <mergeCell ref="A2:C2"/>
    <mergeCell ref="D2:G2"/>
    <mergeCell ref="E26:F26"/>
    <mergeCell ref="E27:F27"/>
  </mergeCells>
  <printOptions/>
  <pageMargins left="0.984251968503937" right="0.32" top="0.590551181102362" bottom="0.590551181102362" header="0.511811023622047" footer="0.31496062992126"/>
  <pageSetup firstPageNumber="8" useFirstPageNumber="1" horizontalDpi="600" verticalDpi="600" orientation="portrait" paperSize="9" scale="98" r:id="rId4"/>
  <headerFooter alignWithMargins="0">
    <oddFooter>&amp;C&amp;11&amp;P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2"/>
  <sheetViews>
    <sheetView zoomScalePageLayoutView="0" workbookViewId="0" topLeftCell="A25">
      <selection activeCell="A47" sqref="A47"/>
    </sheetView>
  </sheetViews>
  <sheetFormatPr defaultColWidth="9.00390625" defaultRowHeight="15.75" outlineLevelRow="1" outlineLevelCol="1"/>
  <cols>
    <col min="1" max="1" width="3.625" style="312" customWidth="1"/>
    <col min="2" max="2" width="41.375" style="313" customWidth="1"/>
    <col min="3" max="3" width="6.00390625" style="260" customWidth="1"/>
    <col min="4" max="4" width="6.625" style="260" hidden="1" customWidth="1"/>
    <col min="5" max="5" width="15.125" style="256" customWidth="1"/>
    <col min="6" max="6" width="15.25390625" style="256" customWidth="1"/>
    <col min="7" max="7" width="13.875" style="260" hidden="1" customWidth="1" outlineLevel="1"/>
    <col min="8" max="8" width="16.00390625" style="260" bestFit="1" customWidth="1" collapsed="1"/>
    <col min="9" max="9" width="14.625" style="260" customWidth="1"/>
    <col min="10" max="10" width="14.25390625" style="260" bestFit="1" customWidth="1"/>
    <col min="11" max="11" width="10.375" style="260" bestFit="1" customWidth="1"/>
    <col min="12" max="16384" width="9.00390625" style="260" customWidth="1"/>
  </cols>
  <sheetData>
    <row r="1" spans="1:7" s="252" customFormat="1" ht="15">
      <c r="A1" s="1" t="str">
        <f>'[4]KQKD'!A1</f>
        <v>CÔNG TY CỔ PHẦN QUẢN LÝ QUỸ AN PHÚ</v>
      </c>
      <c r="B1" s="2"/>
      <c r="C1" s="2"/>
      <c r="D1" s="128"/>
      <c r="E1" s="2"/>
      <c r="F1" s="251" t="s">
        <v>1</v>
      </c>
      <c r="G1" s="251"/>
    </row>
    <row r="2" spans="1:10" s="2" customFormat="1" ht="23.25" customHeight="1">
      <c r="A2" s="517" t="s">
        <v>2</v>
      </c>
      <c r="B2" s="517"/>
      <c r="C2" s="523" t="s">
        <v>3</v>
      </c>
      <c r="D2" s="523"/>
      <c r="E2" s="523"/>
      <c r="F2" s="523"/>
      <c r="G2" s="253"/>
      <c r="H2" s="253"/>
      <c r="J2" s="47"/>
    </row>
    <row r="3" spans="1:6" s="252" customFormat="1" ht="15">
      <c r="A3" s="254"/>
      <c r="B3" s="255"/>
      <c r="E3" s="256"/>
      <c r="F3" s="256"/>
    </row>
    <row r="4" spans="1:6" s="252" customFormat="1" ht="15">
      <c r="A4" s="257" t="s">
        <v>273</v>
      </c>
      <c r="B4" s="257"/>
      <c r="C4" s="257"/>
      <c r="D4" s="257"/>
      <c r="E4" s="257"/>
      <c r="F4" s="257"/>
    </row>
    <row r="5" spans="1:6" ht="15">
      <c r="A5" s="258" t="s">
        <v>274</v>
      </c>
      <c r="B5" s="259"/>
      <c r="C5" s="259"/>
      <c r="D5" s="259"/>
      <c r="E5" s="259"/>
      <c r="F5" s="259"/>
    </row>
    <row r="6" spans="1:7" ht="15">
      <c r="A6" s="261" t="s">
        <v>204</v>
      </c>
      <c r="B6" s="257"/>
      <c r="C6" s="257"/>
      <c r="D6" s="257"/>
      <c r="E6" s="257"/>
      <c r="F6" s="257"/>
      <c r="G6" s="262"/>
    </row>
    <row r="7" spans="1:7" ht="15">
      <c r="A7" s="534" t="s">
        <v>7</v>
      </c>
      <c r="B7" s="534"/>
      <c r="C7" s="534"/>
      <c r="D7" s="534"/>
      <c r="E7" s="534"/>
      <c r="F7" s="534"/>
      <c r="G7" s="263"/>
    </row>
    <row r="8" spans="1:10" s="269" customFormat="1" ht="28.5">
      <c r="A8" s="264" t="s">
        <v>8</v>
      </c>
      <c r="B8" s="265" t="s">
        <v>187</v>
      </c>
      <c r="C8" s="266" t="s">
        <v>275</v>
      </c>
      <c r="D8" s="266" t="s">
        <v>11</v>
      </c>
      <c r="E8" s="267" t="s">
        <v>206</v>
      </c>
      <c r="F8" s="267" t="s">
        <v>276</v>
      </c>
      <c r="G8" s="268" t="s">
        <v>277</v>
      </c>
      <c r="H8" s="269" t="s">
        <v>5</v>
      </c>
      <c r="I8" s="270"/>
      <c r="J8" s="271"/>
    </row>
    <row r="9" spans="1:7" s="269" customFormat="1" ht="19.5" customHeight="1">
      <c r="A9" s="272" t="s">
        <v>21</v>
      </c>
      <c r="B9" s="273" t="s">
        <v>278</v>
      </c>
      <c r="C9" s="274"/>
      <c r="D9" s="274"/>
      <c r="E9" s="275"/>
      <c r="F9" s="275"/>
      <c r="G9" s="276"/>
    </row>
    <row r="10" spans="1:10" ht="19.5" customHeight="1">
      <c r="A10" s="277">
        <v>1</v>
      </c>
      <c r="B10" s="278" t="s">
        <v>279</v>
      </c>
      <c r="C10" s="277" t="str">
        <f>'[3]Bao cao'!S178</f>
        <v>01</v>
      </c>
      <c r="D10" s="279"/>
      <c r="E10" s="280"/>
      <c r="F10" s="280"/>
      <c r="G10" s="276" t="s">
        <v>24</v>
      </c>
      <c r="H10" s="281"/>
      <c r="I10" s="281"/>
      <c r="J10" s="281"/>
    </row>
    <row r="11" spans="1:9" ht="19.5" customHeight="1">
      <c r="A11" s="277">
        <v>2</v>
      </c>
      <c r="B11" s="278" t="s">
        <v>280</v>
      </c>
      <c r="C11" s="282" t="s">
        <v>281</v>
      </c>
      <c r="D11" s="279"/>
      <c r="E11" s="280">
        <f>VLOOKUP(C11,'[3]Bao cao'!$S$179:$AM$211,6)</f>
        <v>828000000</v>
      </c>
      <c r="F11" s="280">
        <f>VLOOKUP(C11,'[3]Bao cao'!$S$179:$AM$211,14)</f>
        <v>12502384</v>
      </c>
      <c r="G11" s="276" t="s">
        <v>24</v>
      </c>
      <c r="I11" s="281"/>
    </row>
    <row r="12" spans="1:9" ht="19.5" customHeight="1">
      <c r="A12" s="277">
        <v>3</v>
      </c>
      <c r="B12" s="278" t="s">
        <v>282</v>
      </c>
      <c r="C12" s="282" t="s">
        <v>283</v>
      </c>
      <c r="D12" s="279"/>
      <c r="E12" s="280">
        <f>VLOOKUP(C12,'[3]Bao cao'!$S$179:$AM$211,6)</f>
        <v>-31561400</v>
      </c>
      <c r="F12" s="280">
        <f>VLOOKUP(C12,'[3]Bao cao'!$S$179:$AM$211,14)</f>
        <v>-43400000</v>
      </c>
      <c r="G12" s="276" t="s">
        <v>24</v>
      </c>
      <c r="I12" s="283"/>
    </row>
    <row r="13" spans="1:9" ht="19.5" customHeight="1" outlineLevel="1" collapsed="1">
      <c r="A13" s="277">
        <v>4</v>
      </c>
      <c r="B13" s="278" t="s">
        <v>284</v>
      </c>
      <c r="C13" s="284" t="s">
        <v>285</v>
      </c>
      <c r="D13" s="279"/>
      <c r="E13" s="280">
        <f>VLOOKUP(C13,'[3]Bao cao'!$S$179:$AM$211,6)</f>
        <v>0</v>
      </c>
      <c r="F13" s="280">
        <f>VLOOKUP(C13,'[3]Bao cao'!$S$179:$AM$211,14)</f>
        <v>0</v>
      </c>
      <c r="G13" s="276" t="s">
        <v>24</v>
      </c>
      <c r="H13" s="283"/>
      <c r="I13" s="283"/>
    </row>
    <row r="14" spans="1:9" ht="19.5" customHeight="1">
      <c r="A14" s="277">
        <v>5</v>
      </c>
      <c r="B14" s="278" t="s">
        <v>286</v>
      </c>
      <c r="C14" s="284" t="s">
        <v>287</v>
      </c>
      <c r="D14" s="279"/>
      <c r="E14" s="280">
        <f>VLOOKUP(C14,'[3]Bao cao'!$S$179:$AM$211,6)</f>
        <v>-140589739</v>
      </c>
      <c r="F14" s="280">
        <f>VLOOKUP(C14,'[3]Bao cao'!$S$179:$AM$211,14)</f>
        <v>-1422184</v>
      </c>
      <c r="G14" s="276" t="s">
        <v>24</v>
      </c>
      <c r="I14" s="285"/>
    </row>
    <row r="15" spans="1:7" ht="19.5" customHeight="1">
      <c r="A15" s="277">
        <v>6</v>
      </c>
      <c r="B15" s="278" t="s">
        <v>288</v>
      </c>
      <c r="C15" s="284" t="s">
        <v>289</v>
      </c>
      <c r="D15" s="279"/>
      <c r="E15" s="280">
        <f>VLOOKUP(C15,'[3]Bao cao'!$S$179:$AM$211,6)</f>
        <v>-812350000</v>
      </c>
      <c r="F15" s="280">
        <f>VLOOKUP(C15,'[3]Bao cao'!$S$179:$AM$211,14)</f>
        <v>0</v>
      </c>
      <c r="G15" s="276" t="s">
        <v>24</v>
      </c>
    </row>
    <row r="16" spans="1:7" ht="19.5" customHeight="1">
      <c r="A16" s="277">
        <v>7</v>
      </c>
      <c r="B16" s="278" t="s">
        <v>290</v>
      </c>
      <c r="C16" s="284" t="s">
        <v>291</v>
      </c>
      <c r="D16" s="279"/>
      <c r="E16" s="280">
        <f>VLOOKUP(C16,'[3]Bao cao'!$S$179:$AM$211,6)</f>
        <v>-639524973</v>
      </c>
      <c r="F16" s="280">
        <f>VLOOKUP(C16,'[3]Bao cao'!$S$179:$AM$211,14)</f>
        <v>-957422429</v>
      </c>
      <c r="G16" s="276" t="s">
        <v>24</v>
      </c>
    </row>
    <row r="17" spans="1:7" s="292" customFormat="1" ht="28.5">
      <c r="A17" s="286"/>
      <c r="B17" s="287" t="s">
        <v>292</v>
      </c>
      <c r="C17" s="288" t="s">
        <v>293</v>
      </c>
      <c r="D17" s="289"/>
      <c r="E17" s="290">
        <f>SUM(E11:E16)</f>
        <v>-796026112</v>
      </c>
      <c r="F17" s="290">
        <f>SUM(F11:F16)</f>
        <v>-989742229</v>
      </c>
      <c r="G17" s="291" t="s">
        <v>24</v>
      </c>
    </row>
    <row r="18" spans="1:7" s="269" customFormat="1" ht="6.75" customHeight="1">
      <c r="A18" s="277"/>
      <c r="B18" s="293"/>
      <c r="C18" s="279"/>
      <c r="D18" s="279"/>
      <c r="E18" s="280"/>
      <c r="F18" s="280"/>
      <c r="G18" s="276"/>
    </row>
    <row r="19" spans="1:7" s="269" customFormat="1" ht="22.5" customHeight="1">
      <c r="A19" s="294" t="s">
        <v>30</v>
      </c>
      <c r="B19" s="295" t="s">
        <v>294</v>
      </c>
      <c r="C19" s="279"/>
      <c r="D19" s="279"/>
      <c r="E19" s="280"/>
      <c r="F19" s="280"/>
      <c r="G19" s="276" t="s">
        <v>24</v>
      </c>
    </row>
    <row r="20" spans="1:7" ht="22.5" customHeight="1">
      <c r="A20" s="277">
        <v>1</v>
      </c>
      <c r="B20" s="278" t="str">
        <f>'[3]Bao cao'!$C$190</f>
        <v>Tiền đầu tư chứng khoán</v>
      </c>
      <c r="C20" s="279" t="s">
        <v>295</v>
      </c>
      <c r="D20" s="279"/>
      <c r="E20" s="280">
        <f>VLOOKUP(C20,'[3]Bao cao'!$S$179:$AM$211,6)</f>
        <v>-17025615362</v>
      </c>
      <c r="F20" s="280">
        <f>VLOOKUP(C20,'[3]Bao cao'!$S$179:$AM$211,14)</f>
        <v>-148890000</v>
      </c>
      <c r="G20" s="276" t="s">
        <v>24</v>
      </c>
    </row>
    <row r="21" spans="1:7" ht="22.5" customHeight="1">
      <c r="A21" s="277">
        <v>2</v>
      </c>
      <c r="B21" s="293" t="s">
        <v>296</v>
      </c>
      <c r="C21" s="279" t="s">
        <v>297</v>
      </c>
      <c r="D21" s="279"/>
      <c r="E21" s="280">
        <f>VLOOKUP(C21,'[3]Bao cao'!$S$179:$AM$211,6)-E23</f>
        <v>10870000000</v>
      </c>
      <c r="F21" s="280">
        <f>VLOOKUP(C21,'[3]Bao cao'!$S$179:$AM$211,14)</f>
        <v>603400000</v>
      </c>
      <c r="G21" s="276" t="s">
        <v>24</v>
      </c>
    </row>
    <row r="22" spans="1:7" ht="22.5" customHeight="1">
      <c r="A22" s="277">
        <v>3</v>
      </c>
      <c r="B22" s="293" t="s">
        <v>298</v>
      </c>
      <c r="C22" s="279" t="s">
        <v>299</v>
      </c>
      <c r="D22" s="279"/>
      <c r="E22" s="280">
        <f>VLOOKUP(C22,'[3]Bao cao'!$S$179:$AM$211,6)</f>
        <v>19074047</v>
      </c>
      <c r="F22" s="280">
        <f>VLOOKUP(C22,'[3]Bao cao'!$S$179:$AM$211,14)</f>
        <v>24819252</v>
      </c>
      <c r="G22" s="276" t="s">
        <v>24</v>
      </c>
    </row>
    <row r="23" spans="1:7" ht="22.5" customHeight="1" outlineLevel="1" collapsed="1">
      <c r="A23" s="277">
        <v>4</v>
      </c>
      <c r="B23" s="293" t="s">
        <v>300</v>
      </c>
      <c r="C23" s="279" t="s">
        <v>301</v>
      </c>
      <c r="D23" s="279"/>
      <c r="E23" s="280">
        <v>6130000000</v>
      </c>
      <c r="F23" s="280">
        <f>VLOOKUP(C23,'[3]Bao cao'!$S$179:$AM$211,14)</f>
        <v>0</v>
      </c>
      <c r="G23" s="276" t="s">
        <v>24</v>
      </c>
    </row>
    <row r="24" spans="1:7" s="292" customFormat="1" ht="22.5" customHeight="1">
      <c r="A24" s="286"/>
      <c r="B24" s="287" t="s">
        <v>302</v>
      </c>
      <c r="C24" s="289" t="s">
        <v>303</v>
      </c>
      <c r="D24" s="289"/>
      <c r="E24" s="290">
        <f>SUM(E20:E23)</f>
        <v>-6541315</v>
      </c>
      <c r="F24" s="290">
        <f>SUM(F20:F23)</f>
        <v>479329252</v>
      </c>
      <c r="G24" s="291"/>
    </row>
    <row r="25" spans="1:7" s="269" customFormat="1" ht="6.75" customHeight="1">
      <c r="A25" s="277"/>
      <c r="B25" s="293"/>
      <c r="C25" s="279"/>
      <c r="D25" s="279"/>
      <c r="E25" s="280"/>
      <c r="F25" s="280"/>
      <c r="G25" s="276"/>
    </row>
    <row r="26" spans="1:7" s="269" customFormat="1" ht="15">
      <c r="A26" s="294" t="s">
        <v>38</v>
      </c>
      <c r="B26" s="295" t="s">
        <v>304</v>
      </c>
      <c r="C26" s="279"/>
      <c r="D26" s="279"/>
      <c r="E26" s="280"/>
      <c r="F26" s="280"/>
      <c r="G26" s="276"/>
    </row>
    <row r="27" spans="1:9" ht="30" hidden="1">
      <c r="A27" s="277">
        <v>1</v>
      </c>
      <c r="B27" s="293" t="s">
        <v>305</v>
      </c>
      <c r="C27" s="279">
        <v>31</v>
      </c>
      <c r="D27" s="279"/>
      <c r="E27" s="280" t="e">
        <f>VLOOKUP(C27,'[3]Bao cao'!$S$179:$AM$211,6)</f>
        <v>#N/A</v>
      </c>
      <c r="F27" s="280" t="e">
        <f>VLOOKUP(C27,'[3]Bao cao'!$S$179:$AM$211,14)</f>
        <v>#N/A</v>
      </c>
      <c r="G27" s="276" t="s">
        <v>24</v>
      </c>
      <c r="I27" s="283"/>
    </row>
    <row r="28" spans="1:9" ht="30" hidden="1">
      <c r="A28" s="277">
        <v>2</v>
      </c>
      <c r="B28" s="293" t="s">
        <v>306</v>
      </c>
      <c r="C28" s="279">
        <v>32</v>
      </c>
      <c r="D28" s="279"/>
      <c r="E28" s="280" t="e">
        <f>VLOOKUP(C28,'[3]Bao cao'!$S$179:$AM$211,6)</f>
        <v>#N/A</v>
      </c>
      <c r="F28" s="280" t="e">
        <f>VLOOKUP(C28,'[3]Bao cao'!$S$179:$AM$211,14)</f>
        <v>#N/A</v>
      </c>
      <c r="G28" s="276" t="s">
        <v>24</v>
      </c>
      <c r="I28" s="283"/>
    </row>
    <row r="29" spans="1:7" ht="15" hidden="1" outlineLevel="1">
      <c r="A29" s="277">
        <v>3</v>
      </c>
      <c r="B29" s="293" t="s">
        <v>307</v>
      </c>
      <c r="C29" s="279">
        <v>33</v>
      </c>
      <c r="D29" s="279"/>
      <c r="E29" s="280" t="e">
        <f>VLOOKUP(C29,'[3]Bao cao'!$S$179:$AM$211,6)</f>
        <v>#N/A</v>
      </c>
      <c r="F29" s="280" t="e">
        <f>VLOOKUP(C29,'[3]Bao cao'!$S$179:$AM$211,14)</f>
        <v>#N/A</v>
      </c>
      <c r="G29" s="276" t="s">
        <v>24</v>
      </c>
    </row>
    <row r="30" spans="1:7" s="300" customFormat="1" ht="15" hidden="1" outlineLevel="1">
      <c r="A30" s="296"/>
      <c r="B30" s="297" t="s">
        <v>308</v>
      </c>
      <c r="C30" s="298" t="s">
        <v>309</v>
      </c>
      <c r="D30" s="298"/>
      <c r="E30" s="280">
        <f>VLOOKUP(C30,'[3]Bao cao'!$S$179:$AM$211,6)</f>
        <v>-17025615362</v>
      </c>
      <c r="F30" s="280">
        <f>VLOOKUP(C30,'[3]Bao cao'!$S$179:$AM$211,14)</f>
        <v>-148890000</v>
      </c>
      <c r="G30" s="299"/>
    </row>
    <row r="31" spans="1:7" s="300" customFormat="1" ht="15" hidden="1" outlineLevel="1">
      <c r="A31" s="296"/>
      <c r="B31" s="297" t="s">
        <v>310</v>
      </c>
      <c r="C31" s="298" t="s">
        <v>311</v>
      </c>
      <c r="D31" s="298"/>
      <c r="E31" s="280">
        <f>VLOOKUP(C31,'[3]Bao cao'!$S$179:$AM$211,6)</f>
        <v>-17025615362</v>
      </c>
      <c r="F31" s="280">
        <f>VLOOKUP(C31,'[3]Bao cao'!$S$179:$AM$211,14)</f>
        <v>-148890000</v>
      </c>
      <c r="G31" s="299"/>
    </row>
    <row r="32" spans="1:7" s="300" customFormat="1" ht="15" hidden="1" outlineLevel="1">
      <c r="A32" s="296"/>
      <c r="B32" s="297" t="s">
        <v>312</v>
      </c>
      <c r="C32" s="298" t="s">
        <v>313</v>
      </c>
      <c r="D32" s="298"/>
      <c r="E32" s="280">
        <f>VLOOKUP(C32,'[3]Bao cao'!$S$179:$AM$211,6)</f>
        <v>-17025615362</v>
      </c>
      <c r="F32" s="280">
        <f>VLOOKUP(C32,'[3]Bao cao'!$S$179:$AM$211,14)</f>
        <v>-148890000</v>
      </c>
      <c r="G32" s="299"/>
    </row>
    <row r="33" spans="1:7" ht="15" hidden="1" outlineLevel="1">
      <c r="A33" s="277">
        <v>4</v>
      </c>
      <c r="B33" s="293" t="s">
        <v>314</v>
      </c>
      <c r="C33" s="279">
        <v>34</v>
      </c>
      <c r="D33" s="279"/>
      <c r="E33" s="280" t="e">
        <f>VLOOKUP(C33,'[3]Bao cao'!$S$179:$AM$211,6)</f>
        <v>#N/A</v>
      </c>
      <c r="F33" s="280" t="e">
        <f>VLOOKUP(C33,'[3]Bao cao'!$S$179:$AM$211,14)</f>
        <v>#N/A</v>
      </c>
      <c r="G33" s="276" t="s">
        <v>24</v>
      </c>
    </row>
    <row r="34" spans="1:7" s="300" customFormat="1" ht="15" hidden="1" outlineLevel="1">
      <c r="A34" s="296"/>
      <c r="B34" s="297" t="s">
        <v>315</v>
      </c>
      <c r="C34" s="298" t="s">
        <v>316</v>
      </c>
      <c r="D34" s="298"/>
      <c r="E34" s="280">
        <f>VLOOKUP(C34,'[3]Bao cao'!$S$179:$AM$211,6)</f>
        <v>17000000000</v>
      </c>
      <c r="F34" s="280">
        <f>VLOOKUP(C34,'[3]Bao cao'!$S$179:$AM$211,14)</f>
        <v>603400000</v>
      </c>
      <c r="G34" s="299"/>
    </row>
    <row r="35" spans="1:7" s="300" customFormat="1" ht="15" hidden="1" outlineLevel="1">
      <c r="A35" s="296"/>
      <c r="B35" s="297" t="s">
        <v>317</v>
      </c>
      <c r="C35" s="298" t="s">
        <v>318</v>
      </c>
      <c r="D35" s="298"/>
      <c r="E35" s="280">
        <f>VLOOKUP(C35,'[3]Bao cao'!$S$179:$AM$211,6)</f>
        <v>17000000000</v>
      </c>
      <c r="F35" s="280">
        <f>VLOOKUP(C35,'[3]Bao cao'!$S$179:$AM$211,14)</f>
        <v>603400000</v>
      </c>
      <c r="G35" s="299"/>
    </row>
    <row r="36" spans="1:7" ht="15" hidden="1" outlineLevel="1">
      <c r="A36" s="277">
        <v>5</v>
      </c>
      <c r="B36" s="293" t="s">
        <v>319</v>
      </c>
      <c r="C36" s="279">
        <v>35</v>
      </c>
      <c r="D36" s="279"/>
      <c r="E36" s="280" t="e">
        <f>VLOOKUP(C36,'[3]Bao cao'!$S$179:$AM$211,6)</f>
        <v>#N/A</v>
      </c>
      <c r="F36" s="280" t="e">
        <f>VLOOKUP(C36,'[3]Bao cao'!$S$179:$AM$211,14)</f>
        <v>#N/A</v>
      </c>
      <c r="G36" s="276" t="s">
        <v>24</v>
      </c>
    </row>
    <row r="37" spans="1:7" ht="15" hidden="1">
      <c r="A37" s="277">
        <v>6</v>
      </c>
      <c r="B37" s="293" t="s">
        <v>320</v>
      </c>
      <c r="C37" s="279">
        <v>36</v>
      </c>
      <c r="D37" s="279"/>
      <c r="E37" s="280" t="e">
        <f>VLOOKUP(C37,'[3]Bao cao'!$S$179:$AM$211,6)</f>
        <v>#N/A</v>
      </c>
      <c r="F37" s="280" t="e">
        <f>VLOOKUP(C37,'[3]Bao cao'!$S$179:$AM$211,14)</f>
        <v>#N/A</v>
      </c>
      <c r="G37" s="276" t="s">
        <v>24</v>
      </c>
    </row>
    <row r="38" spans="1:7" s="269" customFormat="1" ht="21" customHeight="1">
      <c r="A38" s="277"/>
      <c r="B38" s="295" t="s">
        <v>321</v>
      </c>
      <c r="C38" s="301" t="s">
        <v>322</v>
      </c>
      <c r="D38" s="279"/>
      <c r="E38" s="280"/>
      <c r="F38" s="280"/>
      <c r="G38" s="276"/>
    </row>
    <row r="39" spans="1:7" s="269" customFormat="1" ht="10.5" customHeight="1">
      <c r="A39" s="277"/>
      <c r="B39" s="293"/>
      <c r="C39" s="301"/>
      <c r="D39" s="279"/>
      <c r="E39" s="280"/>
      <c r="F39" s="280"/>
      <c r="G39" s="276"/>
    </row>
    <row r="40" spans="1:7" s="292" customFormat="1" ht="19.5" customHeight="1">
      <c r="A40" s="286"/>
      <c r="B40" s="287" t="s">
        <v>323</v>
      </c>
      <c r="C40" s="289" t="s">
        <v>324</v>
      </c>
      <c r="D40" s="289"/>
      <c r="E40" s="290">
        <f>E17+E24</f>
        <v>-802567427</v>
      </c>
      <c r="F40" s="290">
        <f>F17+F24</f>
        <v>-510412977</v>
      </c>
      <c r="G40" s="291"/>
    </row>
    <row r="41" spans="1:7" s="292" customFormat="1" ht="19.5" customHeight="1">
      <c r="A41" s="286"/>
      <c r="B41" s="287" t="s">
        <v>325</v>
      </c>
      <c r="C41" s="289" t="s">
        <v>326</v>
      </c>
      <c r="D41" s="289"/>
      <c r="E41" s="290">
        <f>F43</f>
        <v>857424941</v>
      </c>
      <c r="F41" s="290">
        <f>VLOOKUP(C41,'[3]Bao cao'!$S$179:$AM$211,14)</f>
        <v>1367837918</v>
      </c>
      <c r="G41" s="291"/>
    </row>
    <row r="42" spans="1:7" s="306" customFormat="1" ht="30" outlineLevel="1">
      <c r="A42" s="302"/>
      <c r="B42" s="303" t="s">
        <v>327</v>
      </c>
      <c r="C42" s="304" t="s">
        <v>328</v>
      </c>
      <c r="D42" s="304"/>
      <c r="E42" s="280"/>
      <c r="F42" s="280"/>
      <c r="G42" s="305"/>
    </row>
    <row r="43" spans="1:11" s="292" customFormat="1" ht="19.5" customHeight="1">
      <c r="A43" s="307"/>
      <c r="B43" s="308" t="s">
        <v>329</v>
      </c>
      <c r="C43" s="309" t="s">
        <v>330</v>
      </c>
      <c r="D43" s="309"/>
      <c r="E43" s="310">
        <f>E40+E41</f>
        <v>54857514</v>
      </c>
      <c r="F43" s="310">
        <f>F40+F41</f>
        <v>857424941</v>
      </c>
      <c r="G43" s="291"/>
      <c r="H43" s="311">
        <f>'[4]CDKT'!E8</f>
        <v>54857514</v>
      </c>
      <c r="I43" s="311">
        <f>'[4]CDKT'!G8</f>
        <v>857424941</v>
      </c>
      <c r="J43" s="311">
        <f>E43-H43</f>
        <v>0</v>
      </c>
      <c r="K43" s="311">
        <f>F43-I43</f>
        <v>0</v>
      </c>
    </row>
    <row r="44" spans="5:8" ht="15">
      <c r="E44" s="314" t="e">
        <f>#REF!-E43</f>
        <v>#REF!</v>
      </c>
      <c r="F44" s="315"/>
      <c r="G44" s="263"/>
      <c r="H44" s="283"/>
    </row>
    <row r="45" spans="1:7" ht="15">
      <c r="A45" s="2"/>
      <c r="B45" s="2"/>
      <c r="C45" s="2"/>
      <c r="D45" s="2"/>
      <c r="E45" s="535" t="str">
        <f>'[4]KQKD'!E26</f>
        <v>Hà Nội, ngày 22 tháng  03 năm 2012</v>
      </c>
      <c r="F45" s="535"/>
      <c r="G45" s="263"/>
    </row>
    <row r="46" spans="1:7" ht="15">
      <c r="A46" s="2"/>
      <c r="B46" s="2"/>
      <c r="C46" s="2"/>
      <c r="D46" s="2"/>
      <c r="E46" s="128"/>
      <c r="F46" s="128"/>
      <c r="G46" s="263"/>
    </row>
    <row r="47" spans="1:7" ht="15">
      <c r="A47" s="2"/>
      <c r="B47" s="2"/>
      <c r="C47" s="2"/>
      <c r="D47" s="2"/>
      <c r="E47" s="533"/>
      <c r="F47" s="533"/>
      <c r="G47" s="263"/>
    </row>
    <row r="48" spans="1:7" ht="15">
      <c r="A48" s="2"/>
      <c r="B48" s="2"/>
      <c r="C48" s="2"/>
      <c r="D48" s="2"/>
      <c r="E48" s="245"/>
      <c r="F48" s="251"/>
      <c r="G48" s="263"/>
    </row>
    <row r="49" spans="1:7" ht="15">
      <c r="A49" s="2"/>
      <c r="B49" s="2"/>
      <c r="C49" s="2"/>
      <c r="D49" s="2"/>
      <c r="E49" s="245"/>
      <c r="F49" s="251"/>
      <c r="G49" s="263"/>
    </row>
    <row r="50" spans="1:7" ht="15">
      <c r="A50" s="2"/>
      <c r="B50" s="2"/>
      <c r="C50" s="2"/>
      <c r="D50" s="2"/>
      <c r="E50" s="245"/>
      <c r="F50" s="251"/>
      <c r="G50" s="263"/>
    </row>
    <row r="51" spans="1:7" ht="15">
      <c r="A51" s="2"/>
      <c r="B51" s="2"/>
      <c r="C51" s="2"/>
      <c r="D51" s="2"/>
      <c r="E51" s="245"/>
      <c r="F51" s="251"/>
      <c r="G51" s="263"/>
    </row>
    <row r="52" spans="1:7" ht="15">
      <c r="A52" s="2"/>
      <c r="B52" s="2"/>
      <c r="C52" s="2"/>
      <c r="D52" s="2"/>
      <c r="E52" s="245"/>
      <c r="F52" s="251"/>
      <c r="G52" s="263"/>
    </row>
    <row r="53" spans="1:7" ht="15">
      <c r="A53" s="2"/>
      <c r="B53" s="2"/>
      <c r="C53" s="2"/>
      <c r="D53" s="2"/>
      <c r="E53" s="533"/>
      <c r="F53" s="533"/>
      <c r="G53" s="263"/>
    </row>
    <row r="54" spans="5:7" ht="15">
      <c r="E54" s="315"/>
      <c r="F54" s="315"/>
      <c r="G54" s="263"/>
    </row>
    <row r="55" spans="5:7" ht="15">
      <c r="E55" s="315"/>
      <c r="F55" s="315"/>
      <c r="G55" s="263"/>
    </row>
    <row r="56" spans="5:7" ht="15">
      <c r="E56" s="315"/>
      <c r="F56" s="315"/>
      <c r="G56" s="263"/>
    </row>
    <row r="57" spans="5:7" ht="15">
      <c r="E57" s="315"/>
      <c r="F57" s="315"/>
      <c r="G57" s="263"/>
    </row>
    <row r="58" spans="5:7" ht="15">
      <c r="E58" s="315"/>
      <c r="F58" s="315"/>
      <c r="G58" s="263"/>
    </row>
    <row r="59" spans="5:7" ht="15">
      <c r="E59" s="315"/>
      <c r="F59" s="315"/>
      <c r="G59" s="263"/>
    </row>
    <row r="60" spans="5:7" ht="15">
      <c r="E60" s="315"/>
      <c r="F60" s="315"/>
      <c r="G60" s="263"/>
    </row>
    <row r="61" spans="5:7" ht="15">
      <c r="E61" s="315"/>
      <c r="F61" s="315"/>
      <c r="G61" s="263"/>
    </row>
    <row r="62" spans="5:7" ht="15">
      <c r="E62" s="315"/>
      <c r="F62" s="315"/>
      <c r="G62" s="263"/>
    </row>
    <row r="63" spans="5:7" ht="15">
      <c r="E63" s="315"/>
      <c r="F63" s="315"/>
      <c r="G63" s="263"/>
    </row>
    <row r="64" spans="5:7" ht="15">
      <c r="E64" s="315"/>
      <c r="F64" s="315"/>
      <c r="G64" s="263"/>
    </row>
    <row r="65" spans="5:7" ht="15">
      <c r="E65" s="315"/>
      <c r="F65" s="315"/>
      <c r="G65" s="263"/>
    </row>
    <row r="66" spans="5:7" ht="15">
      <c r="E66" s="315"/>
      <c r="F66" s="315"/>
      <c r="G66" s="263"/>
    </row>
    <row r="67" spans="5:7" ht="15">
      <c r="E67" s="315"/>
      <c r="F67" s="315"/>
      <c r="G67" s="263"/>
    </row>
    <row r="68" spans="5:7" ht="15">
      <c r="E68" s="315"/>
      <c r="F68" s="315"/>
      <c r="G68" s="263"/>
    </row>
    <row r="69" spans="5:7" ht="15">
      <c r="E69" s="315"/>
      <c r="F69" s="315"/>
      <c r="G69" s="263"/>
    </row>
    <row r="70" spans="5:7" ht="15">
      <c r="E70" s="315"/>
      <c r="F70" s="315"/>
      <c r="G70" s="263"/>
    </row>
    <row r="71" spans="5:7" ht="15">
      <c r="E71" s="315"/>
      <c r="F71" s="315"/>
      <c r="G71" s="263"/>
    </row>
    <row r="72" spans="5:7" ht="15">
      <c r="E72" s="315"/>
      <c r="F72" s="315"/>
      <c r="G72" s="263"/>
    </row>
    <row r="73" spans="5:7" ht="15">
      <c r="E73" s="315"/>
      <c r="F73" s="315"/>
      <c r="G73" s="263"/>
    </row>
    <row r="74" spans="5:7" ht="15">
      <c r="E74" s="315"/>
      <c r="F74" s="315"/>
      <c r="G74" s="263"/>
    </row>
    <row r="75" spans="5:7" ht="15">
      <c r="E75" s="315"/>
      <c r="F75" s="315"/>
      <c r="G75" s="263"/>
    </row>
    <row r="76" spans="5:7" ht="15">
      <c r="E76" s="315"/>
      <c r="F76" s="315"/>
      <c r="G76" s="263"/>
    </row>
    <row r="77" spans="5:7" ht="15">
      <c r="E77" s="315"/>
      <c r="F77" s="315"/>
      <c r="G77" s="263"/>
    </row>
    <row r="78" spans="5:7" ht="15">
      <c r="E78" s="315"/>
      <c r="F78" s="315"/>
      <c r="G78" s="263"/>
    </row>
    <row r="79" spans="5:7" ht="15">
      <c r="E79" s="315"/>
      <c r="F79" s="315"/>
      <c r="G79" s="263"/>
    </row>
    <row r="80" spans="5:7" ht="15">
      <c r="E80" s="315"/>
      <c r="F80" s="315"/>
      <c r="G80" s="263"/>
    </row>
    <row r="81" spans="5:7" ht="15">
      <c r="E81" s="315"/>
      <c r="F81" s="315"/>
      <c r="G81" s="263"/>
    </row>
    <row r="82" spans="5:7" ht="15">
      <c r="E82" s="315"/>
      <c r="F82" s="315"/>
      <c r="G82" s="263"/>
    </row>
    <row r="83" spans="5:7" ht="15">
      <c r="E83" s="315"/>
      <c r="F83" s="315"/>
      <c r="G83" s="263"/>
    </row>
    <row r="84" spans="5:7" ht="15">
      <c r="E84" s="315"/>
      <c r="F84" s="315"/>
      <c r="G84" s="263"/>
    </row>
    <row r="85" spans="5:7" ht="15">
      <c r="E85" s="315"/>
      <c r="F85" s="315"/>
      <c r="G85" s="263"/>
    </row>
    <row r="86" spans="5:7" ht="15">
      <c r="E86" s="315"/>
      <c r="F86" s="315"/>
      <c r="G86" s="263"/>
    </row>
    <row r="87" spans="5:7" ht="15">
      <c r="E87" s="315"/>
      <c r="F87" s="315"/>
      <c r="G87" s="263"/>
    </row>
    <row r="88" spans="5:7" ht="15">
      <c r="E88" s="315"/>
      <c r="F88" s="315"/>
      <c r="G88" s="263"/>
    </row>
    <row r="89" spans="5:7" ht="15">
      <c r="E89" s="315"/>
      <c r="F89" s="315"/>
      <c r="G89" s="263"/>
    </row>
    <row r="90" spans="5:7" ht="15">
      <c r="E90" s="315"/>
      <c r="F90" s="315"/>
      <c r="G90" s="263"/>
    </row>
    <row r="91" spans="5:7" ht="15">
      <c r="E91" s="315"/>
      <c r="F91" s="315"/>
      <c r="G91" s="263"/>
    </row>
    <row r="92" spans="5:7" ht="15">
      <c r="E92" s="315"/>
      <c r="F92" s="315"/>
      <c r="G92" s="263"/>
    </row>
    <row r="93" spans="5:7" ht="15">
      <c r="E93" s="315"/>
      <c r="F93" s="315"/>
      <c r="G93" s="263"/>
    </row>
    <row r="94" spans="5:7" ht="15">
      <c r="E94" s="316"/>
      <c r="F94" s="315"/>
      <c r="G94" s="263"/>
    </row>
    <row r="95" spans="5:7" ht="15">
      <c r="E95" s="315"/>
      <c r="F95" s="315"/>
      <c r="G95" s="263"/>
    </row>
    <row r="96" spans="5:7" ht="15">
      <c r="E96" s="315"/>
      <c r="F96" s="315"/>
      <c r="G96" s="263">
        <f>G97+G116</f>
        <v>0</v>
      </c>
    </row>
    <row r="97" spans="5:7" ht="15">
      <c r="E97" s="315"/>
      <c r="F97" s="315"/>
      <c r="G97" s="263"/>
    </row>
    <row r="98" spans="5:7" ht="15">
      <c r="E98" s="315"/>
      <c r="F98" s="315"/>
      <c r="G98" s="263"/>
    </row>
    <row r="99" spans="5:7" ht="15">
      <c r="E99" s="315"/>
      <c r="F99" s="315"/>
      <c r="G99" s="263"/>
    </row>
    <row r="100" spans="5:7" ht="15">
      <c r="E100" s="315"/>
      <c r="F100" s="315"/>
      <c r="G100" s="263"/>
    </row>
    <row r="101" spans="5:7" ht="15">
      <c r="E101" s="315"/>
      <c r="F101" s="315"/>
      <c r="G101" s="263"/>
    </row>
    <row r="102" spans="5:7" ht="15">
      <c r="E102" s="315"/>
      <c r="F102" s="315"/>
      <c r="G102" s="263"/>
    </row>
    <row r="103" spans="5:7" ht="15">
      <c r="E103" s="315"/>
      <c r="F103" s="315"/>
      <c r="G103" s="263"/>
    </row>
    <row r="104" spans="5:7" ht="15">
      <c r="E104" s="315"/>
      <c r="F104" s="315"/>
      <c r="G104" s="263"/>
    </row>
    <row r="105" spans="5:7" ht="15">
      <c r="E105" s="315"/>
      <c r="F105" s="315"/>
      <c r="G105" s="263"/>
    </row>
    <row r="106" spans="5:7" ht="15">
      <c r="E106" s="315"/>
      <c r="F106" s="315"/>
      <c r="G106" s="263"/>
    </row>
    <row r="107" spans="5:7" ht="15">
      <c r="E107" s="315"/>
      <c r="F107" s="315"/>
      <c r="G107" s="263"/>
    </row>
    <row r="108" spans="5:7" ht="15">
      <c r="E108" s="315"/>
      <c r="F108" s="315"/>
      <c r="G108" s="263"/>
    </row>
    <row r="109" spans="5:7" ht="15">
      <c r="E109" s="317"/>
      <c r="F109" s="315"/>
      <c r="G109" s="263"/>
    </row>
    <row r="110" spans="5:7" ht="15">
      <c r="E110" s="315"/>
      <c r="F110" s="315"/>
      <c r="G110" s="263"/>
    </row>
    <row r="111" spans="5:7" ht="15">
      <c r="E111" s="315"/>
      <c r="F111" s="315"/>
      <c r="G111" s="263"/>
    </row>
    <row r="112" spans="5:7" ht="15">
      <c r="E112" s="315"/>
      <c r="F112" s="315"/>
      <c r="G112" s="263"/>
    </row>
    <row r="113" spans="5:7" ht="15">
      <c r="E113" s="315"/>
      <c r="F113" s="315"/>
      <c r="G113" s="263"/>
    </row>
    <row r="114" spans="5:7" ht="15">
      <c r="E114" s="315"/>
      <c r="F114" s="315"/>
      <c r="G114" s="263"/>
    </row>
    <row r="115" spans="5:7" ht="15">
      <c r="E115" s="315"/>
      <c r="F115" s="315"/>
      <c r="G115" s="263"/>
    </row>
    <row r="116" spans="5:7" ht="15">
      <c r="E116" s="315"/>
      <c r="F116" s="315"/>
      <c r="G116" s="263"/>
    </row>
    <row r="117" spans="5:7" ht="15">
      <c r="E117" s="315"/>
      <c r="F117" s="315"/>
      <c r="G117" s="263"/>
    </row>
    <row r="118" spans="5:7" ht="15">
      <c r="E118" s="315"/>
      <c r="F118" s="315"/>
      <c r="G118" s="263"/>
    </row>
    <row r="119" spans="5:7" ht="15">
      <c r="E119" s="315"/>
      <c r="F119" s="315"/>
      <c r="G119" s="263"/>
    </row>
    <row r="120" spans="5:7" ht="15">
      <c r="E120" s="315"/>
      <c r="F120" s="315"/>
      <c r="G120" s="263"/>
    </row>
    <row r="121" spans="5:7" ht="15">
      <c r="E121" s="315"/>
      <c r="F121" s="315"/>
      <c r="G121" s="263"/>
    </row>
    <row r="122" spans="5:7" ht="15">
      <c r="E122" s="315"/>
      <c r="F122" s="315"/>
      <c r="G122" s="263"/>
    </row>
  </sheetData>
  <sheetProtection/>
  <mergeCells count="6">
    <mergeCell ref="A2:B2"/>
    <mergeCell ref="C2:F2"/>
    <mergeCell ref="E53:F53"/>
    <mergeCell ref="A7:F7"/>
    <mergeCell ref="E45:F45"/>
    <mergeCell ref="E47:F47"/>
  </mergeCells>
  <conditionalFormatting sqref="E47">
    <cfRule type="cellIs" priority="1" dxfId="3" operator="notEqual" stopIfTrue="1">
      <formula>0</formula>
    </cfRule>
  </conditionalFormatting>
  <printOptions/>
  <pageMargins left="0.93" right="0.24" top="0.47" bottom="0.64" header="0.3" footer="0.39"/>
  <pageSetup firstPageNumber="9" useFirstPageNumber="1" horizontalDpi="600" verticalDpi="600" orientation="portrait" paperSize="9" scale="98" r:id="rId2"/>
  <headerFooter alignWithMargins="0">
    <oddFooter>&amp;C&amp;11&amp;P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283"/>
  <sheetViews>
    <sheetView showZeros="0" tabSelected="1" view="pageBreakPreview" zoomScaleSheetLayoutView="100" zoomScalePageLayoutView="0" workbookViewId="0" topLeftCell="A1">
      <selection activeCell="P6" sqref="P6"/>
    </sheetView>
  </sheetViews>
  <sheetFormatPr defaultColWidth="9.00390625" defaultRowHeight="15.75" outlineLevelRow="1" outlineLevelCol="1"/>
  <cols>
    <col min="1" max="1" width="33.125" style="329" customWidth="1"/>
    <col min="2" max="2" width="1.00390625" style="318" customWidth="1"/>
    <col min="3" max="3" width="9.00390625" style="319" customWidth="1"/>
    <col min="4" max="4" width="5.375" style="320" customWidth="1"/>
    <col min="5" max="5" width="4.875" style="321" customWidth="1"/>
    <col min="6" max="6" width="3.625" style="321" customWidth="1"/>
    <col min="7" max="7" width="6.625" style="321" customWidth="1"/>
    <col min="8" max="9" width="2.875" style="322" customWidth="1"/>
    <col min="10" max="10" width="11.625" style="322" customWidth="1"/>
    <col min="11" max="11" width="14.50390625" style="324" hidden="1" customWidth="1" outlineLevel="1"/>
    <col min="12" max="12" width="6.625" style="325" hidden="1" customWidth="1" outlineLevel="1"/>
    <col min="13" max="13" width="16.875" style="326" customWidth="1" collapsed="1"/>
    <col min="14" max="14" width="11.375" style="327" customWidth="1"/>
    <col min="15" max="18" width="9.00390625" style="327" customWidth="1"/>
    <col min="19" max="16384" width="9.00390625" style="328" customWidth="1"/>
  </cols>
  <sheetData>
    <row r="1" spans="1:10" ht="15">
      <c r="A1" s="1" t="str">
        <f>'[4]LCTT'!A1</f>
        <v>CÔNG TY CỔ PHẦN QUẢN LÝ QUỸ AN PHÚ</v>
      </c>
      <c r="J1" s="323" t="s">
        <v>1</v>
      </c>
    </row>
    <row r="2" spans="1:10" s="2" customFormat="1" ht="23.25" customHeight="1">
      <c r="A2" s="517" t="s">
        <v>331</v>
      </c>
      <c r="B2" s="517"/>
      <c r="C2" s="517"/>
      <c r="D2" s="523" t="s">
        <v>3</v>
      </c>
      <c r="E2" s="523"/>
      <c r="F2" s="523"/>
      <c r="G2" s="523"/>
      <c r="H2" s="523"/>
      <c r="I2" s="523"/>
      <c r="J2" s="523"/>
    </row>
    <row r="3" ht="14.25" customHeight="1"/>
    <row r="4" spans="1:10" ht="36" customHeight="1">
      <c r="A4" s="600" t="s">
        <v>332</v>
      </c>
      <c r="B4" s="600"/>
      <c r="C4" s="600"/>
      <c r="D4" s="600"/>
      <c r="E4" s="600"/>
      <c r="F4" s="600"/>
      <c r="G4" s="600"/>
      <c r="H4" s="600"/>
      <c r="I4" s="600"/>
      <c r="J4" s="600"/>
    </row>
    <row r="5" spans="1:10" ht="31.5" customHeight="1">
      <c r="A5" s="330"/>
      <c r="B5" s="330"/>
      <c r="C5" s="330"/>
      <c r="D5" s="330"/>
      <c r="E5" s="330"/>
      <c r="F5" s="330"/>
      <c r="G5" s="330"/>
      <c r="H5" s="330"/>
      <c r="I5" s="330"/>
      <c r="J5" s="331" t="s">
        <v>7</v>
      </c>
    </row>
    <row r="6" spans="1:18" s="341" customFormat="1" ht="24" customHeight="1">
      <c r="A6" s="332" t="s">
        <v>333</v>
      </c>
      <c r="B6" s="333"/>
      <c r="C6" s="334"/>
      <c r="D6" s="335"/>
      <c r="E6" s="553" t="s">
        <v>334</v>
      </c>
      <c r="F6" s="553"/>
      <c r="G6" s="553"/>
      <c r="H6" s="336"/>
      <c r="I6" s="553" t="s">
        <v>335</v>
      </c>
      <c r="J6" s="553"/>
      <c r="K6" s="337"/>
      <c r="L6" s="338" t="str">
        <f>LEFT(E6,1)&amp;LEFT(I6,1)</f>
        <v>CĐ</v>
      </c>
      <c r="M6" s="339"/>
      <c r="N6" s="340"/>
      <c r="O6" s="340"/>
      <c r="P6" s="340"/>
      <c r="Q6" s="340"/>
      <c r="R6" s="340"/>
    </row>
    <row r="7" spans="5:12" ht="24" customHeight="1" hidden="1">
      <c r="E7" s="547" t="s">
        <v>336</v>
      </c>
      <c r="F7" s="547"/>
      <c r="G7" s="547"/>
      <c r="H7" s="336"/>
      <c r="I7" s="540" t="s">
        <v>336</v>
      </c>
      <c r="J7" s="540"/>
      <c r="K7" s="343"/>
      <c r="L7" s="325" t="str">
        <f>LEFT(E7,1)&amp;LEFT(I7,1)</f>
        <v>VV</v>
      </c>
    </row>
    <row r="8" spans="5:11" ht="24" customHeight="1">
      <c r="E8" s="342"/>
      <c r="F8" s="342"/>
      <c r="G8" s="342"/>
      <c r="H8" s="336"/>
      <c r="I8" s="336"/>
      <c r="J8" s="336"/>
      <c r="K8" s="343"/>
    </row>
    <row r="9" spans="1:14" ht="25.5" customHeight="1">
      <c r="A9" s="344" t="s">
        <v>337</v>
      </c>
      <c r="B9" s="345"/>
      <c r="C9" s="346"/>
      <c r="E9" s="547">
        <f>'[4]CDKT'!E9</f>
        <v>14053417</v>
      </c>
      <c r="F9" s="547"/>
      <c r="G9" s="547"/>
      <c r="H9" s="336"/>
      <c r="I9" s="540">
        <f>'[4]CDKT'!G9</f>
        <v>253620288</v>
      </c>
      <c r="J9" s="540"/>
      <c r="K9" s="343"/>
      <c r="L9" s="325" t="str">
        <f>LEFT(E9,1)&amp;LEFT(I9,1)</f>
        <v>12</v>
      </c>
      <c r="N9" s="327" t="s">
        <v>5</v>
      </c>
    </row>
    <row r="10" spans="1:12" ht="25.5" customHeight="1">
      <c r="A10" s="344" t="s">
        <v>26</v>
      </c>
      <c r="B10" s="345"/>
      <c r="C10" s="346"/>
      <c r="E10" s="547">
        <f>'[4]CDKT'!E10</f>
        <v>40804097</v>
      </c>
      <c r="F10" s="547"/>
      <c r="G10" s="547"/>
      <c r="H10" s="336"/>
      <c r="I10" s="540">
        <f>'[4]CDKT'!G10</f>
        <v>603804653</v>
      </c>
      <c r="J10" s="540"/>
      <c r="K10" s="343"/>
      <c r="L10" s="325" t="str">
        <f>LEFT(E10,1)&amp;LEFT(I10,1)</f>
        <v>46</v>
      </c>
    </row>
    <row r="11" spans="1:18" s="356" customFormat="1" ht="25.5" customHeight="1">
      <c r="A11" s="347" t="s">
        <v>338</v>
      </c>
      <c r="B11" s="348"/>
      <c r="C11" s="349"/>
      <c r="D11" s="350"/>
      <c r="E11" s="547">
        <f>'[4]CDKT'!E11</f>
        <v>0</v>
      </c>
      <c r="F11" s="547"/>
      <c r="G11" s="547"/>
      <c r="H11" s="351"/>
      <c r="I11" s="540">
        <f>'[4]CDKT'!G11</f>
        <v>0</v>
      </c>
      <c r="J11" s="540"/>
      <c r="K11" s="352"/>
      <c r="L11" s="353"/>
      <c r="M11" s="354"/>
      <c r="N11" s="355"/>
      <c r="O11" s="355"/>
      <c r="P11" s="355"/>
      <c r="Q11" s="355"/>
      <c r="R11" s="355"/>
    </row>
    <row r="12" spans="1:18" s="356" customFormat="1" ht="25.5" customHeight="1">
      <c r="A12" s="357" t="s">
        <v>339</v>
      </c>
      <c r="B12" s="348"/>
      <c r="C12" s="349"/>
      <c r="D12" s="350"/>
      <c r="E12" s="560">
        <f>E10</f>
        <v>40804097</v>
      </c>
      <c r="F12" s="560"/>
      <c r="G12" s="560"/>
      <c r="H12" s="351"/>
      <c r="I12" s="570">
        <v>25602498</v>
      </c>
      <c r="J12" s="570"/>
      <c r="K12" s="352"/>
      <c r="L12" s="353"/>
      <c r="M12" s="354"/>
      <c r="N12" s="355"/>
      <c r="O12" s="355"/>
      <c r="P12" s="355"/>
      <c r="Q12" s="355"/>
      <c r="R12" s="355"/>
    </row>
    <row r="13" spans="1:18" s="356" customFormat="1" ht="25.5" customHeight="1" outlineLevel="1">
      <c r="A13" s="357" t="s">
        <v>340</v>
      </c>
      <c r="B13" s="348"/>
      <c r="C13" s="349"/>
      <c r="D13" s="350"/>
      <c r="E13" s="560">
        <v>0</v>
      </c>
      <c r="F13" s="560"/>
      <c r="G13" s="560"/>
      <c r="H13" s="351"/>
      <c r="I13" s="570">
        <v>578202155</v>
      </c>
      <c r="J13" s="570"/>
      <c r="K13" s="352"/>
      <c r="L13" s="353" t="str">
        <f>LEFT(E13,1)&amp;LEFT(I13,1)</f>
        <v>05</v>
      </c>
      <c r="M13" s="354"/>
      <c r="N13" s="355"/>
      <c r="O13" s="355"/>
      <c r="P13" s="355"/>
      <c r="Q13" s="355"/>
      <c r="R13" s="355"/>
    </row>
    <row r="14" spans="1:12" ht="25.5" customHeight="1">
      <c r="A14" s="358" t="s">
        <v>28</v>
      </c>
      <c r="B14" s="345"/>
      <c r="C14" s="346"/>
      <c r="E14" s="547">
        <f>'[4]CDKT'!E11</f>
        <v>0</v>
      </c>
      <c r="F14" s="547"/>
      <c r="G14" s="547"/>
      <c r="H14" s="336"/>
      <c r="I14" s="540">
        <f>'[4]CDKT'!G11</f>
        <v>0</v>
      </c>
      <c r="J14" s="540"/>
      <c r="K14" s="343"/>
      <c r="L14" s="325" t="str">
        <f>LEFT(E14,1)&amp;LEFT(I14,1)</f>
        <v>00</v>
      </c>
    </row>
    <row r="15" spans="1:11" ht="24" customHeight="1">
      <c r="A15" s="358"/>
      <c r="B15" s="345"/>
      <c r="C15" s="346"/>
      <c r="E15" s="342"/>
      <c r="F15" s="342"/>
      <c r="G15" s="342"/>
      <c r="H15" s="336"/>
      <c r="I15" s="336"/>
      <c r="J15" s="336"/>
      <c r="K15" s="343"/>
    </row>
    <row r="16" spans="1:18" s="341" customFormat="1" ht="24" customHeight="1">
      <c r="A16" s="332" t="s">
        <v>341</v>
      </c>
      <c r="B16" s="333"/>
      <c r="C16" s="334"/>
      <c r="D16" s="335"/>
      <c r="E16" s="559">
        <f>SUM(E9:G10)</f>
        <v>54857514</v>
      </c>
      <c r="F16" s="559"/>
      <c r="G16" s="559"/>
      <c r="H16" s="359"/>
      <c r="I16" s="559">
        <f>SUM(I9:J10)</f>
        <v>857424941</v>
      </c>
      <c r="J16" s="559"/>
      <c r="K16" s="343"/>
      <c r="L16" s="325" t="str">
        <f>LEFT(E16,1)&amp;LEFT(I16,1)</f>
        <v>58</v>
      </c>
      <c r="M16" s="339"/>
      <c r="N16" s="340"/>
      <c r="O16" s="340"/>
      <c r="P16" s="340"/>
      <c r="Q16" s="340"/>
      <c r="R16" s="340"/>
    </row>
    <row r="17" spans="1:18" s="341" customFormat="1" ht="24" customHeight="1">
      <c r="A17" s="332"/>
      <c r="B17" s="333"/>
      <c r="C17" s="334"/>
      <c r="D17" s="335"/>
      <c r="E17" s="571" t="str">
        <f>IF(E16='[4]CDKT'!E8," ",FALSE)</f>
        <v> </v>
      </c>
      <c r="F17" s="571"/>
      <c r="G17" s="571"/>
      <c r="H17" s="359"/>
      <c r="I17" s="571" t="str">
        <f>IF(I16='[4]CDKT'!G8," ",FALSE)</f>
        <v> </v>
      </c>
      <c r="J17" s="571"/>
      <c r="K17" s="343"/>
      <c r="L17" s="325"/>
      <c r="M17" s="339"/>
      <c r="N17" s="340"/>
      <c r="O17" s="340"/>
      <c r="P17" s="340"/>
      <c r="Q17" s="340"/>
      <c r="R17" s="340"/>
    </row>
    <row r="18" spans="1:18" s="341" customFormat="1" ht="18" customHeight="1" hidden="1">
      <c r="A18" s="555" t="s">
        <v>475</v>
      </c>
      <c r="B18" s="556"/>
      <c r="C18" s="556"/>
      <c r="D18" s="556"/>
      <c r="E18" s="557"/>
      <c r="F18" s="557"/>
      <c r="G18" s="558"/>
      <c r="H18" s="556"/>
      <c r="I18" s="556"/>
      <c r="J18" s="556"/>
      <c r="K18" s="343"/>
      <c r="L18" s="325"/>
      <c r="M18" s="339"/>
      <c r="N18" s="340"/>
      <c r="O18" s="340"/>
      <c r="P18" s="340"/>
      <c r="Q18" s="340"/>
      <c r="R18" s="340"/>
    </row>
    <row r="19" spans="1:18" s="341" customFormat="1" ht="35.25" customHeight="1" hidden="1">
      <c r="A19" s="361" t="s">
        <v>342</v>
      </c>
      <c r="B19" s="362"/>
      <c r="C19" s="363" t="s">
        <v>343</v>
      </c>
      <c r="D19" s="364"/>
      <c r="E19" s="365" t="s">
        <v>344</v>
      </c>
      <c r="F19" s="366"/>
      <c r="G19" s="367" t="s">
        <v>345</v>
      </c>
      <c r="H19" s="323"/>
      <c r="I19" s="559" t="s">
        <v>346</v>
      </c>
      <c r="J19" s="559"/>
      <c r="K19" s="343"/>
      <c r="L19" s="325"/>
      <c r="M19" s="339"/>
      <c r="N19" s="340"/>
      <c r="O19" s="340"/>
      <c r="P19" s="340"/>
      <c r="Q19" s="340"/>
      <c r="R19" s="340"/>
    </row>
    <row r="20" spans="1:18" s="341" customFormat="1" ht="21" customHeight="1" hidden="1">
      <c r="A20" s="368" t="s">
        <v>347</v>
      </c>
      <c r="B20" s="362"/>
      <c r="C20" s="369">
        <v>40891</v>
      </c>
      <c r="D20" s="370"/>
      <c r="E20" s="371">
        <v>0.14</v>
      </c>
      <c r="F20" s="371"/>
      <c r="G20" s="342" t="s">
        <v>348</v>
      </c>
      <c r="H20" s="323"/>
      <c r="I20" s="547"/>
      <c r="J20" s="547"/>
      <c r="K20" s="343"/>
      <c r="L20" s="325"/>
      <c r="M20" s="339"/>
      <c r="N20" s="340"/>
      <c r="O20" s="340"/>
      <c r="P20" s="340"/>
      <c r="Q20" s="340"/>
      <c r="R20" s="340"/>
    </row>
    <row r="21" spans="1:18" s="341" customFormat="1" ht="21" customHeight="1" hidden="1">
      <c r="A21" s="368" t="s">
        <v>347</v>
      </c>
      <c r="B21" s="362"/>
      <c r="C21" s="369">
        <v>40899</v>
      </c>
      <c r="D21" s="370"/>
      <c r="E21" s="371">
        <v>0.14</v>
      </c>
      <c r="F21" s="371"/>
      <c r="G21" s="342" t="s">
        <v>348</v>
      </c>
      <c r="H21" s="323"/>
      <c r="I21" s="547"/>
      <c r="J21" s="547"/>
      <c r="K21" s="343"/>
      <c r="L21" s="325"/>
      <c r="M21" s="339"/>
      <c r="N21" s="340"/>
      <c r="O21" s="340"/>
      <c r="P21" s="340"/>
      <c r="Q21" s="340"/>
      <c r="R21" s="340"/>
    </row>
    <row r="22" spans="1:18" s="341" customFormat="1" ht="21" customHeight="1" hidden="1">
      <c r="A22" s="368" t="s">
        <v>347</v>
      </c>
      <c r="B22" s="362"/>
      <c r="C22" s="369">
        <v>40907</v>
      </c>
      <c r="D22" s="370"/>
      <c r="E22" s="371">
        <v>0.14</v>
      </c>
      <c r="F22" s="371"/>
      <c r="G22" s="342" t="s">
        <v>349</v>
      </c>
      <c r="H22" s="323"/>
      <c r="I22" s="547"/>
      <c r="J22" s="547"/>
      <c r="K22" s="343"/>
      <c r="L22" s="325"/>
      <c r="M22" s="339"/>
      <c r="N22" s="340"/>
      <c r="O22" s="340"/>
      <c r="P22" s="340"/>
      <c r="Q22" s="340"/>
      <c r="R22" s="340"/>
    </row>
    <row r="23" spans="1:18" s="341" customFormat="1" ht="21" customHeight="1" hidden="1">
      <c r="A23" s="368" t="s">
        <v>347</v>
      </c>
      <c r="B23" s="362"/>
      <c r="C23" s="369">
        <v>40907</v>
      </c>
      <c r="D23" s="370"/>
      <c r="E23" s="371">
        <v>0.14</v>
      </c>
      <c r="F23" s="371"/>
      <c r="G23" s="342" t="s">
        <v>349</v>
      </c>
      <c r="H23" s="323"/>
      <c r="I23" s="547"/>
      <c r="J23" s="547"/>
      <c r="K23" s="343"/>
      <c r="L23" s="325"/>
      <c r="M23" s="339"/>
      <c r="N23" s="340"/>
      <c r="O23" s="340"/>
      <c r="P23" s="340"/>
      <c r="Q23" s="340"/>
      <c r="R23" s="340"/>
    </row>
    <row r="24" spans="1:18" s="341" customFormat="1" ht="40.5" customHeight="1" hidden="1">
      <c r="A24" s="368" t="s">
        <v>350</v>
      </c>
      <c r="B24" s="362"/>
      <c r="C24" s="369">
        <v>40901</v>
      </c>
      <c r="D24" s="370"/>
      <c r="E24" s="371">
        <v>0.14</v>
      </c>
      <c r="F24" s="371"/>
      <c r="G24" s="342" t="s">
        <v>348</v>
      </c>
      <c r="H24" s="323"/>
      <c r="I24" s="547"/>
      <c r="J24" s="547"/>
      <c r="K24" s="343"/>
      <c r="L24" s="325"/>
      <c r="M24" s="339"/>
      <c r="N24" s="340"/>
      <c r="O24" s="340"/>
      <c r="P24" s="340"/>
      <c r="Q24" s="340"/>
      <c r="R24" s="340"/>
    </row>
    <row r="25" spans="1:18" s="341" customFormat="1" ht="18" customHeight="1" hidden="1">
      <c r="A25" s="361" t="s">
        <v>341</v>
      </c>
      <c r="B25" s="372"/>
      <c r="C25" s="361"/>
      <c r="D25" s="372"/>
      <c r="E25" s="373"/>
      <c r="F25" s="374"/>
      <c r="G25" s="373"/>
      <c r="H25" s="323"/>
      <c r="I25" s="559">
        <f>SUM(I20:J24)</f>
        <v>0</v>
      </c>
      <c r="J25" s="559"/>
      <c r="K25" s="343"/>
      <c r="L25" s="325"/>
      <c r="M25" s="339"/>
      <c r="N25" s="340"/>
      <c r="O25" s="340"/>
      <c r="P25" s="340"/>
      <c r="Q25" s="340"/>
      <c r="R25" s="340"/>
    </row>
    <row r="26" spans="1:18" s="341" customFormat="1" ht="18" customHeight="1">
      <c r="A26" s="332"/>
      <c r="B26" s="333"/>
      <c r="C26" s="375"/>
      <c r="D26" s="572"/>
      <c r="E26" s="573"/>
      <c r="F26" s="376"/>
      <c r="G26" s="342"/>
      <c r="H26" s="359"/>
      <c r="I26" s="547"/>
      <c r="J26" s="547"/>
      <c r="K26" s="343"/>
      <c r="L26" s="325"/>
      <c r="M26" s="339"/>
      <c r="N26" s="340"/>
      <c r="O26" s="340"/>
      <c r="P26" s="340"/>
      <c r="Q26" s="340"/>
      <c r="R26" s="340"/>
    </row>
    <row r="27" spans="1:18" s="341" customFormat="1" ht="25.5" customHeight="1">
      <c r="A27" s="377" t="s">
        <v>351</v>
      </c>
      <c r="B27" s="333"/>
      <c r="C27" s="334"/>
      <c r="D27" s="335"/>
      <c r="E27" s="540"/>
      <c r="F27" s="540"/>
      <c r="G27" s="540"/>
      <c r="H27" s="336"/>
      <c r="I27" s="547"/>
      <c r="J27" s="547"/>
      <c r="K27" s="337"/>
      <c r="L27" s="338"/>
      <c r="M27" s="339"/>
      <c r="N27" s="340"/>
      <c r="O27" s="340"/>
      <c r="P27" s="340"/>
      <c r="Q27" s="340"/>
      <c r="R27" s="340"/>
    </row>
    <row r="28" spans="1:18" s="341" customFormat="1" ht="24" customHeight="1">
      <c r="A28" s="378"/>
      <c r="B28" s="345"/>
      <c r="C28" s="336"/>
      <c r="D28" s="320"/>
      <c r="E28" s="547"/>
      <c r="F28" s="547"/>
      <c r="G28" s="547"/>
      <c r="H28" s="336"/>
      <c r="I28" s="540"/>
      <c r="J28" s="540"/>
      <c r="K28" s="343"/>
      <c r="L28" s="325"/>
      <c r="M28" s="339"/>
      <c r="N28" s="340"/>
      <c r="O28" s="340"/>
      <c r="P28" s="340"/>
      <c r="Q28" s="340"/>
      <c r="R28" s="340"/>
    </row>
    <row r="29" spans="1:18" s="341" customFormat="1" ht="25.5" customHeight="1" outlineLevel="1">
      <c r="A29" s="379" t="s">
        <v>352</v>
      </c>
      <c r="B29" s="333"/>
      <c r="C29" s="334"/>
      <c r="D29" s="335"/>
      <c r="E29" s="554" t="s">
        <v>334</v>
      </c>
      <c r="F29" s="554"/>
      <c r="G29" s="554"/>
      <c r="H29" s="359"/>
      <c r="I29" s="553" t="s">
        <v>335</v>
      </c>
      <c r="J29" s="553"/>
      <c r="K29" s="337"/>
      <c r="L29" s="338" t="str">
        <f>LEFT(E29,1)&amp;LEFT(I29,1)</f>
        <v>CĐ</v>
      </c>
      <c r="M29" s="339"/>
      <c r="N29" s="340"/>
      <c r="O29" s="340"/>
      <c r="P29" s="340"/>
      <c r="Q29" s="340"/>
      <c r="R29" s="340"/>
    </row>
    <row r="30" spans="1:18" s="341" customFormat="1" ht="24" customHeight="1" hidden="1" outlineLevel="1">
      <c r="A30" s="381"/>
      <c r="B30" s="382"/>
      <c r="C30" s="383"/>
      <c r="D30" s="335"/>
      <c r="E30" s="547" t="s">
        <v>336</v>
      </c>
      <c r="F30" s="547"/>
      <c r="G30" s="547"/>
      <c r="H30" s="359"/>
      <c r="I30" s="540" t="s">
        <v>336</v>
      </c>
      <c r="J30" s="540"/>
      <c r="K30" s="337"/>
      <c r="L30" s="338"/>
      <c r="M30" s="339"/>
      <c r="N30" s="340"/>
      <c r="O30" s="340"/>
      <c r="P30" s="340"/>
      <c r="Q30" s="340"/>
      <c r="R30" s="340"/>
    </row>
    <row r="31" spans="1:18" s="341" customFormat="1" ht="24" customHeight="1" outlineLevel="1">
      <c r="A31" s="381"/>
      <c r="B31" s="382"/>
      <c r="C31" s="383"/>
      <c r="D31" s="335"/>
      <c r="E31" s="342"/>
      <c r="F31" s="342"/>
      <c r="G31" s="342"/>
      <c r="H31" s="359"/>
      <c r="I31" s="336"/>
      <c r="J31" s="336"/>
      <c r="K31" s="337"/>
      <c r="L31" s="338"/>
      <c r="M31" s="339"/>
      <c r="N31" s="340"/>
      <c r="O31" s="340"/>
      <c r="P31" s="340"/>
      <c r="Q31" s="340"/>
      <c r="R31" s="340"/>
    </row>
    <row r="32" spans="1:18" s="393" customFormat="1" ht="25.5" customHeight="1" outlineLevel="1">
      <c r="A32" s="384" t="s">
        <v>353</v>
      </c>
      <c r="B32" s="385"/>
      <c r="C32" s="386"/>
      <c r="D32" s="387"/>
      <c r="E32" s="609">
        <f>SUM(E33:G34)</f>
        <v>17050375995</v>
      </c>
      <c r="F32" s="609"/>
      <c r="G32" s="609"/>
      <c r="H32" s="388"/>
      <c r="I32" s="576">
        <f>SUM(I33:J34)</f>
        <v>10945991357</v>
      </c>
      <c r="J32" s="576"/>
      <c r="K32" s="389"/>
      <c r="L32" s="390"/>
      <c r="M32" s="391"/>
      <c r="N32" s="392"/>
      <c r="O32" s="392"/>
      <c r="P32" s="392"/>
      <c r="Q32" s="392"/>
      <c r="R32" s="392"/>
    </row>
    <row r="33" spans="1:18" s="341" customFormat="1" ht="25.5" customHeight="1" outlineLevel="1">
      <c r="A33" s="394" t="s">
        <v>354</v>
      </c>
      <c r="B33" s="382"/>
      <c r="C33" s="383"/>
      <c r="D33" s="335"/>
      <c r="E33" s="547">
        <f>'[4]CDKT'!E13-E35-E34</f>
        <v>50375995</v>
      </c>
      <c r="F33" s="547"/>
      <c r="G33" s="547"/>
      <c r="H33" s="336"/>
      <c r="I33" s="540">
        <f>'[3]Thuyet minh'!$AE$19</f>
        <v>75991088</v>
      </c>
      <c r="J33" s="540"/>
      <c r="K33" s="343"/>
      <c r="L33" s="325"/>
      <c r="M33" s="339"/>
      <c r="N33" s="340"/>
      <c r="O33" s="340"/>
      <c r="P33" s="340"/>
      <c r="Q33" s="340"/>
      <c r="R33" s="340"/>
    </row>
    <row r="34" spans="1:18" s="341" customFormat="1" ht="25.5" customHeight="1" outlineLevel="1">
      <c r="A34" s="394" t="s">
        <v>355</v>
      </c>
      <c r="B34" s="382"/>
      <c r="C34" s="383"/>
      <c r="D34" s="335"/>
      <c r="E34" s="547">
        <v>17000000000</v>
      </c>
      <c r="F34" s="547"/>
      <c r="G34" s="547"/>
      <c r="H34" s="336"/>
      <c r="I34" s="540">
        <f>'[3]Thuyet minh'!$AE$20</f>
        <v>10870000269</v>
      </c>
      <c r="J34" s="540"/>
      <c r="K34" s="343"/>
      <c r="L34" s="325"/>
      <c r="M34" s="339"/>
      <c r="N34" s="340"/>
      <c r="O34" s="340"/>
      <c r="P34" s="340"/>
      <c r="Q34" s="340"/>
      <c r="R34" s="340"/>
    </row>
    <row r="35" spans="1:18" s="341" customFormat="1" ht="25.5" customHeight="1">
      <c r="A35" s="393" t="s">
        <v>356</v>
      </c>
      <c r="B35" s="382"/>
      <c r="C35" s="383"/>
      <c r="D35" s="335"/>
      <c r="E35" s="574">
        <f>I35</f>
        <v>89763223</v>
      </c>
      <c r="F35" s="574"/>
      <c r="G35" s="574"/>
      <c r="H35" s="359"/>
      <c r="I35" s="575">
        <f>'[3]Thuyet minh'!$AE$22</f>
        <v>89763223</v>
      </c>
      <c r="J35" s="575"/>
      <c r="K35" s="337"/>
      <c r="L35" s="338"/>
      <c r="M35" s="339"/>
      <c r="N35" s="340"/>
      <c r="O35" s="340"/>
      <c r="P35" s="340"/>
      <c r="Q35" s="340"/>
      <c r="R35" s="340"/>
    </row>
    <row r="36" spans="1:18" s="341" customFormat="1" ht="25.5" customHeight="1" outlineLevel="1">
      <c r="A36" s="328"/>
      <c r="B36" s="382"/>
      <c r="C36" s="383"/>
      <c r="D36" s="335"/>
      <c r="E36" s="547"/>
      <c r="F36" s="547"/>
      <c r="G36" s="547"/>
      <c r="H36" s="336"/>
      <c r="I36" s="540"/>
      <c r="J36" s="540"/>
      <c r="K36" s="343"/>
      <c r="L36" s="325"/>
      <c r="M36" s="339"/>
      <c r="N36" s="340"/>
      <c r="O36" s="340"/>
      <c r="P36" s="340"/>
      <c r="Q36" s="340"/>
      <c r="R36" s="340"/>
    </row>
    <row r="37" spans="1:18" s="341" customFormat="1" ht="25.5" customHeight="1">
      <c r="A37" s="372" t="s">
        <v>341</v>
      </c>
      <c r="B37" s="372"/>
      <c r="C37" s="372"/>
      <c r="D37" s="372"/>
      <c r="E37" s="605">
        <f>SUM(E33:G35)</f>
        <v>17140139218</v>
      </c>
      <c r="F37" s="605"/>
      <c r="G37" s="605"/>
      <c r="H37" s="323"/>
      <c r="I37" s="559">
        <f>I35+I32</f>
        <v>11035754580</v>
      </c>
      <c r="J37" s="559"/>
      <c r="K37" s="343"/>
      <c r="L37" s="325"/>
      <c r="M37" s="339"/>
      <c r="N37" s="340">
        <v>140139218</v>
      </c>
      <c r="O37" s="340"/>
      <c r="P37" s="340"/>
      <c r="Q37" s="340"/>
      <c r="R37" s="340"/>
    </row>
    <row r="38" spans="1:18" s="341" customFormat="1" ht="24" customHeight="1">
      <c r="A38" s="372"/>
      <c r="B38" s="372"/>
      <c r="C38" s="372"/>
      <c r="D38" s="372"/>
      <c r="E38" s="395"/>
      <c r="F38" s="395"/>
      <c r="G38" s="395"/>
      <c r="H38" s="323"/>
      <c r="I38" s="360"/>
      <c r="J38" s="360"/>
      <c r="K38" s="343"/>
      <c r="L38" s="325"/>
      <c r="M38" s="339"/>
      <c r="N38" s="340"/>
      <c r="O38" s="340"/>
      <c r="P38" s="340"/>
      <c r="Q38" s="340"/>
      <c r="R38" s="340"/>
    </row>
    <row r="39" spans="1:18" s="341" customFormat="1" ht="25.5" customHeight="1">
      <c r="A39" s="252" t="s">
        <v>357</v>
      </c>
      <c r="B39" s="372"/>
      <c r="C39" s="372"/>
      <c r="D39" s="372"/>
      <c r="E39" s="395"/>
      <c r="F39" s="395"/>
      <c r="G39" s="395"/>
      <c r="H39" s="323"/>
      <c r="I39" s="323"/>
      <c r="J39" s="323"/>
      <c r="K39" s="343"/>
      <c r="L39" s="325"/>
      <c r="M39" s="339"/>
      <c r="N39" s="340"/>
      <c r="O39" s="340"/>
      <c r="P39" s="340"/>
      <c r="Q39" s="340"/>
      <c r="R39" s="340"/>
    </row>
    <row r="40" spans="1:18" s="341" customFormat="1" ht="33.75" customHeight="1">
      <c r="A40" s="577" t="s">
        <v>358</v>
      </c>
      <c r="B40" s="577"/>
      <c r="C40" s="577"/>
      <c r="D40" s="577"/>
      <c r="E40" s="577"/>
      <c r="F40" s="577"/>
      <c r="G40" s="577"/>
      <c r="H40" s="577"/>
      <c r="I40" s="577"/>
      <c r="J40" s="577"/>
      <c r="K40" s="343"/>
      <c r="L40" s="325"/>
      <c r="M40" s="339"/>
      <c r="N40" s="340"/>
      <c r="O40" s="340"/>
      <c r="P40" s="340"/>
      <c r="Q40" s="340"/>
      <c r="R40" s="340"/>
    </row>
    <row r="41" spans="1:18" s="341" customFormat="1" ht="18.75" customHeight="1">
      <c r="A41" s="587" t="s">
        <v>359</v>
      </c>
      <c r="B41" s="587"/>
      <c r="C41" s="587"/>
      <c r="D41" s="587" t="s">
        <v>360</v>
      </c>
      <c r="E41" s="587"/>
      <c r="F41" s="587"/>
      <c r="G41" s="587"/>
      <c r="H41" s="594" t="s">
        <v>361</v>
      </c>
      <c r="I41" s="594"/>
      <c r="J41" s="594"/>
      <c r="K41" s="337"/>
      <c r="L41" s="338"/>
      <c r="M41" s="339"/>
      <c r="N41" s="340"/>
      <c r="O41" s="340"/>
      <c r="P41" s="340"/>
      <c r="Q41" s="340"/>
      <c r="R41" s="340"/>
    </row>
    <row r="42" spans="1:18" s="341" customFormat="1" ht="30" customHeight="1">
      <c r="A42" s="591" t="s">
        <v>362</v>
      </c>
      <c r="B42" s="591"/>
      <c r="C42" s="591"/>
      <c r="D42" s="592" t="s">
        <v>363</v>
      </c>
      <c r="E42" s="592"/>
      <c r="F42" s="592"/>
      <c r="G42" s="592"/>
      <c r="H42" s="593">
        <v>6000000000</v>
      </c>
      <c r="I42" s="593"/>
      <c r="J42" s="593"/>
      <c r="K42" s="343"/>
      <c r="L42" s="325"/>
      <c r="M42" s="339"/>
      <c r="N42" s="340"/>
      <c r="O42" s="340"/>
      <c r="P42" s="340"/>
      <c r="Q42" s="340"/>
      <c r="R42" s="340"/>
    </row>
    <row r="43" spans="1:18" s="341" customFormat="1" ht="30" customHeight="1">
      <c r="A43" s="591" t="s">
        <v>364</v>
      </c>
      <c r="B43" s="591"/>
      <c r="C43" s="591"/>
      <c r="D43" s="592" t="s">
        <v>363</v>
      </c>
      <c r="E43" s="592"/>
      <c r="F43" s="592"/>
      <c r="G43" s="592"/>
      <c r="H43" s="593">
        <v>6000000000</v>
      </c>
      <c r="I43" s="593"/>
      <c r="J43" s="593"/>
      <c r="K43" s="343"/>
      <c r="L43" s="325"/>
      <c r="M43" s="339"/>
      <c r="N43" s="340"/>
      <c r="O43" s="340"/>
      <c r="P43" s="340"/>
      <c r="Q43" s="340"/>
      <c r="R43" s="340"/>
    </row>
    <row r="44" spans="1:18" s="341" customFormat="1" ht="30" customHeight="1">
      <c r="A44" s="591" t="s">
        <v>365</v>
      </c>
      <c r="B44" s="591"/>
      <c r="C44" s="591"/>
      <c r="D44" s="592" t="s">
        <v>366</v>
      </c>
      <c r="E44" s="592"/>
      <c r="F44" s="592"/>
      <c r="G44" s="592"/>
      <c r="H44" s="593">
        <v>5000000000</v>
      </c>
      <c r="I44" s="593"/>
      <c r="J44" s="593"/>
      <c r="K44" s="343"/>
      <c r="L44" s="325"/>
      <c r="M44" s="339"/>
      <c r="N44" s="340"/>
      <c r="O44" s="340"/>
      <c r="P44" s="340"/>
      <c r="Q44" s="340"/>
      <c r="R44" s="340"/>
    </row>
    <row r="45" spans="1:18" s="341" customFormat="1" ht="14.25" customHeight="1">
      <c r="A45" s="585" t="s">
        <v>367</v>
      </c>
      <c r="B45" s="585"/>
      <c r="C45" s="585"/>
      <c r="D45" s="586" t="s">
        <v>368</v>
      </c>
      <c r="E45" s="587"/>
      <c r="F45" s="587"/>
      <c r="G45" s="587"/>
      <c r="H45" s="602">
        <f>SUM(H42:J44)</f>
        <v>17000000000</v>
      </c>
      <c r="I45" s="594"/>
      <c r="J45" s="594"/>
      <c r="K45" s="337"/>
      <c r="L45" s="338"/>
      <c r="M45" s="339"/>
      <c r="N45" s="340"/>
      <c r="O45" s="340"/>
      <c r="P45" s="340"/>
      <c r="Q45" s="340"/>
      <c r="R45" s="340"/>
    </row>
    <row r="46" spans="1:18" s="341" customFormat="1" ht="38.25" customHeight="1">
      <c r="A46" s="603" t="s">
        <v>476</v>
      </c>
      <c r="B46" s="604"/>
      <c r="C46" s="604"/>
      <c r="D46" s="604"/>
      <c r="E46" s="604"/>
      <c r="F46" s="604"/>
      <c r="G46" s="604"/>
      <c r="H46" s="604"/>
      <c r="I46" s="604"/>
      <c r="J46" s="604"/>
      <c r="K46" s="343"/>
      <c r="L46" s="325"/>
      <c r="M46" s="339"/>
      <c r="N46" s="340"/>
      <c r="O46" s="340"/>
      <c r="P46" s="340"/>
      <c r="Q46" s="340"/>
      <c r="R46" s="340"/>
    </row>
    <row r="47" spans="1:18" s="341" customFormat="1" ht="10.5" customHeight="1" hidden="1">
      <c r="A47" s="372"/>
      <c r="B47" s="372"/>
      <c r="C47" s="372"/>
      <c r="D47" s="372"/>
      <c r="E47" s="374"/>
      <c r="F47" s="374"/>
      <c r="G47" s="395" t="str">
        <f>IF(E37='[4]CDKT'!E13," ",FALSE)</f>
        <v> </v>
      </c>
      <c r="H47" s="323"/>
      <c r="I47" s="574" t="str">
        <f>IF(I37='[4]CDKT'!G13," ",FALSE)</f>
        <v> </v>
      </c>
      <c r="J47" s="574"/>
      <c r="K47" s="343"/>
      <c r="L47" s="325"/>
      <c r="M47" s="339"/>
      <c r="N47" s="340"/>
      <c r="O47" s="340"/>
      <c r="P47" s="340"/>
      <c r="Q47" s="340"/>
      <c r="R47" s="340"/>
    </row>
    <row r="48" spans="1:18" s="341" customFormat="1" ht="18" customHeight="1" hidden="1">
      <c r="A48" s="368"/>
      <c r="B48" s="372"/>
      <c r="C48" s="372"/>
      <c r="D48" s="372"/>
      <c r="E48" s="374"/>
      <c r="F48" s="374"/>
      <c r="G48" s="395"/>
      <c r="H48" s="323"/>
      <c r="I48" s="323"/>
      <c r="J48" s="323"/>
      <c r="K48" s="343"/>
      <c r="L48" s="325"/>
      <c r="M48" s="339"/>
      <c r="N48" s="340"/>
      <c r="O48" s="340"/>
      <c r="P48" s="340"/>
      <c r="Q48" s="340"/>
      <c r="R48" s="340"/>
    </row>
    <row r="49" spans="1:18" s="341" customFormat="1" ht="18" customHeight="1" hidden="1">
      <c r="A49" s="361" t="s">
        <v>342</v>
      </c>
      <c r="B49" s="362"/>
      <c r="C49" s="363" t="s">
        <v>343</v>
      </c>
      <c r="D49" s="364"/>
      <c r="E49" s="395" t="s">
        <v>344</v>
      </c>
      <c r="F49" s="366"/>
      <c r="G49" s="323" t="s">
        <v>345</v>
      </c>
      <c r="H49" s="323"/>
      <c r="I49" s="574" t="s">
        <v>346</v>
      </c>
      <c r="J49" s="574"/>
      <c r="K49" s="343"/>
      <c r="L49" s="325"/>
      <c r="M49" s="339"/>
      <c r="N49" s="340"/>
      <c r="O49" s="340"/>
      <c r="P49" s="340"/>
      <c r="Q49" s="340"/>
      <c r="R49" s="340"/>
    </row>
    <row r="50" spans="1:18" s="341" customFormat="1" ht="34.5" customHeight="1" hidden="1">
      <c r="A50" s="368" t="s">
        <v>369</v>
      </c>
      <c r="B50" s="362"/>
      <c r="C50" s="369">
        <v>40886</v>
      </c>
      <c r="D50" s="370"/>
      <c r="E50" s="371">
        <v>0.14</v>
      </c>
      <c r="F50" s="371"/>
      <c r="G50" s="342" t="s">
        <v>370</v>
      </c>
      <c r="H50" s="323"/>
      <c r="I50" s="547"/>
      <c r="J50" s="547"/>
      <c r="K50" s="343"/>
      <c r="L50" s="325"/>
      <c r="M50" s="339"/>
      <c r="N50" s="340"/>
      <c r="O50" s="340"/>
      <c r="P50" s="340"/>
      <c r="Q50" s="340"/>
      <c r="R50" s="340"/>
    </row>
    <row r="51" spans="1:18" s="341" customFormat="1" ht="37.5" customHeight="1" hidden="1">
      <c r="A51" s="368" t="s">
        <v>371</v>
      </c>
      <c r="B51" s="362"/>
      <c r="C51" s="369">
        <v>40896</v>
      </c>
      <c r="D51" s="370"/>
      <c r="E51" s="371">
        <v>0.14</v>
      </c>
      <c r="F51" s="371"/>
      <c r="G51" s="342" t="s">
        <v>372</v>
      </c>
      <c r="H51" s="323"/>
      <c r="I51" s="547"/>
      <c r="J51" s="547"/>
      <c r="K51" s="343"/>
      <c r="L51" s="325"/>
      <c r="M51" s="339"/>
      <c r="N51" s="340"/>
      <c r="O51" s="340"/>
      <c r="P51" s="340"/>
      <c r="Q51" s="340"/>
      <c r="R51" s="340"/>
    </row>
    <row r="52" spans="1:18" s="341" customFormat="1" ht="39" customHeight="1" hidden="1">
      <c r="A52" s="368" t="s">
        <v>371</v>
      </c>
      <c r="B52" s="362"/>
      <c r="C52" s="369">
        <v>40899</v>
      </c>
      <c r="D52" s="370"/>
      <c r="E52" s="371">
        <v>0.14</v>
      </c>
      <c r="F52" s="371"/>
      <c r="G52" s="342" t="s">
        <v>372</v>
      </c>
      <c r="H52" s="323"/>
      <c r="I52" s="547"/>
      <c r="J52" s="547"/>
      <c r="K52" s="343"/>
      <c r="L52" s="325"/>
      <c r="M52" s="339"/>
      <c r="N52" s="340"/>
      <c r="O52" s="340"/>
      <c r="P52" s="340"/>
      <c r="Q52" s="340"/>
      <c r="R52" s="340"/>
    </row>
    <row r="53" spans="1:18" s="341" customFormat="1" ht="18" customHeight="1" hidden="1">
      <c r="A53" s="396" t="s">
        <v>341</v>
      </c>
      <c r="B53" s="372"/>
      <c r="C53" s="396"/>
      <c r="D53" s="372"/>
      <c r="E53" s="374"/>
      <c r="F53" s="374"/>
      <c r="G53" s="374"/>
      <c r="H53" s="323"/>
      <c r="I53" s="574">
        <f>SUM(I50:J52)</f>
        <v>0</v>
      </c>
      <c r="J53" s="574"/>
      <c r="K53" s="343"/>
      <c r="L53" s="325"/>
      <c r="M53" s="339"/>
      <c r="N53" s="340"/>
      <c r="O53" s="340"/>
      <c r="P53" s="340"/>
      <c r="Q53" s="340"/>
      <c r="R53" s="340"/>
    </row>
    <row r="54" spans="1:18" s="377" customFormat="1" ht="27" customHeight="1">
      <c r="A54" s="397" t="s">
        <v>373</v>
      </c>
      <c r="B54" s="333"/>
      <c r="C54" s="333"/>
      <c r="D54" s="398"/>
      <c r="E54" s="399"/>
      <c r="F54" s="399"/>
      <c r="G54" s="399"/>
      <c r="H54" s="342"/>
      <c r="I54" s="578" t="s">
        <v>374</v>
      </c>
      <c r="J54" s="578"/>
      <c r="K54" s="343"/>
      <c r="L54" s="325">
        <v>1</v>
      </c>
      <c r="M54" s="339"/>
      <c r="N54" s="340"/>
      <c r="O54" s="340"/>
      <c r="P54" s="340"/>
      <c r="Q54" s="340"/>
      <c r="R54" s="340"/>
    </row>
    <row r="55" spans="1:18" s="377" customFormat="1" ht="19.5" customHeight="1">
      <c r="A55" s="332"/>
      <c r="B55" s="333"/>
      <c r="C55" s="334"/>
      <c r="D55" s="335"/>
      <c r="E55" s="400"/>
      <c r="F55" s="400"/>
      <c r="G55" s="321"/>
      <c r="H55" s="323"/>
      <c r="I55" s="336"/>
      <c r="J55" s="336"/>
      <c r="K55" s="343"/>
      <c r="L55" s="325"/>
      <c r="M55" s="339"/>
      <c r="N55" s="340"/>
      <c r="O55" s="340"/>
      <c r="P55" s="340"/>
      <c r="Q55" s="340"/>
      <c r="R55" s="340"/>
    </row>
    <row r="56" spans="1:18" s="377" customFormat="1" ht="22.5" customHeight="1">
      <c r="A56" s="401" t="s">
        <v>375</v>
      </c>
      <c r="B56" s="333"/>
      <c r="C56" s="334"/>
      <c r="D56" s="608"/>
      <c r="E56" s="608"/>
      <c r="F56" s="608"/>
      <c r="G56" s="608"/>
      <c r="H56" s="323"/>
      <c r="I56" s="575">
        <v>6130000000</v>
      </c>
      <c r="J56" s="575"/>
      <c r="K56" s="337"/>
      <c r="L56" s="338"/>
      <c r="M56" s="339"/>
      <c r="N56" s="340"/>
      <c r="O56" s="340"/>
      <c r="P56" s="340"/>
      <c r="Q56" s="340"/>
      <c r="R56" s="340"/>
    </row>
    <row r="57" spans="1:18" s="405" customFormat="1" ht="22.5" customHeight="1">
      <c r="A57" s="403" t="s">
        <v>376</v>
      </c>
      <c r="B57" s="345"/>
      <c r="C57" s="346"/>
      <c r="D57" s="598"/>
      <c r="E57" s="598"/>
      <c r="F57" s="598"/>
      <c r="G57" s="598"/>
      <c r="H57" s="342"/>
      <c r="I57" s="540"/>
      <c r="J57" s="540"/>
      <c r="K57" s="343"/>
      <c r="L57" s="325"/>
      <c r="M57" s="326"/>
      <c r="N57" s="327"/>
      <c r="O57" s="327"/>
      <c r="P57" s="327"/>
      <c r="Q57" s="327"/>
      <c r="R57" s="327"/>
    </row>
    <row r="58" spans="1:13" s="327" customFormat="1" ht="22.5" customHeight="1">
      <c r="A58" s="406" t="s">
        <v>377</v>
      </c>
      <c r="B58" s="324"/>
      <c r="C58" s="407"/>
      <c r="D58" s="408"/>
      <c r="E58" s="408"/>
      <c r="F58" s="408"/>
      <c r="G58" s="408"/>
      <c r="H58" s="342"/>
      <c r="I58" s="553">
        <v>6130000000</v>
      </c>
      <c r="J58" s="553"/>
      <c r="K58" s="343"/>
      <c r="L58" s="325"/>
      <c r="M58" s="326"/>
    </row>
    <row r="59" spans="1:18" s="377" customFormat="1" ht="22.5" customHeight="1">
      <c r="A59" s="401" t="s">
        <v>378</v>
      </c>
      <c r="B59" s="333"/>
      <c r="C59" s="334"/>
      <c r="D59" s="606"/>
      <c r="E59" s="606"/>
      <c r="F59" s="606"/>
      <c r="G59" s="606"/>
      <c r="H59" s="323"/>
      <c r="I59" s="607">
        <v>0</v>
      </c>
      <c r="J59" s="607"/>
      <c r="K59" s="343"/>
      <c r="L59" s="325"/>
      <c r="M59" s="339"/>
      <c r="N59" s="340"/>
      <c r="O59" s="340"/>
      <c r="P59" s="340"/>
      <c r="Q59" s="340"/>
      <c r="R59" s="340"/>
    </row>
    <row r="60" spans="1:18" s="377" customFormat="1" ht="9.75" customHeight="1">
      <c r="A60" s="401"/>
      <c r="B60" s="333"/>
      <c r="C60" s="334"/>
      <c r="D60" s="409"/>
      <c r="E60" s="409"/>
      <c r="F60" s="409"/>
      <c r="G60" s="409"/>
      <c r="H60" s="323"/>
      <c r="I60" s="336"/>
      <c r="J60" s="336"/>
      <c r="K60" s="343"/>
      <c r="L60" s="325"/>
      <c r="M60" s="339"/>
      <c r="N60" s="340"/>
      <c r="O60" s="340"/>
      <c r="P60" s="340"/>
      <c r="Q60" s="340"/>
      <c r="R60" s="340"/>
    </row>
    <row r="61" spans="1:18" s="377" customFormat="1" ht="81" customHeight="1">
      <c r="A61" s="579" t="s">
        <v>379</v>
      </c>
      <c r="B61" s="580"/>
      <c r="C61" s="580"/>
      <c r="D61" s="580"/>
      <c r="E61" s="580"/>
      <c r="F61" s="580"/>
      <c r="G61" s="580"/>
      <c r="H61" s="580"/>
      <c r="I61" s="580"/>
      <c r="J61" s="580"/>
      <c r="K61" s="343"/>
      <c r="L61" s="325"/>
      <c r="M61" s="339"/>
      <c r="N61" s="340"/>
      <c r="O61" s="340"/>
      <c r="P61" s="340"/>
      <c r="Q61" s="340"/>
      <c r="R61" s="340"/>
    </row>
    <row r="62" spans="1:18" s="377" customFormat="1" ht="12" customHeight="1">
      <c r="A62" s="332"/>
      <c r="B62" s="333"/>
      <c r="C62" s="334"/>
      <c r="D62" s="335"/>
      <c r="E62" s="400"/>
      <c r="F62" s="400"/>
      <c r="G62" s="400"/>
      <c r="H62" s="323"/>
      <c r="I62" s="336"/>
      <c r="J62" s="336"/>
      <c r="K62" s="343"/>
      <c r="L62" s="325"/>
      <c r="M62" s="339"/>
      <c r="N62" s="340"/>
      <c r="O62" s="340"/>
      <c r="P62" s="340"/>
      <c r="Q62" s="340"/>
      <c r="R62" s="340"/>
    </row>
    <row r="63" spans="1:18" s="377" customFormat="1" ht="24" customHeight="1">
      <c r="A63" s="377" t="s">
        <v>380</v>
      </c>
      <c r="B63" s="333"/>
      <c r="C63" s="334"/>
      <c r="D63" s="335"/>
      <c r="E63" s="553" t="s">
        <v>334</v>
      </c>
      <c r="F63" s="553"/>
      <c r="G63" s="553"/>
      <c r="H63" s="359"/>
      <c r="I63" s="553" t="s">
        <v>335</v>
      </c>
      <c r="J63" s="553"/>
      <c r="K63" s="343"/>
      <c r="L63" s="325"/>
      <c r="M63" s="339"/>
      <c r="N63" s="340"/>
      <c r="O63" s="340"/>
      <c r="P63" s="340"/>
      <c r="Q63" s="340"/>
      <c r="R63" s="340"/>
    </row>
    <row r="64" spans="1:18" s="377" customFormat="1" ht="12" customHeight="1">
      <c r="A64" s="378"/>
      <c r="B64" s="345"/>
      <c r="C64" s="346"/>
      <c r="D64" s="320"/>
      <c r="E64" s="547"/>
      <c r="F64" s="547"/>
      <c r="G64" s="547"/>
      <c r="H64" s="336"/>
      <c r="I64" s="540"/>
      <c r="J64" s="540"/>
      <c r="K64" s="343"/>
      <c r="L64" s="325"/>
      <c r="M64" s="339"/>
      <c r="N64" s="340"/>
      <c r="O64" s="340"/>
      <c r="P64" s="340"/>
      <c r="Q64" s="340"/>
      <c r="R64" s="340"/>
    </row>
    <row r="65" spans="1:18" s="377" customFormat="1" ht="39" customHeight="1">
      <c r="A65" s="582" t="s">
        <v>381</v>
      </c>
      <c r="B65" s="582"/>
      <c r="C65" s="582"/>
      <c r="D65" s="320"/>
      <c r="E65" s="547">
        <v>1105000001</v>
      </c>
      <c r="F65" s="547"/>
      <c r="G65" s="547"/>
      <c r="H65" s="336"/>
      <c r="I65" s="540">
        <v>0</v>
      </c>
      <c r="J65" s="540"/>
      <c r="K65" s="343"/>
      <c r="L65" s="325"/>
      <c r="M65" s="339"/>
      <c r="N65" s="340"/>
      <c r="O65" s="340"/>
      <c r="P65" s="340"/>
      <c r="Q65" s="340"/>
      <c r="R65" s="340"/>
    </row>
    <row r="66" spans="1:18" s="377" customFormat="1" ht="24" customHeight="1">
      <c r="A66" s="581" t="s">
        <v>382</v>
      </c>
      <c r="B66" s="581"/>
      <c r="C66" s="581"/>
      <c r="D66" s="320"/>
      <c r="E66" s="547">
        <f>E68-E65</f>
        <v>61302438</v>
      </c>
      <c r="F66" s="547"/>
      <c r="G66" s="547"/>
      <c r="H66" s="336"/>
      <c r="I66" s="540">
        <f>I68</f>
        <v>72302438</v>
      </c>
      <c r="J66" s="540"/>
      <c r="K66" s="343"/>
      <c r="L66" s="325"/>
      <c r="M66" s="339"/>
      <c r="N66" s="340"/>
      <c r="O66" s="340"/>
      <c r="P66" s="340"/>
      <c r="Q66" s="340"/>
      <c r="R66" s="340"/>
    </row>
    <row r="67" spans="1:18" s="377" customFormat="1" ht="6" customHeight="1">
      <c r="A67" s="581"/>
      <c r="B67" s="581"/>
      <c r="C67" s="581"/>
      <c r="D67" s="320"/>
      <c r="E67" s="547"/>
      <c r="F67" s="547"/>
      <c r="G67" s="547"/>
      <c r="H67" s="336"/>
      <c r="I67" s="540"/>
      <c r="J67" s="540"/>
      <c r="K67" s="343"/>
      <c r="L67" s="325"/>
      <c r="M67" s="339"/>
      <c r="N67" s="340"/>
      <c r="O67" s="340"/>
      <c r="P67" s="340"/>
      <c r="Q67" s="340"/>
      <c r="R67" s="340"/>
    </row>
    <row r="68" spans="1:18" s="377" customFormat="1" ht="18" customHeight="1">
      <c r="A68" s="332" t="s">
        <v>341</v>
      </c>
      <c r="B68" s="333"/>
      <c r="C68" s="334"/>
      <c r="D68" s="335"/>
      <c r="E68" s="559">
        <f>'[4]CDKT'!E17</f>
        <v>1166302439</v>
      </c>
      <c r="F68" s="559"/>
      <c r="G68" s="559"/>
      <c r="H68" s="359"/>
      <c r="I68" s="559">
        <f>'[4]CDKT'!G17</f>
        <v>72302438</v>
      </c>
      <c r="J68" s="559"/>
      <c r="K68" s="343" t="s">
        <v>5</v>
      </c>
      <c r="L68" s="325" t="s">
        <v>5</v>
      </c>
      <c r="M68" s="339" t="s">
        <v>5</v>
      </c>
      <c r="N68" s="340" t="s">
        <v>5</v>
      </c>
      <c r="O68" s="340"/>
      <c r="P68" s="340"/>
      <c r="Q68" s="340"/>
      <c r="R68" s="340"/>
    </row>
    <row r="69" spans="1:18" s="377" customFormat="1" ht="17.25" customHeight="1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43"/>
      <c r="L69" s="325"/>
      <c r="M69" s="339"/>
      <c r="N69" s="340"/>
      <c r="O69" s="340"/>
      <c r="P69" s="340"/>
      <c r="Q69" s="340"/>
      <c r="R69" s="340"/>
    </row>
    <row r="70" spans="1:18" s="341" customFormat="1" ht="18" customHeight="1">
      <c r="A70" s="377" t="s">
        <v>383</v>
      </c>
      <c r="B70" s="333"/>
      <c r="C70" s="334"/>
      <c r="D70" s="335"/>
      <c r="E70" s="553" t="s">
        <v>334</v>
      </c>
      <c r="F70" s="553"/>
      <c r="G70" s="553"/>
      <c r="H70" s="359"/>
      <c r="I70" s="553" t="s">
        <v>335</v>
      </c>
      <c r="J70" s="553"/>
      <c r="K70" s="343"/>
      <c r="L70" s="325" t="str">
        <f>LEFT(E70,1)&amp;LEFT(I70,1)</f>
        <v>CĐ</v>
      </c>
      <c r="M70" s="339"/>
      <c r="N70" s="340"/>
      <c r="O70" s="340"/>
      <c r="P70" s="340"/>
      <c r="Q70" s="340"/>
      <c r="R70" s="340"/>
    </row>
    <row r="71" spans="1:11" ht="18" customHeight="1">
      <c r="A71" s="378"/>
      <c r="B71" s="345"/>
      <c r="C71" s="346"/>
      <c r="E71" s="547"/>
      <c r="F71" s="547"/>
      <c r="G71" s="547"/>
      <c r="H71" s="336"/>
      <c r="I71" s="540"/>
      <c r="J71" s="540"/>
      <c r="K71" s="343"/>
    </row>
    <row r="72" spans="1:11" ht="18.75" customHeight="1" hidden="1">
      <c r="A72" s="410" t="s">
        <v>384</v>
      </c>
      <c r="B72" s="345"/>
      <c r="C72" s="346"/>
      <c r="E72" s="547"/>
      <c r="F72" s="547"/>
      <c r="G72" s="547"/>
      <c r="H72" s="336"/>
      <c r="I72" s="540"/>
      <c r="J72" s="540"/>
      <c r="K72" s="343"/>
    </row>
    <row r="73" spans="1:12" ht="18.75" customHeight="1" outlineLevel="1">
      <c r="A73" s="410" t="s">
        <v>385</v>
      </c>
      <c r="B73" s="345"/>
      <c r="C73" s="346"/>
      <c r="E73" s="547">
        <f>'[3]Thuyet minh'!$Y$36</f>
        <v>63295490</v>
      </c>
      <c r="F73" s="547"/>
      <c r="G73" s="547"/>
      <c r="H73" s="336"/>
      <c r="I73" s="540">
        <f>E73</f>
        <v>63295490</v>
      </c>
      <c r="J73" s="540"/>
      <c r="K73" s="343"/>
      <c r="L73" s="325" t="str">
        <f>LEFT(E73,1)&amp;LEFT(I73,1)</f>
        <v>66</v>
      </c>
    </row>
    <row r="74" spans="1:12" ht="18.75" customHeight="1" outlineLevel="1">
      <c r="A74" s="410" t="s">
        <v>386</v>
      </c>
      <c r="B74" s="345"/>
      <c r="C74" s="346"/>
      <c r="E74" s="547">
        <f>I74</f>
        <v>24890000</v>
      </c>
      <c r="F74" s="547"/>
      <c r="G74" s="547"/>
      <c r="H74" s="336"/>
      <c r="I74" s="540">
        <f>24890000</f>
        <v>24890000</v>
      </c>
      <c r="J74" s="540"/>
      <c r="K74" s="343"/>
      <c r="L74" s="325" t="str">
        <f>LEFT(E74,1)&amp;LEFT(I74,1)</f>
        <v>22</v>
      </c>
    </row>
    <row r="75" spans="1:11" ht="18" customHeight="1" outlineLevel="1">
      <c r="A75" s="179"/>
      <c r="B75" s="348"/>
      <c r="C75" s="349"/>
      <c r="D75" s="350"/>
      <c r="E75" s="547"/>
      <c r="F75" s="547"/>
      <c r="G75" s="547"/>
      <c r="H75" s="351"/>
      <c r="I75" s="540"/>
      <c r="J75" s="540"/>
      <c r="K75" s="343"/>
    </row>
    <row r="76" spans="1:18" s="341" customFormat="1" ht="18" customHeight="1">
      <c r="A76" s="332" t="s">
        <v>341</v>
      </c>
      <c r="B76" s="333"/>
      <c r="C76" s="334"/>
      <c r="D76" s="335"/>
      <c r="E76" s="559">
        <f>SUM(E72:G75)</f>
        <v>88185490</v>
      </c>
      <c r="F76" s="559"/>
      <c r="G76" s="559"/>
      <c r="H76" s="359"/>
      <c r="I76" s="559">
        <f>SUM(I73:J75)</f>
        <v>88185490</v>
      </c>
      <c r="J76" s="559"/>
      <c r="K76" s="343"/>
      <c r="L76" s="325" t="str">
        <f>LEFT(E76,1)&amp;LEFT(I76,1)</f>
        <v>88</v>
      </c>
      <c r="M76" s="339"/>
      <c r="N76" s="340"/>
      <c r="O76" s="340"/>
      <c r="P76" s="340"/>
      <c r="Q76" s="340"/>
      <c r="R76" s="340"/>
    </row>
    <row r="77" spans="1:18" s="341" customFormat="1" ht="18" customHeight="1">
      <c r="A77" s="332"/>
      <c r="B77" s="333"/>
      <c r="C77" s="334"/>
      <c r="D77" s="335"/>
      <c r="E77" s="323"/>
      <c r="F77" s="323"/>
      <c r="G77" s="323"/>
      <c r="H77" s="359"/>
      <c r="I77" s="323"/>
      <c r="J77" s="323"/>
      <c r="K77" s="343"/>
      <c r="L77" s="325"/>
      <c r="M77" s="339"/>
      <c r="N77" s="340"/>
      <c r="O77" s="340"/>
      <c r="P77" s="340"/>
      <c r="Q77" s="340"/>
      <c r="R77" s="340"/>
    </row>
    <row r="78" spans="1:18" s="341" customFormat="1" ht="33.75" customHeight="1">
      <c r="A78" s="377"/>
      <c r="B78" s="411"/>
      <c r="C78" s="411"/>
      <c r="D78" s="411"/>
      <c r="E78" s="411"/>
      <c r="F78" s="411"/>
      <c r="G78" s="411"/>
      <c r="H78" s="411"/>
      <c r="I78" s="411"/>
      <c r="J78" s="411"/>
      <c r="K78" s="343"/>
      <c r="L78" s="325"/>
      <c r="M78" s="339"/>
      <c r="N78" s="340"/>
      <c r="O78" s="340"/>
      <c r="P78" s="340"/>
      <c r="Q78" s="340"/>
      <c r="R78" s="340"/>
    </row>
    <row r="79" spans="1:18" s="341" customFormat="1" ht="33.75" customHeight="1">
      <c r="A79" s="412"/>
      <c r="B79" s="411"/>
      <c r="C79" s="411"/>
      <c r="D79" s="411"/>
      <c r="E79" s="411"/>
      <c r="F79" s="411"/>
      <c r="G79" s="411"/>
      <c r="H79" s="411"/>
      <c r="I79" s="411"/>
      <c r="J79" s="411"/>
      <c r="K79" s="343"/>
      <c r="L79" s="325"/>
      <c r="M79" s="339"/>
      <c r="N79" s="340"/>
      <c r="O79" s="340"/>
      <c r="P79" s="340"/>
      <c r="Q79" s="340"/>
      <c r="R79" s="340"/>
    </row>
    <row r="80" spans="1:18" s="341" customFormat="1" ht="33.75" customHeight="1">
      <c r="A80" s="412"/>
      <c r="B80" s="411"/>
      <c r="C80" s="411"/>
      <c r="D80" s="411"/>
      <c r="E80" s="411"/>
      <c r="F80" s="411"/>
      <c r="G80" s="411"/>
      <c r="H80" s="411"/>
      <c r="I80" s="411"/>
      <c r="J80" s="411"/>
      <c r="K80" s="343"/>
      <c r="L80" s="325"/>
      <c r="M80" s="339"/>
      <c r="N80" s="340"/>
      <c r="O80" s="340"/>
      <c r="P80" s="340"/>
      <c r="Q80" s="340"/>
      <c r="R80" s="340"/>
    </row>
    <row r="81" spans="1:18" s="341" customFormat="1" ht="33.75" customHeight="1">
      <c r="A81" s="412"/>
      <c r="B81" s="411"/>
      <c r="C81" s="411"/>
      <c r="D81" s="411"/>
      <c r="E81" s="411"/>
      <c r="F81" s="411"/>
      <c r="G81" s="411"/>
      <c r="H81" s="411"/>
      <c r="I81" s="411"/>
      <c r="J81" s="411"/>
      <c r="K81" s="343"/>
      <c r="L81" s="325"/>
      <c r="M81" s="339"/>
      <c r="N81" s="340"/>
      <c r="O81" s="340"/>
      <c r="P81" s="340"/>
      <c r="Q81" s="340"/>
      <c r="R81" s="340"/>
    </row>
    <row r="82" spans="1:18" s="341" customFormat="1" ht="33.75" customHeight="1">
      <c r="A82" s="412"/>
      <c r="B82" s="411"/>
      <c r="C82" s="411"/>
      <c r="D82" s="411"/>
      <c r="E82" s="411"/>
      <c r="F82" s="411"/>
      <c r="G82" s="411"/>
      <c r="H82" s="411"/>
      <c r="I82" s="411"/>
      <c r="J82" s="411"/>
      <c r="K82" s="343"/>
      <c r="L82" s="325"/>
      <c r="M82" s="339"/>
      <c r="N82" s="340"/>
      <c r="O82" s="340"/>
      <c r="P82" s="340"/>
      <c r="Q82" s="340"/>
      <c r="R82" s="340"/>
    </row>
    <row r="83" spans="1:18" s="341" customFormat="1" ht="33.75" customHeight="1">
      <c r="A83" s="412"/>
      <c r="B83" s="411"/>
      <c r="C83" s="411"/>
      <c r="D83" s="411"/>
      <c r="E83" s="411"/>
      <c r="F83" s="411"/>
      <c r="G83" s="411"/>
      <c r="H83" s="411"/>
      <c r="I83" s="411"/>
      <c r="J83" s="411"/>
      <c r="K83" s="343"/>
      <c r="L83" s="325"/>
      <c r="M83" s="339"/>
      <c r="N83" s="340"/>
      <c r="O83" s="340"/>
      <c r="P83" s="340"/>
      <c r="Q83" s="340"/>
      <c r="R83" s="340"/>
    </row>
    <row r="84" spans="1:18" s="341" customFormat="1" ht="33.75" customHeight="1">
      <c r="A84" s="412"/>
      <c r="B84" s="411"/>
      <c r="C84" s="411"/>
      <c r="D84" s="411"/>
      <c r="E84" s="411"/>
      <c r="F84" s="411"/>
      <c r="G84" s="411"/>
      <c r="H84" s="411"/>
      <c r="I84" s="411"/>
      <c r="J84" s="411"/>
      <c r="K84" s="343"/>
      <c r="L84" s="325"/>
      <c r="M84" s="339"/>
      <c r="N84" s="340"/>
      <c r="O84" s="340"/>
      <c r="P84" s="340"/>
      <c r="Q84" s="340"/>
      <c r="R84" s="340"/>
    </row>
    <row r="85" spans="1:18" s="341" customFormat="1" ht="33.75" customHeight="1">
      <c r="A85" s="412"/>
      <c r="B85" s="411"/>
      <c r="C85" s="411"/>
      <c r="D85" s="411"/>
      <c r="E85" s="411"/>
      <c r="F85" s="411"/>
      <c r="G85" s="411"/>
      <c r="H85" s="411"/>
      <c r="I85" s="411"/>
      <c r="J85" s="411"/>
      <c r="K85" s="343"/>
      <c r="L85" s="325"/>
      <c r="M85" s="339"/>
      <c r="N85" s="340"/>
      <c r="O85" s="340"/>
      <c r="P85" s="340"/>
      <c r="Q85" s="340"/>
      <c r="R85" s="340"/>
    </row>
    <row r="86" spans="1:18" s="341" customFormat="1" ht="33.75" customHeight="1">
      <c r="A86" s="412"/>
      <c r="B86" s="411"/>
      <c r="C86" s="411"/>
      <c r="D86" s="411"/>
      <c r="E86" s="411"/>
      <c r="F86" s="411"/>
      <c r="G86" s="411"/>
      <c r="H86" s="411"/>
      <c r="I86" s="411"/>
      <c r="J86" s="411"/>
      <c r="K86" s="343"/>
      <c r="L86" s="325"/>
      <c r="M86" s="339"/>
      <c r="N86" s="340"/>
      <c r="O86" s="340"/>
      <c r="P86" s="340"/>
      <c r="Q86" s="340"/>
      <c r="R86" s="340"/>
    </row>
    <row r="87" spans="1:18" s="341" customFormat="1" ht="33.75" customHeight="1">
      <c r="A87" s="412"/>
      <c r="B87" s="411"/>
      <c r="C87" s="411"/>
      <c r="D87" s="411"/>
      <c r="E87" s="411"/>
      <c r="F87" s="411"/>
      <c r="G87" s="411"/>
      <c r="H87" s="411"/>
      <c r="I87" s="411"/>
      <c r="J87" s="411"/>
      <c r="K87" s="343"/>
      <c r="L87" s="325"/>
      <c r="M87" s="339"/>
      <c r="N87" s="340"/>
      <c r="O87" s="340"/>
      <c r="P87" s="340"/>
      <c r="Q87" s="340"/>
      <c r="R87" s="340"/>
    </row>
    <row r="88" spans="1:18" s="341" customFormat="1" ht="33.75" customHeight="1">
      <c r="A88" s="412"/>
      <c r="B88" s="411"/>
      <c r="C88" s="411"/>
      <c r="D88" s="411"/>
      <c r="E88" s="411"/>
      <c r="F88" s="411"/>
      <c r="G88" s="411"/>
      <c r="H88" s="411"/>
      <c r="I88" s="411"/>
      <c r="J88" s="411"/>
      <c r="K88" s="343"/>
      <c r="L88" s="325"/>
      <c r="M88" s="339"/>
      <c r="N88" s="340"/>
      <c r="O88" s="340"/>
      <c r="P88" s="340"/>
      <c r="Q88" s="340"/>
      <c r="R88" s="340"/>
    </row>
    <row r="89" spans="1:18" s="341" customFormat="1" ht="33.75" customHeight="1">
      <c r="A89" s="412"/>
      <c r="B89" s="411"/>
      <c r="C89" s="411"/>
      <c r="D89" s="411"/>
      <c r="E89" s="411"/>
      <c r="F89" s="411"/>
      <c r="G89" s="411"/>
      <c r="H89" s="411"/>
      <c r="I89" s="411"/>
      <c r="J89" s="411"/>
      <c r="K89" s="343"/>
      <c r="L89" s="325"/>
      <c r="M89" s="339"/>
      <c r="N89" s="340"/>
      <c r="O89" s="340"/>
      <c r="P89" s="340"/>
      <c r="Q89" s="340"/>
      <c r="R89" s="340"/>
    </row>
    <row r="90" spans="1:18" s="341" customFormat="1" ht="33.75" customHeight="1">
      <c r="A90" s="412"/>
      <c r="B90" s="411"/>
      <c r="C90" s="411"/>
      <c r="D90" s="411"/>
      <c r="E90" s="411"/>
      <c r="F90" s="411"/>
      <c r="G90" s="411"/>
      <c r="H90" s="411"/>
      <c r="I90" s="411"/>
      <c r="J90" s="411"/>
      <c r="K90" s="343"/>
      <c r="L90" s="325"/>
      <c r="M90" s="339"/>
      <c r="N90" s="340"/>
      <c r="O90" s="340"/>
      <c r="P90" s="340"/>
      <c r="Q90" s="340"/>
      <c r="R90" s="340"/>
    </row>
    <row r="91" spans="1:18" s="341" customFormat="1" ht="33.75" customHeight="1">
      <c r="A91" s="412"/>
      <c r="B91" s="411"/>
      <c r="C91" s="411"/>
      <c r="D91" s="411"/>
      <c r="E91" s="411"/>
      <c r="F91" s="411"/>
      <c r="G91" s="411"/>
      <c r="H91" s="411"/>
      <c r="I91" s="411"/>
      <c r="J91" s="411"/>
      <c r="K91" s="343"/>
      <c r="L91" s="325"/>
      <c r="M91" s="339"/>
      <c r="N91" s="340"/>
      <c r="O91" s="340"/>
      <c r="P91" s="340"/>
      <c r="Q91" s="340"/>
      <c r="R91" s="340"/>
    </row>
    <row r="92" spans="1:18" s="341" customFormat="1" ht="33.75" customHeight="1">
      <c r="A92" s="412"/>
      <c r="B92" s="411"/>
      <c r="C92" s="411"/>
      <c r="D92" s="411"/>
      <c r="E92" s="411"/>
      <c r="F92" s="411"/>
      <c r="G92" s="411"/>
      <c r="H92" s="411"/>
      <c r="I92" s="411"/>
      <c r="J92" s="411"/>
      <c r="K92" s="343"/>
      <c r="L92" s="325"/>
      <c r="M92" s="339"/>
      <c r="N92" s="340"/>
      <c r="O92" s="340"/>
      <c r="P92" s="340"/>
      <c r="Q92" s="340"/>
      <c r="R92" s="340"/>
    </row>
    <row r="93" spans="1:18" s="341" customFormat="1" ht="33.75" customHeight="1">
      <c r="A93" s="412"/>
      <c r="B93" s="411"/>
      <c r="C93" s="411"/>
      <c r="D93" s="411"/>
      <c r="E93" s="411"/>
      <c r="F93" s="411"/>
      <c r="G93" s="411"/>
      <c r="H93" s="411"/>
      <c r="I93" s="411"/>
      <c r="J93" s="411"/>
      <c r="K93" s="343"/>
      <c r="L93" s="325"/>
      <c r="M93" s="339"/>
      <c r="N93" s="340"/>
      <c r="O93" s="340"/>
      <c r="P93" s="340"/>
      <c r="Q93" s="340"/>
      <c r="R93" s="340"/>
    </row>
    <row r="94" spans="1:18" s="341" customFormat="1" ht="9.75" customHeight="1">
      <c r="A94" s="412"/>
      <c r="B94" s="411"/>
      <c r="C94" s="411"/>
      <c r="D94" s="411"/>
      <c r="E94" s="413"/>
      <c r="F94" s="413"/>
      <c r="G94" s="413"/>
      <c r="H94" s="413"/>
      <c r="I94" s="413"/>
      <c r="J94" s="413"/>
      <c r="K94" s="343"/>
      <c r="L94" s="325"/>
      <c r="M94" s="339"/>
      <c r="N94" s="340"/>
      <c r="O94" s="340"/>
      <c r="P94" s="340"/>
      <c r="Q94" s="340"/>
      <c r="R94" s="340"/>
    </row>
    <row r="95" spans="1:18" s="341" customFormat="1" ht="15.75" customHeight="1" hidden="1">
      <c r="A95" s="412"/>
      <c r="B95" s="411"/>
      <c r="C95" s="411"/>
      <c r="D95" s="411"/>
      <c r="E95" s="413"/>
      <c r="F95" s="413"/>
      <c r="G95" s="413"/>
      <c r="H95" s="413"/>
      <c r="I95" s="413"/>
      <c r="J95" s="413"/>
      <c r="K95" s="343"/>
      <c r="L95" s="325"/>
      <c r="M95" s="339"/>
      <c r="N95" s="340"/>
      <c r="O95" s="340"/>
      <c r="P95" s="340"/>
      <c r="Q95" s="340"/>
      <c r="R95" s="340"/>
    </row>
    <row r="96" spans="1:18" s="341" customFormat="1" ht="15.75" customHeight="1" hidden="1">
      <c r="A96" s="412"/>
      <c r="B96" s="411"/>
      <c r="C96" s="411"/>
      <c r="D96" s="411"/>
      <c r="E96" s="413"/>
      <c r="F96" s="413"/>
      <c r="G96" s="413"/>
      <c r="H96" s="413"/>
      <c r="I96" s="413"/>
      <c r="J96" s="413"/>
      <c r="K96" s="343"/>
      <c r="L96" s="325"/>
      <c r="M96" s="339"/>
      <c r="N96" s="340"/>
      <c r="O96" s="340"/>
      <c r="P96" s="340"/>
      <c r="Q96" s="340"/>
      <c r="R96" s="340"/>
    </row>
    <row r="97" spans="1:18" s="341" customFormat="1" ht="15.75" customHeight="1" hidden="1">
      <c r="A97" s="412"/>
      <c r="B97" s="411"/>
      <c r="C97" s="411"/>
      <c r="D97" s="411"/>
      <c r="E97" s="413"/>
      <c r="F97" s="413"/>
      <c r="G97" s="413"/>
      <c r="H97" s="413"/>
      <c r="I97" s="413"/>
      <c r="J97" s="413"/>
      <c r="K97" s="343"/>
      <c r="L97" s="325"/>
      <c r="M97" s="339"/>
      <c r="N97" s="340"/>
      <c r="O97" s="340"/>
      <c r="P97" s="340"/>
      <c r="Q97" s="340"/>
      <c r="R97" s="340"/>
    </row>
    <row r="98" spans="1:18" s="341" customFormat="1" ht="15.75" customHeight="1" hidden="1">
      <c r="A98" s="412"/>
      <c r="B98" s="411"/>
      <c r="C98" s="411"/>
      <c r="D98" s="411"/>
      <c r="E98" s="413"/>
      <c r="F98" s="413"/>
      <c r="G98" s="413"/>
      <c r="H98" s="413"/>
      <c r="I98" s="413"/>
      <c r="J98" s="413"/>
      <c r="K98" s="343"/>
      <c r="L98" s="325"/>
      <c r="M98" s="339"/>
      <c r="N98" s="340"/>
      <c r="O98" s="340"/>
      <c r="P98" s="340"/>
      <c r="Q98" s="340"/>
      <c r="R98" s="340"/>
    </row>
    <row r="99" spans="1:18" s="341" customFormat="1" ht="15.75" customHeight="1" hidden="1">
      <c r="A99" s="412"/>
      <c r="B99" s="411"/>
      <c r="C99" s="411"/>
      <c r="D99" s="411"/>
      <c r="E99" s="413"/>
      <c r="F99" s="413"/>
      <c r="G99" s="413"/>
      <c r="H99" s="413"/>
      <c r="I99" s="413"/>
      <c r="J99" s="413"/>
      <c r="K99" s="343"/>
      <c r="L99" s="325"/>
      <c r="M99" s="339"/>
      <c r="N99" s="340"/>
      <c r="O99" s="340"/>
      <c r="P99" s="340"/>
      <c r="Q99" s="340"/>
      <c r="R99" s="340"/>
    </row>
    <row r="100" spans="1:18" s="341" customFormat="1" ht="15.75" customHeight="1" hidden="1">
      <c r="A100" s="412"/>
      <c r="B100" s="411"/>
      <c r="C100" s="411"/>
      <c r="D100" s="411"/>
      <c r="E100" s="413"/>
      <c r="F100" s="413"/>
      <c r="G100" s="413"/>
      <c r="H100" s="413"/>
      <c r="I100" s="413"/>
      <c r="J100" s="413"/>
      <c r="K100" s="343"/>
      <c r="L100" s="325"/>
      <c r="M100" s="339"/>
      <c r="N100" s="340"/>
      <c r="O100" s="340"/>
      <c r="P100" s="340"/>
      <c r="Q100" s="340"/>
      <c r="R100" s="340"/>
    </row>
    <row r="101" spans="1:18" s="341" customFormat="1" ht="15.75" customHeight="1" hidden="1">
      <c r="A101" s="412"/>
      <c r="B101" s="411"/>
      <c r="C101" s="411"/>
      <c r="D101" s="411"/>
      <c r="E101" s="413"/>
      <c r="F101" s="413"/>
      <c r="G101" s="413"/>
      <c r="H101" s="413"/>
      <c r="I101" s="413"/>
      <c r="J101" s="413"/>
      <c r="K101" s="343"/>
      <c r="L101" s="325"/>
      <c r="M101" s="339"/>
      <c r="N101" s="340"/>
      <c r="O101" s="340"/>
      <c r="P101" s="340"/>
      <c r="Q101" s="340"/>
      <c r="R101" s="340"/>
    </row>
    <row r="102" spans="1:18" s="341" customFormat="1" ht="15.75" customHeight="1" hidden="1">
      <c r="A102" s="412"/>
      <c r="B102" s="411"/>
      <c r="C102" s="411"/>
      <c r="D102" s="411"/>
      <c r="E102" s="413"/>
      <c r="F102" s="413"/>
      <c r="G102" s="413"/>
      <c r="H102" s="413"/>
      <c r="I102" s="413"/>
      <c r="J102" s="413"/>
      <c r="K102" s="343"/>
      <c r="L102" s="325"/>
      <c r="M102" s="339"/>
      <c r="N102" s="340"/>
      <c r="O102" s="340"/>
      <c r="P102" s="340"/>
      <c r="Q102" s="340"/>
      <c r="R102" s="340"/>
    </row>
    <row r="103" spans="1:18" s="341" customFormat="1" ht="15.75" customHeight="1" hidden="1">
      <c r="A103" s="412"/>
      <c r="B103" s="411"/>
      <c r="C103" s="411"/>
      <c r="D103" s="411"/>
      <c r="E103" s="413"/>
      <c r="F103" s="413"/>
      <c r="G103" s="413"/>
      <c r="H103" s="413"/>
      <c r="I103" s="413"/>
      <c r="J103" s="413"/>
      <c r="K103" s="343"/>
      <c r="L103" s="325"/>
      <c r="M103" s="339"/>
      <c r="N103" s="340"/>
      <c r="O103" s="340"/>
      <c r="P103" s="340"/>
      <c r="Q103" s="340"/>
      <c r="R103" s="340"/>
    </row>
    <row r="104" spans="1:18" s="418" customFormat="1" ht="23.25" customHeight="1" hidden="1">
      <c r="A104" s="414" t="s">
        <v>387</v>
      </c>
      <c r="B104" s="415"/>
      <c r="C104" s="416"/>
      <c r="D104" s="417"/>
      <c r="E104" s="553" t="s">
        <v>334</v>
      </c>
      <c r="F104" s="553"/>
      <c r="G104" s="553"/>
      <c r="H104" s="323"/>
      <c r="I104" s="553" t="s">
        <v>335</v>
      </c>
      <c r="J104" s="553"/>
      <c r="K104" s="343"/>
      <c r="L104" s="325"/>
      <c r="M104" s="339"/>
      <c r="N104" s="340"/>
      <c r="O104" s="340"/>
      <c r="P104" s="340"/>
      <c r="Q104" s="340"/>
      <c r="R104" s="340"/>
    </row>
    <row r="105" spans="2:18" s="418" customFormat="1" ht="18.75" customHeight="1" hidden="1">
      <c r="B105" s="419"/>
      <c r="C105" s="420"/>
      <c r="D105" s="417"/>
      <c r="E105" s="547" t="s">
        <v>336</v>
      </c>
      <c r="F105" s="547"/>
      <c r="G105" s="547"/>
      <c r="H105" s="323"/>
      <c r="I105" s="584" t="s">
        <v>336</v>
      </c>
      <c r="J105" s="584"/>
      <c r="K105" s="343"/>
      <c r="L105" s="325"/>
      <c r="M105" s="339"/>
      <c r="N105" s="340"/>
      <c r="O105" s="340"/>
      <c r="P105" s="340"/>
      <c r="Q105" s="340"/>
      <c r="R105" s="340"/>
    </row>
    <row r="106" spans="1:18" s="418" customFormat="1" ht="24.75" customHeight="1" hidden="1">
      <c r="A106" s="583" t="s">
        <v>388</v>
      </c>
      <c r="B106" s="583"/>
      <c r="C106" s="583"/>
      <c r="D106" s="421"/>
      <c r="E106" s="547">
        <v>158462578</v>
      </c>
      <c r="F106" s="547"/>
      <c r="G106" s="547"/>
      <c r="H106" s="342"/>
      <c r="I106" s="547">
        <v>0</v>
      </c>
      <c r="J106" s="547"/>
      <c r="K106" s="343"/>
      <c r="L106" s="325"/>
      <c r="M106" s="339"/>
      <c r="N106" s="340"/>
      <c r="O106" s="340"/>
      <c r="P106" s="340"/>
      <c r="Q106" s="340"/>
      <c r="R106" s="340"/>
    </row>
    <row r="107" spans="1:18" s="418" customFormat="1" ht="27" customHeight="1" hidden="1">
      <c r="A107" s="589" t="s">
        <v>389</v>
      </c>
      <c r="B107" s="589"/>
      <c r="C107" s="589"/>
      <c r="D107" s="421"/>
      <c r="E107" s="547">
        <f>E109-E106</f>
        <v>100687174</v>
      </c>
      <c r="F107" s="547"/>
      <c r="G107" s="547"/>
      <c r="H107" s="342"/>
      <c r="I107" s="547">
        <f>I109</f>
        <v>100687174</v>
      </c>
      <c r="J107" s="547"/>
      <c r="K107" s="343"/>
      <c r="L107" s="325"/>
      <c r="M107" s="339"/>
      <c r="N107" s="340"/>
      <c r="O107" s="340"/>
      <c r="P107" s="340"/>
      <c r="Q107" s="340"/>
      <c r="R107" s="340"/>
    </row>
    <row r="108" spans="1:18" s="418" customFormat="1" ht="23.25" customHeight="1" hidden="1">
      <c r="A108" s="590"/>
      <c r="B108" s="590"/>
      <c r="C108" s="590"/>
      <c r="D108" s="421"/>
      <c r="E108" s="547"/>
      <c r="F108" s="547"/>
      <c r="G108" s="547"/>
      <c r="H108" s="342"/>
      <c r="I108" s="547"/>
      <c r="J108" s="547"/>
      <c r="K108" s="343"/>
      <c r="L108" s="325"/>
      <c r="M108" s="339"/>
      <c r="N108" s="340"/>
      <c r="O108" s="340"/>
      <c r="P108" s="340"/>
      <c r="Q108" s="340"/>
      <c r="R108" s="340"/>
    </row>
    <row r="109" spans="1:18" s="418" customFormat="1" ht="23.25" customHeight="1" hidden="1">
      <c r="A109" s="422" t="s">
        <v>341</v>
      </c>
      <c r="B109" s="423"/>
      <c r="C109" s="424"/>
      <c r="D109" s="417"/>
      <c r="E109" s="559">
        <f>'[4]CDKT'!E92</f>
        <v>259149752</v>
      </c>
      <c r="F109" s="559"/>
      <c r="G109" s="559"/>
      <c r="H109" s="323"/>
      <c r="I109" s="559">
        <f>'[4]CDKT'!G92</f>
        <v>100687174</v>
      </c>
      <c r="J109" s="559"/>
      <c r="K109" s="343"/>
      <c r="L109" s="325"/>
      <c r="M109" s="339"/>
      <c r="N109" s="340"/>
      <c r="O109" s="340"/>
      <c r="P109" s="340"/>
      <c r="Q109" s="340"/>
      <c r="R109" s="340"/>
    </row>
    <row r="110" spans="2:18" s="341" customFormat="1" ht="21" customHeight="1" hidden="1" outlineLevel="1">
      <c r="B110" s="382"/>
      <c r="C110" s="383"/>
      <c r="D110" s="335"/>
      <c r="E110" s="584"/>
      <c r="F110" s="584"/>
      <c r="G110" s="584"/>
      <c r="H110" s="359"/>
      <c r="I110" s="588"/>
      <c r="J110" s="588"/>
      <c r="K110" s="343"/>
      <c r="L110" s="325"/>
      <c r="M110" s="339"/>
      <c r="N110" s="340"/>
      <c r="O110" s="340"/>
      <c r="P110" s="340"/>
      <c r="Q110" s="340"/>
      <c r="R110" s="340"/>
    </row>
    <row r="111" spans="2:18" s="341" customFormat="1" ht="18.75" customHeight="1" hidden="1">
      <c r="B111" s="382"/>
      <c r="C111" s="383"/>
      <c r="D111" s="335"/>
      <c r="E111" s="547"/>
      <c r="F111" s="547"/>
      <c r="G111" s="547"/>
      <c r="H111" s="359"/>
      <c r="I111" s="540"/>
      <c r="J111" s="540"/>
      <c r="K111" s="343"/>
      <c r="L111" s="325"/>
      <c r="M111" s="339"/>
      <c r="N111" s="340"/>
      <c r="O111" s="340"/>
      <c r="P111" s="340"/>
      <c r="Q111" s="340"/>
      <c r="R111" s="340"/>
    </row>
    <row r="112" spans="1:12" ht="17.25" customHeight="1" hidden="1">
      <c r="A112" s="425" t="s">
        <v>390</v>
      </c>
      <c r="B112" s="426"/>
      <c r="C112" s="427"/>
      <c r="E112" s="553" t="s">
        <v>334</v>
      </c>
      <c r="F112" s="553"/>
      <c r="G112" s="553"/>
      <c r="H112" s="336"/>
      <c r="I112" s="553" t="s">
        <v>335</v>
      </c>
      <c r="J112" s="553"/>
      <c r="K112" s="343"/>
      <c r="L112" s="325" t="str">
        <f aca="true" t="shared" si="0" ref="L112:L119">LEFT(E112,1)&amp;LEFT(I112,1)</f>
        <v>CĐ</v>
      </c>
    </row>
    <row r="113" spans="5:12" ht="20.25" customHeight="1" hidden="1">
      <c r="E113" s="547" t="s">
        <v>336</v>
      </c>
      <c r="F113" s="547"/>
      <c r="G113" s="547"/>
      <c r="H113" s="336"/>
      <c r="I113" s="588" t="s">
        <v>336</v>
      </c>
      <c r="J113" s="588"/>
      <c r="K113" s="343"/>
      <c r="L113" s="325" t="str">
        <f t="shared" si="0"/>
        <v>VV</v>
      </c>
    </row>
    <row r="114" spans="1:12" ht="16.5" customHeight="1" hidden="1">
      <c r="A114" s="428" t="s">
        <v>391</v>
      </c>
      <c r="E114" s="547"/>
      <c r="F114" s="547"/>
      <c r="G114" s="547"/>
      <c r="H114" s="336"/>
      <c r="I114" s="540"/>
      <c r="J114" s="540"/>
      <c r="K114" s="343"/>
      <c r="L114" s="325">
        <f t="shared" si="0"/>
      </c>
    </row>
    <row r="115" spans="1:12" ht="18" customHeight="1" hidden="1" outlineLevel="1">
      <c r="A115" s="429" t="s">
        <v>392</v>
      </c>
      <c r="E115" s="547"/>
      <c r="F115" s="547"/>
      <c r="G115" s="547"/>
      <c r="H115" s="336"/>
      <c r="I115" s="540"/>
      <c r="J115" s="540"/>
      <c r="K115" s="343"/>
      <c r="L115" s="325">
        <f t="shared" si="0"/>
      </c>
    </row>
    <row r="116" spans="1:12" ht="17.25" customHeight="1" hidden="1" collapsed="1">
      <c r="A116" s="429" t="s">
        <v>393</v>
      </c>
      <c r="E116" s="547"/>
      <c r="F116" s="547"/>
      <c r="G116" s="547"/>
      <c r="H116" s="336"/>
      <c r="I116" s="540"/>
      <c r="J116" s="540"/>
      <c r="K116" s="343"/>
      <c r="L116" s="325">
        <f t="shared" si="0"/>
      </c>
    </row>
    <row r="117" spans="1:12" ht="31.5" customHeight="1" hidden="1">
      <c r="A117" s="429" t="s">
        <v>394</v>
      </c>
      <c r="E117" s="547"/>
      <c r="F117" s="547"/>
      <c r="G117" s="547"/>
      <c r="H117" s="336"/>
      <c r="I117" s="540">
        <f>'[4]CDKT'!G94</f>
        <v>137589739</v>
      </c>
      <c r="J117" s="540"/>
      <c r="K117" s="343"/>
      <c r="L117" s="325" t="str">
        <f t="shared" si="0"/>
        <v>1</v>
      </c>
    </row>
    <row r="118" spans="1:12" ht="19.5" customHeight="1" hidden="1">
      <c r="A118" s="430" t="s">
        <v>395</v>
      </c>
      <c r="E118" s="547"/>
      <c r="F118" s="547"/>
      <c r="G118" s="547"/>
      <c r="H118" s="336"/>
      <c r="I118" s="540"/>
      <c r="J118" s="540"/>
      <c r="K118" s="343"/>
      <c r="L118" s="325">
        <f t="shared" si="0"/>
      </c>
    </row>
    <row r="119" spans="1:18" s="341" customFormat="1" ht="16.5" customHeight="1" hidden="1">
      <c r="A119" s="431" t="s">
        <v>341</v>
      </c>
      <c r="B119" s="432"/>
      <c r="C119" s="433"/>
      <c r="D119" s="335"/>
      <c r="E119" s="559">
        <f>SUM(E114:E118)</f>
        <v>0</v>
      </c>
      <c r="F119" s="559"/>
      <c r="G119" s="559"/>
      <c r="H119" s="359"/>
      <c r="I119" s="559">
        <f>SUM(I114:I118)</f>
        <v>137589739</v>
      </c>
      <c r="J119" s="559"/>
      <c r="K119" s="343"/>
      <c r="L119" s="325" t="str">
        <f t="shared" si="0"/>
        <v>01</v>
      </c>
      <c r="M119" s="339"/>
      <c r="N119" s="340"/>
      <c r="O119" s="340"/>
      <c r="P119" s="340"/>
      <c r="Q119" s="340"/>
      <c r="R119" s="340"/>
    </row>
    <row r="120" spans="1:18" s="341" customFormat="1" ht="16.5" customHeight="1">
      <c r="A120" s="332"/>
      <c r="B120" s="333"/>
      <c r="C120" s="334"/>
      <c r="D120" s="335"/>
      <c r="E120" s="323"/>
      <c r="F120" s="323"/>
      <c r="G120" s="323"/>
      <c r="H120" s="359"/>
      <c r="I120" s="323"/>
      <c r="J120" s="323"/>
      <c r="K120" s="343"/>
      <c r="L120" s="325"/>
      <c r="M120" s="339"/>
      <c r="N120" s="340"/>
      <c r="O120" s="340"/>
      <c r="P120" s="340"/>
      <c r="Q120" s="340"/>
      <c r="R120" s="340"/>
    </row>
    <row r="121" spans="1:18" s="341" customFormat="1" ht="15" customHeight="1">
      <c r="A121" s="595"/>
      <c r="B121" s="595"/>
      <c r="C121" s="595"/>
      <c r="D121" s="595"/>
      <c r="E121" s="595"/>
      <c r="F121" s="595"/>
      <c r="G121" s="595"/>
      <c r="H121" s="595"/>
      <c r="I121" s="595"/>
      <c r="J121" s="595"/>
      <c r="K121" s="343"/>
      <c r="L121" s="325">
        <v>1</v>
      </c>
      <c r="M121" s="339"/>
      <c r="N121" s="340"/>
      <c r="O121" s="340"/>
      <c r="P121" s="340"/>
      <c r="Q121" s="340"/>
      <c r="R121" s="340"/>
    </row>
    <row r="122" spans="1:18" s="341" customFormat="1" ht="69" customHeight="1">
      <c r="A122" s="595"/>
      <c r="B122" s="595"/>
      <c r="C122" s="595"/>
      <c r="D122" s="595"/>
      <c r="E122" s="595"/>
      <c r="F122" s="595"/>
      <c r="G122" s="595"/>
      <c r="H122" s="595"/>
      <c r="I122" s="595"/>
      <c r="J122" s="595"/>
      <c r="K122" s="343"/>
      <c r="L122" s="325"/>
      <c r="M122" s="339"/>
      <c r="N122" s="340"/>
      <c r="O122" s="340"/>
      <c r="P122" s="340"/>
      <c r="Q122" s="340"/>
      <c r="R122" s="340"/>
    </row>
    <row r="123" spans="1:18" s="341" customFormat="1" ht="61.5" customHeight="1">
      <c r="A123" s="595"/>
      <c r="B123" s="595"/>
      <c r="C123" s="595"/>
      <c r="D123" s="595"/>
      <c r="E123" s="595"/>
      <c r="F123" s="595"/>
      <c r="G123" s="595"/>
      <c r="H123" s="595"/>
      <c r="I123" s="595"/>
      <c r="J123" s="595"/>
      <c r="K123" s="343"/>
      <c r="L123" s="325"/>
      <c r="M123" s="339"/>
      <c r="N123" s="340"/>
      <c r="O123" s="340"/>
      <c r="P123" s="340"/>
      <c r="Q123" s="340"/>
      <c r="R123" s="340"/>
    </row>
    <row r="124" spans="1:18" s="341" customFormat="1" ht="8.25" customHeight="1" hidden="1">
      <c r="A124" s="434"/>
      <c r="B124" s="434"/>
      <c r="C124" s="435"/>
      <c r="D124" s="435"/>
      <c r="E124" s="547"/>
      <c r="F124" s="547"/>
      <c r="G124" s="547"/>
      <c r="H124" s="436"/>
      <c r="I124" s="436"/>
      <c r="J124" s="436"/>
      <c r="K124" s="343"/>
      <c r="L124" s="325">
        <v>1</v>
      </c>
      <c r="M124" s="339"/>
      <c r="N124" s="340"/>
      <c r="O124" s="340"/>
      <c r="P124" s="340"/>
      <c r="Q124" s="340"/>
      <c r="R124" s="340"/>
    </row>
    <row r="125" spans="1:12" ht="18" customHeight="1" hidden="1">
      <c r="A125" s="425" t="s">
        <v>396</v>
      </c>
      <c r="B125" s="426"/>
      <c r="C125" s="427"/>
      <c r="E125" s="553" t="s">
        <v>334</v>
      </c>
      <c r="F125" s="553"/>
      <c r="G125" s="553"/>
      <c r="H125" s="336"/>
      <c r="I125" s="553" t="s">
        <v>335</v>
      </c>
      <c r="J125" s="553"/>
      <c r="L125" s="325" t="str">
        <f aca="true" t="shared" si="1" ref="L125:L131">LEFT(E125,1)&amp;LEFT(I125,1)</f>
        <v>CĐ</v>
      </c>
    </row>
    <row r="126" spans="5:12" ht="18" customHeight="1" hidden="1">
      <c r="E126" s="547" t="s">
        <v>336</v>
      </c>
      <c r="F126" s="547"/>
      <c r="G126" s="547"/>
      <c r="H126" s="336"/>
      <c r="I126" s="588" t="s">
        <v>336</v>
      </c>
      <c r="J126" s="588"/>
      <c r="K126" s="343"/>
      <c r="L126" s="325" t="str">
        <f t="shared" si="1"/>
        <v>VV</v>
      </c>
    </row>
    <row r="127" spans="1:13" ht="18" customHeight="1" hidden="1" outlineLevel="1">
      <c r="A127" s="429" t="s">
        <v>397</v>
      </c>
      <c r="E127" s="547"/>
      <c r="F127" s="547"/>
      <c r="G127" s="547"/>
      <c r="H127" s="336"/>
      <c r="I127" s="540"/>
      <c r="J127" s="540"/>
      <c r="K127" s="343"/>
      <c r="L127" s="325">
        <f t="shared" si="1"/>
      </c>
      <c r="M127" s="437"/>
    </row>
    <row r="128" spans="1:13" ht="18" customHeight="1" hidden="1" outlineLevel="1">
      <c r="A128" s="429" t="s">
        <v>398</v>
      </c>
      <c r="E128" s="547"/>
      <c r="F128" s="547"/>
      <c r="G128" s="547"/>
      <c r="H128" s="336"/>
      <c r="I128" s="540"/>
      <c r="J128" s="540"/>
      <c r="K128" s="343"/>
      <c r="L128" s="325">
        <f t="shared" si="1"/>
      </c>
      <c r="M128" s="437"/>
    </row>
    <row r="129" spans="1:13" ht="18" customHeight="1" hidden="1" outlineLevel="1">
      <c r="A129" s="429" t="s">
        <v>399</v>
      </c>
      <c r="E129" s="547"/>
      <c r="F129" s="547"/>
      <c r="G129" s="547"/>
      <c r="H129" s="336"/>
      <c r="I129" s="540">
        <f>'[4]CDKT'!G96</f>
        <v>27166481</v>
      </c>
      <c r="J129" s="540"/>
      <c r="K129" s="343"/>
      <c r="L129" s="325" t="str">
        <f t="shared" si="1"/>
        <v>2</v>
      </c>
      <c r="M129" s="438"/>
    </row>
    <row r="130" spans="1:13" ht="9" customHeight="1" hidden="1">
      <c r="A130" s="429"/>
      <c r="E130" s="547"/>
      <c r="F130" s="547"/>
      <c r="G130" s="547"/>
      <c r="H130" s="336"/>
      <c r="I130" s="554"/>
      <c r="J130" s="554"/>
      <c r="K130" s="343"/>
      <c r="L130" s="325">
        <f t="shared" si="1"/>
      </c>
      <c r="M130" s="438"/>
    </row>
    <row r="131" spans="1:12" ht="18" customHeight="1" hidden="1">
      <c r="A131" s="431" t="s">
        <v>341</v>
      </c>
      <c r="B131" s="432"/>
      <c r="C131" s="433"/>
      <c r="D131" s="335"/>
      <c r="E131" s="559">
        <f>SUM(E127:E130)</f>
        <v>0</v>
      </c>
      <c r="F131" s="559"/>
      <c r="G131" s="559"/>
      <c r="H131" s="359"/>
      <c r="I131" s="559">
        <f>SUM(I127:I130)</f>
        <v>27166481</v>
      </c>
      <c r="J131" s="559"/>
      <c r="K131" s="343"/>
      <c r="L131" s="325" t="str">
        <f t="shared" si="1"/>
        <v>02</v>
      </c>
    </row>
    <row r="132" spans="1:11" ht="10.5" customHeight="1" hidden="1">
      <c r="A132" s="332"/>
      <c r="B132" s="333"/>
      <c r="C132" s="334"/>
      <c r="D132" s="335"/>
      <c r="E132" s="323"/>
      <c r="F132" s="323"/>
      <c r="G132" s="323"/>
      <c r="H132" s="359"/>
      <c r="I132" s="323"/>
      <c r="J132" s="323"/>
      <c r="K132" s="343"/>
    </row>
    <row r="133" spans="1:12" ht="26.25" customHeight="1" hidden="1">
      <c r="A133" s="425" t="s">
        <v>400</v>
      </c>
      <c r="B133" s="426"/>
      <c r="C133" s="427"/>
      <c r="E133" s="553" t="s">
        <v>334</v>
      </c>
      <c r="F133" s="553"/>
      <c r="G133" s="553"/>
      <c r="H133" s="336"/>
      <c r="I133" s="553" t="s">
        <v>335</v>
      </c>
      <c r="J133" s="553"/>
      <c r="K133" s="343"/>
      <c r="L133" s="325" t="str">
        <f>LEFT(E133,1)&amp;LEFT(I133,1)</f>
        <v>CĐ</v>
      </c>
    </row>
    <row r="134" spans="5:12" ht="17.25" customHeight="1" hidden="1">
      <c r="E134" s="547" t="s">
        <v>336</v>
      </c>
      <c r="F134" s="547"/>
      <c r="G134" s="547"/>
      <c r="H134" s="336"/>
      <c r="I134" s="588" t="s">
        <v>336</v>
      </c>
      <c r="J134" s="588"/>
      <c r="K134" s="343"/>
      <c r="L134" s="325" t="str">
        <f>LEFT(E134,1)&amp;LEFT(I134,1)</f>
        <v>VV</v>
      </c>
    </row>
    <row r="135" spans="1:12" ht="18.75" customHeight="1" hidden="1">
      <c r="A135" s="439" t="s">
        <v>401</v>
      </c>
      <c r="E135" s="547">
        <f>'[3]Thuyet minh'!Y272</f>
        <v>0</v>
      </c>
      <c r="F135" s="547"/>
      <c r="G135" s="547"/>
      <c r="H135" s="336"/>
      <c r="I135" s="540">
        <f>'[3]Thuyet minh'!AE272</f>
        <v>67265200</v>
      </c>
      <c r="J135" s="540"/>
      <c r="K135" s="343"/>
      <c r="L135" s="325" t="str">
        <f>LEFT(E135,1)&amp;LEFT(I135,1)</f>
        <v>06</v>
      </c>
    </row>
    <row r="136" spans="1:12" ht="18.75" customHeight="1" hidden="1">
      <c r="A136" s="440" t="s">
        <v>402</v>
      </c>
      <c r="E136" s="547">
        <f>'[3]Thuyet minh'!Y273</f>
        <v>48754898</v>
      </c>
      <c r="F136" s="547"/>
      <c r="G136" s="547"/>
      <c r="H136" s="336"/>
      <c r="I136" s="540">
        <f>'[3]Thuyet minh'!AE273</f>
        <v>48754898</v>
      </c>
      <c r="J136" s="540"/>
      <c r="K136" s="343"/>
      <c r="L136" s="325" t="str">
        <f>LEFT(E136,1)&amp;LEFT(I136,1)</f>
        <v>44</v>
      </c>
    </row>
    <row r="137" spans="1:18" s="356" customFormat="1" ht="18.75" customHeight="1" hidden="1">
      <c r="A137" s="439" t="s">
        <v>403</v>
      </c>
      <c r="B137" s="441"/>
      <c r="C137" s="442"/>
      <c r="D137" s="350"/>
      <c r="E137" s="547">
        <f>'[3]Thuyet minh'!Y274</f>
        <v>0</v>
      </c>
      <c r="F137" s="547"/>
      <c r="G137" s="547"/>
      <c r="H137" s="336"/>
      <c r="I137" s="540">
        <f>'[3]Thuyet minh'!AE274</f>
        <v>37674611</v>
      </c>
      <c r="J137" s="540"/>
      <c r="K137" s="343"/>
      <c r="L137" s="325" t="str">
        <f>LEFT(E137,1)&amp;LEFT(I137,1)</f>
        <v>03</v>
      </c>
      <c r="M137" s="326"/>
      <c r="N137" s="355"/>
      <c r="O137" s="355"/>
      <c r="P137" s="355"/>
      <c r="Q137" s="355"/>
      <c r="R137" s="355"/>
    </row>
    <row r="138" spans="1:18" s="356" customFormat="1" ht="18.75" customHeight="1" hidden="1">
      <c r="A138" s="440" t="s">
        <v>404</v>
      </c>
      <c r="B138" s="441"/>
      <c r="C138" s="442"/>
      <c r="D138" s="350"/>
      <c r="E138" s="547">
        <f>'[3]Thuyet minh'!Y275</f>
        <v>4507000</v>
      </c>
      <c r="F138" s="547"/>
      <c r="G138" s="547"/>
      <c r="H138" s="336"/>
      <c r="I138" s="540">
        <f>'[3]Thuyet minh'!AE275</f>
        <v>4507000</v>
      </c>
      <c r="J138" s="540"/>
      <c r="K138" s="343"/>
      <c r="L138" s="325"/>
      <c r="M138" s="326"/>
      <c r="N138" s="355"/>
      <c r="O138" s="355"/>
      <c r="P138" s="355"/>
      <c r="Q138" s="355"/>
      <c r="R138" s="355"/>
    </row>
    <row r="139" spans="1:18" s="356" customFormat="1" ht="18.75" customHeight="1" hidden="1">
      <c r="A139" s="440" t="s">
        <v>405</v>
      </c>
      <c r="B139" s="441"/>
      <c r="C139" s="442"/>
      <c r="D139" s="350"/>
      <c r="E139" s="547">
        <f>'[3]Thuyet minh'!Y276</f>
        <v>0</v>
      </c>
      <c r="F139" s="547"/>
      <c r="G139" s="547"/>
      <c r="H139" s="336"/>
      <c r="I139" s="540">
        <f>'[3]Thuyet minh'!$AE$279</f>
        <v>642572234</v>
      </c>
      <c r="J139" s="540"/>
      <c r="K139" s="343"/>
      <c r="L139" s="325"/>
      <c r="M139" s="326"/>
      <c r="N139" s="355"/>
      <c r="O139" s="355"/>
      <c r="P139" s="355"/>
      <c r="Q139" s="355"/>
      <c r="R139" s="355"/>
    </row>
    <row r="140" spans="1:18" s="356" customFormat="1" ht="18.75" customHeight="1" hidden="1">
      <c r="A140" s="443" t="s">
        <v>406</v>
      </c>
      <c r="B140" s="441"/>
      <c r="C140" s="442"/>
      <c r="D140" s="350"/>
      <c r="E140" s="547">
        <f>'[3]Thuyet minh'!$Y$280</f>
        <v>817000000</v>
      </c>
      <c r="F140" s="547"/>
      <c r="G140" s="547"/>
      <c r="H140" s="336"/>
      <c r="I140" s="540">
        <f>'[3]Thuyet minh'!AE277</f>
        <v>0</v>
      </c>
      <c r="J140" s="540"/>
      <c r="K140" s="343"/>
      <c r="L140" s="325" t="str">
        <f>LEFT(E140,1)&amp;LEFT(I140,1)</f>
        <v>80</v>
      </c>
      <c r="M140" s="444" t="s">
        <v>5</v>
      </c>
      <c r="N140" s="355" t="s">
        <v>5</v>
      </c>
      <c r="O140" s="355"/>
      <c r="P140" s="355"/>
      <c r="Q140" s="355"/>
      <c r="R140" s="355"/>
    </row>
    <row r="141" spans="1:18" s="356" customFormat="1" ht="9.75" customHeight="1" hidden="1">
      <c r="A141" s="445"/>
      <c r="B141" s="441"/>
      <c r="C141" s="442"/>
      <c r="D141" s="350"/>
      <c r="E141" s="560"/>
      <c r="F141" s="560"/>
      <c r="G141" s="560"/>
      <c r="H141" s="351"/>
      <c r="I141" s="570"/>
      <c r="J141" s="570"/>
      <c r="K141" s="343"/>
      <c r="L141" s="325"/>
      <c r="M141" s="444"/>
      <c r="N141" s="355"/>
      <c r="O141" s="355"/>
      <c r="P141" s="355"/>
      <c r="Q141" s="355"/>
      <c r="R141" s="355"/>
    </row>
    <row r="142" spans="1:12" ht="18" customHeight="1" hidden="1">
      <c r="A142" s="431" t="s">
        <v>341</v>
      </c>
      <c r="B142" s="432"/>
      <c r="C142" s="433"/>
      <c r="D142" s="335"/>
      <c r="E142" s="559">
        <f>SUM(E135:E140)</f>
        <v>870261898</v>
      </c>
      <c r="F142" s="559"/>
      <c r="G142" s="559"/>
      <c r="H142" s="359"/>
      <c r="I142" s="559">
        <f>SUM(I135:I140)</f>
        <v>800773943</v>
      </c>
      <c r="J142" s="559"/>
      <c r="K142" s="343"/>
      <c r="L142" s="325" t="str">
        <f>LEFT(E142,1)&amp;LEFT(I142,1)</f>
        <v>88</v>
      </c>
    </row>
    <row r="143" spans="1:12" ht="18" customHeight="1" hidden="1" outlineLevel="1">
      <c r="A143" s="446"/>
      <c r="B143" s="382"/>
      <c r="C143" s="383"/>
      <c r="D143" s="335"/>
      <c r="E143" s="547" t="e">
        <f>IF(E142='[4]CDKT'!#REF!," ",FALSE)</f>
        <v>#REF!</v>
      </c>
      <c r="F143" s="547"/>
      <c r="G143" s="547"/>
      <c r="H143" s="359"/>
      <c r="I143" s="540" t="e">
        <f>IF(I142='[4]CDKT'!#REF!," ",FALSE)</f>
        <v>#REF!</v>
      </c>
      <c r="J143" s="540"/>
      <c r="K143" s="343"/>
      <c r="L143" s="325">
        <v>1</v>
      </c>
    </row>
    <row r="144" spans="1:12" ht="18" customHeight="1" hidden="1" outlineLevel="1">
      <c r="A144" s="425" t="s">
        <v>407</v>
      </c>
      <c r="B144" s="426"/>
      <c r="C144" s="427"/>
      <c r="E144" s="553" t="s">
        <v>334</v>
      </c>
      <c r="F144" s="553"/>
      <c r="G144" s="553"/>
      <c r="H144" s="336"/>
      <c r="I144" s="553" t="s">
        <v>335</v>
      </c>
      <c r="J144" s="553"/>
      <c r="K144" s="343"/>
      <c r="L144" s="325" t="str">
        <f>LEFT(E144,1)&amp;LEFT(I144,1)</f>
        <v>CĐ</v>
      </c>
    </row>
    <row r="145" spans="5:12" ht="18" customHeight="1" hidden="1" outlineLevel="1">
      <c r="E145" s="547" t="s">
        <v>336</v>
      </c>
      <c r="F145" s="547"/>
      <c r="G145" s="547"/>
      <c r="H145" s="336"/>
      <c r="I145" s="540" t="s">
        <v>336</v>
      </c>
      <c r="J145" s="540"/>
      <c r="K145" s="343"/>
      <c r="L145" s="325" t="str">
        <f>LEFT(E145,1)&amp;LEFT(I145,1)</f>
        <v>VV</v>
      </c>
    </row>
    <row r="146" spans="1:12" ht="18" customHeight="1" hidden="1" outlineLevel="1">
      <c r="A146" s="429" t="s">
        <v>408</v>
      </c>
      <c r="E146" s="547"/>
      <c r="F146" s="547"/>
      <c r="G146" s="547"/>
      <c r="H146" s="336"/>
      <c r="I146" s="540"/>
      <c r="J146" s="540"/>
      <c r="K146" s="343"/>
      <c r="L146" s="325">
        <f>LEFT(E146,1)&amp;LEFT(I146,1)</f>
      </c>
    </row>
    <row r="147" spans="1:12" ht="18" customHeight="1" hidden="1" outlineLevel="1">
      <c r="A147" s="429" t="s">
        <v>409</v>
      </c>
      <c r="E147" s="547"/>
      <c r="F147" s="547"/>
      <c r="G147" s="547"/>
      <c r="H147" s="336"/>
      <c r="I147" s="540"/>
      <c r="J147" s="540"/>
      <c r="K147" s="343"/>
      <c r="L147" s="325">
        <f>LEFT(E147,1)&amp;LEFT(I147,1)</f>
      </c>
    </row>
    <row r="148" spans="1:12" ht="18" customHeight="1" hidden="1" outlineLevel="1">
      <c r="A148" s="431" t="s">
        <v>341</v>
      </c>
      <c r="B148" s="432"/>
      <c r="C148" s="433"/>
      <c r="D148" s="335"/>
      <c r="E148" s="596">
        <f>SUM(E146:E147)</f>
        <v>0</v>
      </c>
      <c r="F148" s="596"/>
      <c r="G148" s="596"/>
      <c r="H148" s="359"/>
      <c r="I148" s="540">
        <f>SUM(I146:I147)</f>
        <v>0</v>
      </c>
      <c r="J148" s="540"/>
      <c r="K148" s="343"/>
      <c r="L148" s="325" t="str">
        <f>LEFT(E148,1)&amp;LEFT(I148,1)</f>
        <v>00</v>
      </c>
    </row>
    <row r="149" spans="1:11" ht="18" customHeight="1" hidden="1" outlineLevel="1">
      <c r="A149" s="446"/>
      <c r="B149" s="382"/>
      <c r="C149" s="383"/>
      <c r="D149" s="335"/>
      <c r="E149" s="342"/>
      <c r="F149" s="342"/>
      <c r="G149" s="342"/>
      <c r="H149" s="359"/>
      <c r="I149" s="540"/>
      <c r="J149" s="540"/>
      <c r="K149" s="343"/>
    </row>
    <row r="150" spans="1:12" ht="18" customHeight="1" hidden="1" outlineLevel="1">
      <c r="A150" s="425" t="s">
        <v>410</v>
      </c>
      <c r="B150" s="426"/>
      <c r="C150" s="380" t="s">
        <v>411</v>
      </c>
      <c r="E150" s="553" t="s">
        <v>334</v>
      </c>
      <c r="F150" s="553"/>
      <c r="G150" s="553"/>
      <c r="H150" s="336"/>
      <c r="I150" s="553" t="s">
        <v>335</v>
      </c>
      <c r="J150" s="553"/>
      <c r="K150" s="343"/>
      <c r="L150" s="325" t="str">
        <f>LEFT(E150,1)&amp;LEFT(I150,1)</f>
        <v>CĐ</v>
      </c>
    </row>
    <row r="151" spans="5:12" ht="18" customHeight="1" hidden="1" outlineLevel="1">
      <c r="E151" s="547" t="s">
        <v>336</v>
      </c>
      <c r="F151" s="547"/>
      <c r="G151" s="547"/>
      <c r="H151" s="336"/>
      <c r="I151" s="588" t="s">
        <v>336</v>
      </c>
      <c r="J151" s="588"/>
      <c r="K151" s="343"/>
      <c r="L151" s="325" t="str">
        <f>LEFT(E151,1)&amp;LEFT(I151,1)</f>
        <v>VV</v>
      </c>
    </row>
    <row r="152" spans="1:12" ht="15" hidden="1" outlineLevel="1">
      <c r="A152" s="447" t="s">
        <v>412</v>
      </c>
      <c r="C152" s="448">
        <v>41589</v>
      </c>
      <c r="E152" s="547"/>
      <c r="F152" s="547"/>
      <c r="G152" s="547"/>
      <c r="H152" s="336"/>
      <c r="I152" s="540"/>
      <c r="J152" s="540"/>
      <c r="K152" s="343"/>
      <c r="L152" s="325">
        <f>LEFT(E152,1)&amp;LEFT(I152,1)</f>
      </c>
    </row>
    <row r="153" spans="1:12" ht="15" hidden="1" outlineLevel="1">
      <c r="A153" s="449" t="s">
        <v>413</v>
      </c>
      <c r="C153" s="448">
        <v>41899</v>
      </c>
      <c r="E153" s="547"/>
      <c r="F153" s="547"/>
      <c r="G153" s="547"/>
      <c r="H153" s="336"/>
      <c r="I153" s="540"/>
      <c r="J153" s="540"/>
      <c r="K153" s="343"/>
      <c r="L153" s="325">
        <f>LEFT(E153,1)&amp;LEFT(I153,1)</f>
      </c>
    </row>
    <row r="154" spans="1:12" ht="18" customHeight="1" hidden="1" outlineLevel="1">
      <c r="A154" s="431" t="s">
        <v>341</v>
      </c>
      <c r="B154" s="432"/>
      <c r="C154" s="433"/>
      <c r="D154" s="335"/>
      <c r="E154" s="596">
        <f>SUM(E152:E153)</f>
        <v>0</v>
      </c>
      <c r="F154" s="596"/>
      <c r="G154" s="596"/>
      <c r="H154" s="359"/>
      <c r="I154" s="559">
        <f>SUM(I152:I153)</f>
        <v>0</v>
      </c>
      <c r="J154" s="559"/>
      <c r="K154" s="343"/>
      <c r="L154" s="325" t="str">
        <f>LEFT(E154,1)&amp;LEFT(I154,1)</f>
        <v>00</v>
      </c>
    </row>
    <row r="155" spans="1:12" ht="18" customHeight="1" hidden="1" outlineLevel="1">
      <c r="A155" s="446"/>
      <c r="B155" s="382"/>
      <c r="C155" s="383"/>
      <c r="D155" s="335"/>
      <c r="E155" s="547" t="e">
        <f>IF(E154='[4]CDKT'!#REF!," ",FALSE)</f>
        <v>#REF!</v>
      </c>
      <c r="F155" s="547"/>
      <c r="G155" s="547"/>
      <c r="H155" s="359"/>
      <c r="I155" s="540" t="e">
        <f>IF(I154='[4]CDKT'!#REF!," ",FALSE)</f>
        <v>#REF!</v>
      </c>
      <c r="J155" s="540"/>
      <c r="K155" s="343"/>
      <c r="L155" s="325">
        <v>1</v>
      </c>
    </row>
    <row r="156" spans="1:11" ht="35.25" customHeight="1" hidden="1" outlineLevel="1">
      <c r="A156" s="450" t="s">
        <v>414</v>
      </c>
      <c r="B156" s="426"/>
      <c r="C156" s="427"/>
      <c r="E156" s="553" t="s">
        <v>334</v>
      </c>
      <c r="F156" s="553"/>
      <c r="G156" s="553"/>
      <c r="H156" s="336"/>
      <c r="I156" s="553" t="s">
        <v>335</v>
      </c>
      <c r="J156" s="553"/>
      <c r="K156" s="343"/>
    </row>
    <row r="157" spans="1:11" ht="18" customHeight="1" hidden="1" outlineLevel="1">
      <c r="A157" s="328"/>
      <c r="E157" s="547" t="s">
        <v>336</v>
      </c>
      <c r="F157" s="547"/>
      <c r="G157" s="547"/>
      <c r="H157" s="336"/>
      <c r="I157" s="588" t="s">
        <v>336</v>
      </c>
      <c r="J157" s="588"/>
      <c r="K157" s="343"/>
    </row>
    <row r="158" spans="1:11" ht="18" customHeight="1" hidden="1" outlineLevel="1">
      <c r="A158" s="329" t="s">
        <v>415</v>
      </c>
      <c r="E158" s="547"/>
      <c r="F158" s="547"/>
      <c r="G158" s="547"/>
      <c r="H158" s="336"/>
      <c r="I158" s="540"/>
      <c r="J158" s="540"/>
      <c r="K158" s="343"/>
    </row>
    <row r="159" spans="1:11" ht="32.25" customHeight="1" hidden="1" outlineLevel="1">
      <c r="A159" s="451" t="s">
        <v>416</v>
      </c>
      <c r="E159" s="547"/>
      <c r="F159" s="547"/>
      <c r="G159" s="547"/>
      <c r="H159" s="336"/>
      <c r="I159" s="540"/>
      <c r="J159" s="540"/>
      <c r="K159" s="343"/>
    </row>
    <row r="160" spans="1:11" ht="35.25" customHeight="1" hidden="1" outlineLevel="1">
      <c r="A160" s="451" t="s">
        <v>417</v>
      </c>
      <c r="E160" s="547"/>
      <c r="F160" s="547"/>
      <c r="G160" s="547"/>
      <c r="H160" s="336"/>
      <c r="I160" s="540"/>
      <c r="J160" s="540"/>
      <c r="K160" s="343"/>
    </row>
    <row r="161" spans="1:11" ht="48.75" customHeight="1" hidden="1" outlineLevel="1">
      <c r="A161" s="451" t="s">
        <v>418</v>
      </c>
      <c r="E161" s="547"/>
      <c r="F161" s="547"/>
      <c r="G161" s="547"/>
      <c r="H161" s="336"/>
      <c r="I161" s="540"/>
      <c r="J161" s="540"/>
      <c r="K161" s="343"/>
    </row>
    <row r="162" spans="1:11" ht="51" customHeight="1" hidden="1" outlineLevel="1">
      <c r="A162" s="451" t="s">
        <v>419</v>
      </c>
      <c r="E162" s="547"/>
      <c r="F162" s="547"/>
      <c r="G162" s="547"/>
      <c r="H162" s="336"/>
      <c r="I162" s="540"/>
      <c r="J162" s="540"/>
      <c r="K162" s="343"/>
    </row>
    <row r="163" spans="1:11" ht="18" customHeight="1" hidden="1" outlineLevel="1">
      <c r="A163" s="429" t="s">
        <v>420</v>
      </c>
      <c r="E163" s="547"/>
      <c r="F163" s="547"/>
      <c r="G163" s="547"/>
      <c r="H163" s="336"/>
      <c r="I163" s="540"/>
      <c r="J163" s="540"/>
      <c r="K163" s="343"/>
    </row>
    <row r="164" spans="1:11" ht="51" customHeight="1" hidden="1" outlineLevel="1">
      <c r="A164" s="451" t="s">
        <v>421</v>
      </c>
      <c r="E164" s="547"/>
      <c r="F164" s="547"/>
      <c r="G164" s="547"/>
      <c r="H164" s="336"/>
      <c r="I164" s="540"/>
      <c r="J164" s="540"/>
      <c r="K164" s="343"/>
    </row>
    <row r="165" spans="1:11" ht="45" customHeight="1" hidden="1" outlineLevel="1">
      <c r="A165" s="451" t="s">
        <v>422</v>
      </c>
      <c r="E165" s="547"/>
      <c r="F165" s="547"/>
      <c r="G165" s="547"/>
      <c r="H165" s="336"/>
      <c r="I165" s="540"/>
      <c r="J165" s="540"/>
      <c r="K165" s="343"/>
    </row>
    <row r="166" spans="1:11" ht="22.5" customHeight="1" hidden="1" outlineLevel="1">
      <c r="A166" s="451" t="s">
        <v>423</v>
      </c>
      <c r="E166" s="547"/>
      <c r="F166" s="547"/>
      <c r="G166" s="547"/>
      <c r="H166" s="336"/>
      <c r="I166" s="540"/>
      <c r="J166" s="540"/>
      <c r="K166" s="343"/>
    </row>
    <row r="167" spans="1:11" ht="18" customHeight="1" hidden="1" outlineLevel="1">
      <c r="A167" s="428"/>
      <c r="E167" s="547"/>
      <c r="F167" s="547"/>
      <c r="G167" s="547"/>
      <c r="H167" s="336"/>
      <c r="I167" s="540"/>
      <c r="J167" s="540"/>
      <c r="K167" s="343"/>
    </row>
    <row r="168" spans="1:11" ht="18" customHeight="1" hidden="1" outlineLevel="1">
      <c r="A168" s="431" t="s">
        <v>341</v>
      </c>
      <c r="B168" s="432"/>
      <c r="C168" s="433"/>
      <c r="D168" s="335"/>
      <c r="E168" s="596">
        <f>SUM(E158:E167)</f>
        <v>0</v>
      </c>
      <c r="F168" s="596"/>
      <c r="G168" s="596"/>
      <c r="H168" s="359"/>
      <c r="I168" s="559">
        <f>SUM(I158:I167)</f>
        <v>0</v>
      </c>
      <c r="J168" s="559"/>
      <c r="K168" s="343"/>
    </row>
    <row r="169" spans="1:11" ht="18" customHeight="1" hidden="1" outlineLevel="1">
      <c r="A169" s="446"/>
      <c r="B169" s="382"/>
      <c r="C169" s="383"/>
      <c r="D169" s="335"/>
      <c r="E169" s="342"/>
      <c r="F169" s="342"/>
      <c r="G169" s="342"/>
      <c r="H169" s="359"/>
      <c r="I169" s="540"/>
      <c r="J169" s="540"/>
      <c r="K169" s="343"/>
    </row>
    <row r="170" spans="1:11" ht="18" customHeight="1" hidden="1" outlineLevel="1">
      <c r="A170" s="446"/>
      <c r="B170" s="382"/>
      <c r="C170" s="383"/>
      <c r="D170" s="335"/>
      <c r="E170" s="342"/>
      <c r="F170" s="342"/>
      <c r="G170" s="342"/>
      <c r="H170" s="359"/>
      <c r="I170" s="540"/>
      <c r="J170" s="540"/>
      <c r="K170" s="343"/>
    </row>
    <row r="171" spans="1:11" ht="17.25" customHeight="1" hidden="1" collapsed="1">
      <c r="A171" s="446"/>
      <c r="B171" s="382"/>
      <c r="C171" s="383"/>
      <c r="D171" s="335"/>
      <c r="E171" s="342"/>
      <c r="F171" s="342"/>
      <c r="G171" s="342"/>
      <c r="H171" s="359"/>
      <c r="I171" s="540"/>
      <c r="J171" s="540"/>
      <c r="K171" s="343"/>
    </row>
    <row r="172" spans="1:18" s="341" customFormat="1" ht="27" customHeight="1">
      <c r="A172" s="452" t="s">
        <v>424</v>
      </c>
      <c r="B172" s="345"/>
      <c r="C172" s="346"/>
      <c r="D172" s="320"/>
      <c r="E172" s="547"/>
      <c r="F172" s="547"/>
      <c r="G172" s="547"/>
      <c r="H172" s="322"/>
      <c r="I172" s="540"/>
      <c r="J172" s="540"/>
      <c r="K172" s="343"/>
      <c r="L172" s="325">
        <v>1</v>
      </c>
      <c r="M172" s="339"/>
      <c r="N172" s="340"/>
      <c r="O172" s="340"/>
      <c r="P172" s="340"/>
      <c r="Q172" s="340"/>
      <c r="R172" s="340"/>
    </row>
    <row r="173" spans="1:18" s="341" customFormat="1" ht="27" customHeight="1">
      <c r="A173" s="377" t="s">
        <v>425</v>
      </c>
      <c r="B173" s="377"/>
      <c r="C173" s="377"/>
      <c r="D173" s="377"/>
      <c r="E173" s="377"/>
      <c r="F173" s="377"/>
      <c r="G173" s="377"/>
      <c r="H173" s="377"/>
      <c r="I173" s="377"/>
      <c r="J173" s="377"/>
      <c r="K173" s="343"/>
      <c r="L173" s="325">
        <v>1</v>
      </c>
      <c r="M173" s="339"/>
      <c r="N173" s="340"/>
      <c r="O173" s="340"/>
      <c r="P173" s="340"/>
      <c r="Q173" s="340"/>
      <c r="R173" s="340"/>
    </row>
    <row r="174" spans="1:18" s="341" customFormat="1" ht="18" customHeight="1">
      <c r="A174" s="377"/>
      <c r="B174" s="377"/>
      <c r="C174" s="377"/>
      <c r="D174" s="377"/>
      <c r="E174" s="453"/>
      <c r="F174" s="453"/>
      <c r="G174" s="453"/>
      <c r="H174" s="453"/>
      <c r="I174" s="453"/>
      <c r="J174" s="454" t="s">
        <v>336</v>
      </c>
      <c r="K174" s="343"/>
      <c r="L174" s="325"/>
      <c r="M174" s="339"/>
      <c r="N174" s="340"/>
      <c r="O174" s="340"/>
      <c r="P174" s="340"/>
      <c r="Q174" s="340"/>
      <c r="R174" s="340"/>
    </row>
    <row r="175" spans="1:18" s="341" customFormat="1" ht="33" customHeight="1">
      <c r="A175" s="455" t="s">
        <v>187</v>
      </c>
      <c r="B175" s="566" t="s">
        <v>175</v>
      </c>
      <c r="C175" s="566"/>
      <c r="D175" s="566"/>
      <c r="E175" s="566" t="s">
        <v>426</v>
      </c>
      <c r="F175" s="566"/>
      <c r="G175" s="566"/>
      <c r="H175" s="561" t="s">
        <v>341</v>
      </c>
      <c r="I175" s="561"/>
      <c r="J175" s="561"/>
      <c r="K175" s="343"/>
      <c r="L175" s="325"/>
      <c r="M175" s="339"/>
      <c r="N175" s="340"/>
      <c r="O175" s="340"/>
      <c r="P175" s="340"/>
      <c r="Q175" s="340"/>
      <c r="R175" s="340"/>
    </row>
    <row r="176" spans="1:18" s="341" customFormat="1" ht="24" customHeight="1">
      <c r="A176" s="405" t="str">
        <f>'[3]Thuyet minh'!B356</f>
        <v>Số dư đầu năm</v>
      </c>
      <c r="B176" s="565">
        <f>'[4]CDKT'!E100</f>
        <v>25000000000</v>
      </c>
      <c r="C176" s="565"/>
      <c r="D176" s="565"/>
      <c r="E176" s="567">
        <f>'[4]CDKT'!G101</f>
        <v>-7873434513</v>
      </c>
      <c r="F176" s="567"/>
      <c r="G176" s="567"/>
      <c r="H176" s="568">
        <f>SUM(B176:G176)</f>
        <v>17126565487</v>
      </c>
      <c r="I176" s="568"/>
      <c r="J176" s="568"/>
      <c r="K176" s="343"/>
      <c r="L176" s="325"/>
      <c r="M176" s="339">
        <f>'[4]CDKT'!G99</f>
        <v>17126565487</v>
      </c>
      <c r="N176" s="340">
        <f>H176-M176</f>
        <v>0</v>
      </c>
      <c r="O176" s="340"/>
      <c r="P176" s="340"/>
      <c r="Q176" s="340"/>
      <c r="R176" s="340"/>
    </row>
    <row r="177" spans="1:11" ht="24" customHeight="1">
      <c r="A177" s="405" t="s">
        <v>427</v>
      </c>
      <c r="B177" s="564"/>
      <c r="C177" s="564"/>
      <c r="D177" s="564"/>
      <c r="E177" s="569">
        <f>'[4]KQKD'!E23</f>
        <v>226622899</v>
      </c>
      <c r="F177" s="569"/>
      <c r="G177" s="569"/>
      <c r="H177" s="563">
        <f>E177</f>
        <v>226622899</v>
      </c>
      <c r="I177" s="563"/>
      <c r="J177" s="563"/>
      <c r="K177" s="343"/>
    </row>
    <row r="178" spans="1:11" ht="24" customHeight="1">
      <c r="A178" s="405" t="s">
        <v>428</v>
      </c>
      <c r="B178" s="564"/>
      <c r="C178" s="564"/>
      <c r="D178" s="564"/>
      <c r="E178" s="563"/>
      <c r="F178" s="563"/>
      <c r="G178" s="563"/>
      <c r="H178" s="563"/>
      <c r="I178" s="563"/>
      <c r="J178" s="563"/>
      <c r="K178" s="343"/>
    </row>
    <row r="179" spans="1:18" s="341" customFormat="1" ht="24" customHeight="1">
      <c r="A179" s="456" t="str">
        <f>'[3]Thuyet minh'!B363</f>
        <v>Số dư cuối năm</v>
      </c>
      <c r="B179" s="561">
        <f>SUM(B176:D178)</f>
        <v>25000000000</v>
      </c>
      <c r="C179" s="561"/>
      <c r="D179" s="561"/>
      <c r="E179" s="562">
        <f>SUM(E176:G178)</f>
        <v>-7646811614</v>
      </c>
      <c r="F179" s="562"/>
      <c r="G179" s="562"/>
      <c r="H179" s="562">
        <f>SUM(H176:J178)</f>
        <v>17353188386</v>
      </c>
      <c r="I179" s="562"/>
      <c r="J179" s="562"/>
      <c r="K179" s="337"/>
      <c r="L179" s="338"/>
      <c r="M179" s="339">
        <f>'[4]CDKT'!E99</f>
        <v>17353188386</v>
      </c>
      <c r="N179" s="340">
        <f>H179-M179</f>
        <v>0</v>
      </c>
      <c r="O179" s="340"/>
      <c r="P179" s="340"/>
      <c r="Q179" s="340"/>
      <c r="R179" s="340"/>
    </row>
    <row r="180" spans="1:11" ht="18" customHeight="1">
      <c r="A180" s="377"/>
      <c r="C180" s="457"/>
      <c r="E180" s="342"/>
      <c r="F180" s="342"/>
      <c r="G180" s="342"/>
      <c r="I180" s="336"/>
      <c r="J180" s="336"/>
      <c r="K180" s="343"/>
    </row>
    <row r="181" spans="1:11" ht="18" customHeight="1">
      <c r="A181" s="377"/>
      <c r="C181" s="457"/>
      <c r="E181" s="342"/>
      <c r="F181" s="342"/>
      <c r="G181" s="342"/>
      <c r="I181" s="336"/>
      <c r="J181" s="336"/>
      <c r="K181" s="343"/>
    </row>
    <row r="182" spans="1:11" ht="18" customHeight="1">
      <c r="A182" s="377"/>
      <c r="C182" s="457"/>
      <c r="E182" s="342"/>
      <c r="F182" s="342"/>
      <c r="G182" s="342"/>
      <c r="I182" s="336"/>
      <c r="J182" s="336"/>
      <c r="K182" s="343"/>
    </row>
    <row r="183" spans="1:11" ht="18" customHeight="1">
      <c r="A183" s="377"/>
      <c r="C183" s="457"/>
      <c r="E183" s="342"/>
      <c r="F183" s="342"/>
      <c r="G183" s="342"/>
      <c r="I183" s="336"/>
      <c r="J183" s="336"/>
      <c r="K183" s="343"/>
    </row>
    <row r="184" spans="1:11" ht="18" customHeight="1">
      <c r="A184" s="377"/>
      <c r="C184" s="457"/>
      <c r="E184" s="342"/>
      <c r="F184" s="342"/>
      <c r="G184" s="342"/>
      <c r="I184" s="336"/>
      <c r="J184" s="336"/>
      <c r="K184" s="343"/>
    </row>
    <row r="185" spans="1:11" ht="18" customHeight="1">
      <c r="A185" s="377"/>
      <c r="C185" s="457"/>
      <c r="E185" s="342"/>
      <c r="F185" s="342"/>
      <c r="G185" s="342"/>
      <c r="I185" s="336"/>
      <c r="J185" s="336"/>
      <c r="K185" s="343"/>
    </row>
    <row r="186" spans="1:11" ht="18" customHeight="1">
      <c r="A186" s="377"/>
      <c r="C186" s="457"/>
      <c r="E186" s="342"/>
      <c r="F186" s="342"/>
      <c r="G186" s="342"/>
      <c r="I186" s="336"/>
      <c r="J186" s="336"/>
      <c r="K186" s="343"/>
    </row>
    <row r="187" spans="1:11" ht="18" customHeight="1">
      <c r="A187" s="377"/>
      <c r="C187" s="457"/>
      <c r="E187" s="342"/>
      <c r="F187" s="342"/>
      <c r="G187" s="342"/>
      <c r="I187" s="336"/>
      <c r="J187" s="336"/>
      <c r="K187" s="343"/>
    </row>
    <row r="188" spans="1:11" ht="18" customHeight="1">
      <c r="A188" s="377"/>
      <c r="C188" s="457"/>
      <c r="E188" s="342"/>
      <c r="F188" s="342"/>
      <c r="G188" s="342"/>
      <c r="I188" s="336"/>
      <c r="J188" s="336"/>
      <c r="K188" s="343"/>
    </row>
    <row r="189" spans="1:11" ht="18" customHeight="1">
      <c r="A189" s="377"/>
      <c r="C189" s="457"/>
      <c r="E189" s="342"/>
      <c r="F189" s="342"/>
      <c r="G189" s="342"/>
      <c r="I189" s="336"/>
      <c r="J189" s="336"/>
      <c r="K189" s="343"/>
    </row>
    <row r="190" spans="1:11" ht="18" customHeight="1">
      <c r="A190" s="377"/>
      <c r="C190" s="457"/>
      <c r="E190" s="342"/>
      <c r="F190" s="342"/>
      <c r="G190" s="342"/>
      <c r="I190" s="336"/>
      <c r="J190" s="336"/>
      <c r="K190" s="343"/>
    </row>
    <row r="191" spans="1:11" ht="18" customHeight="1">
      <c r="A191" s="377"/>
      <c r="C191" s="457"/>
      <c r="E191" s="342"/>
      <c r="F191" s="342"/>
      <c r="G191" s="342"/>
      <c r="I191" s="336"/>
      <c r="J191" s="336"/>
      <c r="K191" s="343"/>
    </row>
    <row r="192" spans="1:11" ht="18" customHeight="1">
      <c r="A192" s="377"/>
      <c r="C192" s="457"/>
      <c r="E192" s="342"/>
      <c r="F192" s="342"/>
      <c r="G192" s="342"/>
      <c r="I192" s="336"/>
      <c r="J192" s="336"/>
      <c r="K192" s="343"/>
    </row>
    <row r="193" spans="1:11" ht="18" customHeight="1">
      <c r="A193" s="377"/>
      <c r="C193" s="457"/>
      <c r="E193" s="342"/>
      <c r="F193" s="342"/>
      <c r="G193" s="342"/>
      <c r="I193" s="336"/>
      <c r="J193" s="336"/>
      <c r="K193" s="343"/>
    </row>
    <row r="194" spans="1:11" ht="18" customHeight="1">
      <c r="A194" s="377"/>
      <c r="C194" s="457"/>
      <c r="E194" s="342"/>
      <c r="F194" s="342"/>
      <c r="G194" s="342"/>
      <c r="I194" s="336"/>
      <c r="J194" s="336"/>
      <c r="K194" s="343"/>
    </row>
    <row r="195" spans="1:11" ht="18" customHeight="1">
      <c r="A195" s="377"/>
      <c r="C195" s="457"/>
      <c r="E195" s="342"/>
      <c r="F195" s="342"/>
      <c r="G195" s="342"/>
      <c r="I195" s="336"/>
      <c r="J195" s="336"/>
      <c r="K195" s="343"/>
    </row>
    <row r="196" spans="1:11" ht="18" customHeight="1" hidden="1">
      <c r="A196" s="377"/>
      <c r="C196" s="457"/>
      <c r="E196" s="342"/>
      <c r="F196" s="342"/>
      <c r="G196" s="342"/>
      <c r="I196" s="336"/>
      <c r="J196" s="336"/>
      <c r="K196" s="343"/>
    </row>
    <row r="197" spans="1:11" ht="18" customHeight="1" hidden="1">
      <c r="A197" s="377"/>
      <c r="C197" s="457"/>
      <c r="E197" s="342"/>
      <c r="F197" s="342"/>
      <c r="G197" s="342"/>
      <c r="I197" s="336"/>
      <c r="J197" s="336"/>
      <c r="K197" s="343"/>
    </row>
    <row r="198" spans="1:11" ht="18" customHeight="1" hidden="1">
      <c r="A198" s="377"/>
      <c r="C198" s="457"/>
      <c r="E198" s="342"/>
      <c r="F198" s="342"/>
      <c r="G198" s="342"/>
      <c r="I198" s="336"/>
      <c r="J198" s="336"/>
      <c r="K198" s="343"/>
    </row>
    <row r="199" spans="1:11" ht="18" customHeight="1" hidden="1">
      <c r="A199" s="377"/>
      <c r="C199" s="457"/>
      <c r="E199" s="342"/>
      <c r="F199" s="342"/>
      <c r="G199" s="342"/>
      <c r="I199" s="336"/>
      <c r="J199" s="336"/>
      <c r="K199" s="343"/>
    </row>
    <row r="200" spans="1:11" ht="18" customHeight="1">
      <c r="A200" s="377"/>
      <c r="C200" s="457"/>
      <c r="E200" s="342"/>
      <c r="F200" s="342"/>
      <c r="G200" s="342"/>
      <c r="I200" s="336"/>
      <c r="J200" s="336"/>
      <c r="K200" s="343"/>
    </row>
    <row r="201" spans="1:11" ht="18" customHeight="1">
      <c r="A201" s="377" t="s">
        <v>429</v>
      </c>
      <c r="B201" s="333"/>
      <c r="C201" s="334"/>
      <c r="D201" s="335"/>
      <c r="E201" s="553" t="s">
        <v>334</v>
      </c>
      <c r="F201" s="553"/>
      <c r="G201" s="553"/>
      <c r="H201" s="359"/>
      <c r="I201" s="553" t="s">
        <v>335</v>
      </c>
      <c r="J201" s="553"/>
      <c r="K201" s="343"/>
    </row>
    <row r="202" spans="1:11" ht="18" customHeight="1">
      <c r="A202" s="378"/>
      <c r="B202" s="345"/>
      <c r="C202" s="346"/>
      <c r="E202" s="547"/>
      <c r="F202" s="547"/>
      <c r="G202" s="547"/>
      <c r="H202" s="336"/>
      <c r="I202" s="540"/>
      <c r="J202" s="540"/>
      <c r="K202" s="343"/>
    </row>
    <row r="203" spans="1:11" ht="18" customHeight="1">
      <c r="A203" s="458" t="s">
        <v>430</v>
      </c>
      <c r="C203" s="457"/>
      <c r="E203" s="547">
        <f>'[4]KQKD'!E23</f>
        <v>226622899</v>
      </c>
      <c r="F203" s="547"/>
      <c r="G203" s="547"/>
      <c r="H203" s="336"/>
      <c r="I203" s="540">
        <f>'[4]KQKD'!F23</f>
        <v>-79769423</v>
      </c>
      <c r="J203" s="540"/>
      <c r="K203" s="343"/>
    </row>
    <row r="204" spans="1:11" ht="35.25" customHeight="1">
      <c r="A204" s="545" t="s">
        <v>431</v>
      </c>
      <c r="B204" s="545"/>
      <c r="C204" s="545"/>
      <c r="E204" s="547">
        <f>E203</f>
        <v>226622899</v>
      </c>
      <c r="F204" s="547"/>
      <c r="G204" s="547"/>
      <c r="H204" s="336"/>
      <c r="I204" s="540">
        <f>I203</f>
        <v>-79769423</v>
      </c>
      <c r="J204" s="540"/>
      <c r="K204" s="343"/>
    </row>
    <row r="205" spans="1:11" ht="18" customHeight="1">
      <c r="A205" s="458" t="s">
        <v>432</v>
      </c>
      <c r="C205" s="457"/>
      <c r="E205" s="547">
        <f>25000000000/10000</f>
        <v>2500000</v>
      </c>
      <c r="F205" s="547"/>
      <c r="G205" s="547"/>
      <c r="H205" s="336"/>
      <c r="I205" s="540">
        <v>2500000</v>
      </c>
      <c r="J205" s="540"/>
      <c r="K205" s="343"/>
    </row>
    <row r="206" spans="1:11" ht="18" customHeight="1">
      <c r="A206" s="458"/>
      <c r="C206" s="457"/>
      <c r="E206" s="342"/>
      <c r="F206" s="342"/>
      <c r="G206" s="342"/>
      <c r="H206" s="336"/>
      <c r="I206" s="336"/>
      <c r="J206" s="336"/>
      <c r="K206" s="343"/>
    </row>
    <row r="207" spans="1:11" ht="18" customHeight="1">
      <c r="A207" s="459" t="s">
        <v>433</v>
      </c>
      <c r="B207" s="345"/>
      <c r="C207" s="407"/>
      <c r="E207" s="551">
        <f>E203/E205</f>
        <v>90.6491596</v>
      </c>
      <c r="F207" s="551"/>
      <c r="G207" s="551"/>
      <c r="H207" s="336"/>
      <c r="I207" s="552">
        <f>I203/I205</f>
        <v>-31.9077692</v>
      </c>
      <c r="J207" s="552"/>
      <c r="K207" s="343"/>
    </row>
    <row r="208" spans="1:11" ht="18" customHeight="1">
      <c r="A208" s="377"/>
      <c r="C208" s="457"/>
      <c r="E208" s="547"/>
      <c r="F208" s="547"/>
      <c r="G208" s="547"/>
      <c r="H208" s="336"/>
      <c r="I208" s="540"/>
      <c r="J208" s="540"/>
      <c r="K208" s="343"/>
    </row>
    <row r="209" spans="1:11" ht="18" customHeight="1" hidden="1">
      <c r="A209" s="460" t="s">
        <v>434</v>
      </c>
      <c r="C209" s="457"/>
      <c r="E209" s="547"/>
      <c r="F209" s="547"/>
      <c r="G209" s="547"/>
      <c r="H209" s="336"/>
      <c r="I209" s="540"/>
      <c r="J209" s="540"/>
      <c r="K209" s="343"/>
    </row>
    <row r="210" spans="1:11" ht="14.25" customHeight="1">
      <c r="A210" s="377"/>
      <c r="C210" s="457"/>
      <c r="E210" s="342"/>
      <c r="F210" s="342"/>
      <c r="G210" s="342"/>
      <c r="I210" s="336"/>
      <c r="J210" s="336"/>
      <c r="K210" s="343"/>
    </row>
    <row r="211" spans="1:18" s="341" customFormat="1" ht="33.75" customHeight="1" hidden="1">
      <c r="A211" s="610" t="s">
        <v>435</v>
      </c>
      <c r="B211" s="610"/>
      <c r="C211" s="610"/>
      <c r="D211" s="610"/>
      <c r="E211" s="610"/>
      <c r="F211" s="610"/>
      <c r="G211" s="610"/>
      <c r="H211" s="610"/>
      <c r="I211" s="610"/>
      <c r="J211" s="610"/>
      <c r="K211" s="343"/>
      <c r="L211" s="325">
        <v>1</v>
      </c>
      <c r="M211" s="339"/>
      <c r="N211" s="340"/>
      <c r="O211" s="340"/>
      <c r="P211" s="340"/>
      <c r="Q211" s="340"/>
      <c r="R211" s="340"/>
    </row>
    <row r="212" spans="1:18" s="341" customFormat="1" ht="22.5" customHeight="1" hidden="1">
      <c r="A212" s="446"/>
      <c r="B212" s="446"/>
      <c r="C212" s="446"/>
      <c r="D212" s="446"/>
      <c r="E212" s="461"/>
      <c r="F212" s="461"/>
      <c r="G212" s="461"/>
      <c r="H212" s="461"/>
      <c r="I212" s="461"/>
      <c r="J212" s="461"/>
      <c r="K212" s="343"/>
      <c r="L212" s="325"/>
      <c r="M212" s="339"/>
      <c r="N212" s="340"/>
      <c r="O212" s="340"/>
      <c r="P212" s="340"/>
      <c r="Q212" s="340"/>
      <c r="R212" s="340"/>
    </row>
    <row r="213" spans="1:12" ht="24.75" customHeight="1">
      <c r="A213" s="397" t="s">
        <v>436</v>
      </c>
      <c r="B213" s="345"/>
      <c r="C213" s="346"/>
      <c r="E213" s="601" t="s">
        <v>206</v>
      </c>
      <c r="F213" s="601"/>
      <c r="G213" s="601"/>
      <c r="H213" s="336"/>
      <c r="I213" s="553" t="s">
        <v>276</v>
      </c>
      <c r="J213" s="553"/>
      <c r="K213" s="343"/>
      <c r="L213" s="325" t="str">
        <f>LEFT(E213,1)&amp;LEFT(I213,1)</f>
        <v>NN</v>
      </c>
    </row>
    <row r="214" spans="1:11" ht="24.75" customHeight="1">
      <c r="A214" s="378"/>
      <c r="B214" s="345"/>
      <c r="C214" s="346"/>
      <c r="E214" s="598"/>
      <c r="F214" s="598"/>
      <c r="G214" s="598"/>
      <c r="H214" s="336"/>
      <c r="I214" s="597"/>
      <c r="J214" s="597"/>
      <c r="K214" s="343"/>
    </row>
    <row r="215" spans="1:13" ht="36" customHeight="1">
      <c r="A215" s="612" t="s">
        <v>437</v>
      </c>
      <c r="B215" s="613"/>
      <c r="C215" s="613"/>
      <c r="E215" s="598">
        <f>'[4]KQKD'!E9</f>
        <v>1105000001</v>
      </c>
      <c r="F215" s="598"/>
      <c r="G215" s="598"/>
      <c r="H215" s="336"/>
      <c r="I215" s="598"/>
      <c r="J215" s="598"/>
      <c r="K215" s="343"/>
      <c r="L215" s="325" t="e">
        <f>LEFT(#REF!,1)&amp;LEFT(I215,1)</f>
        <v>#REF!</v>
      </c>
      <c r="M215" s="438"/>
    </row>
    <row r="216" spans="1:13" ht="24.75" customHeight="1">
      <c r="A216" s="462" t="s">
        <v>438</v>
      </c>
      <c r="B216" s="345"/>
      <c r="C216" s="346"/>
      <c r="H216" s="336"/>
      <c r="I216" s="598">
        <f>'[4]KQKD'!F9</f>
        <v>40710917</v>
      </c>
      <c r="J216" s="598"/>
      <c r="K216" s="343"/>
      <c r="L216" s="325" t="str">
        <f>LEFT(E215,1)&amp;LEFT(I216,1)</f>
        <v>14</v>
      </c>
      <c r="M216" s="438"/>
    </row>
    <row r="217" spans="1:13" ht="24.75" customHeight="1">
      <c r="A217" s="462"/>
      <c r="B217" s="345"/>
      <c r="C217" s="346"/>
      <c r="H217" s="336"/>
      <c r="I217" s="404"/>
      <c r="J217" s="404"/>
      <c r="K217" s="343"/>
      <c r="M217" s="438"/>
    </row>
    <row r="218" spans="1:18" s="341" customFormat="1" ht="24.75" customHeight="1">
      <c r="A218" s="332" t="s">
        <v>341</v>
      </c>
      <c r="B218" s="333"/>
      <c r="C218" s="334"/>
      <c r="D218" s="335"/>
      <c r="E218" s="599">
        <f>SUM(E215:E215)</f>
        <v>1105000001</v>
      </c>
      <c r="F218" s="599"/>
      <c r="G218" s="599"/>
      <c r="H218" s="359"/>
      <c r="I218" s="559">
        <f>SUM(I215:I216)</f>
        <v>40710917</v>
      </c>
      <c r="J218" s="559"/>
      <c r="K218" s="343">
        <f>E218-I218</f>
        <v>1064289084</v>
      </c>
      <c r="L218" s="325" t="str">
        <f>LEFT(E218,1)&amp;LEFT(I218,1)</f>
        <v>14</v>
      </c>
      <c r="M218" s="463"/>
      <c r="N218" s="340"/>
      <c r="O218" s="340"/>
      <c r="P218" s="340"/>
      <c r="Q218" s="340"/>
      <c r="R218" s="340"/>
    </row>
    <row r="219" spans="5:12" ht="24.75" customHeight="1">
      <c r="E219" s="598" t="str">
        <f>IF(E218='[4]KQKD'!E9," ",FALSE)</f>
        <v> </v>
      </c>
      <c r="F219" s="598"/>
      <c r="G219" s="598"/>
      <c r="H219" s="336"/>
      <c r="I219" s="598" t="str">
        <f>IF(I218='[4]KQKD'!F9," ",FALSE)</f>
        <v> </v>
      </c>
      <c r="J219" s="598"/>
      <c r="K219" s="343"/>
      <c r="L219" s="325">
        <v>1</v>
      </c>
    </row>
    <row r="220" spans="1:11" ht="24.75" customHeight="1">
      <c r="A220" s="397" t="s">
        <v>439</v>
      </c>
      <c r="B220" s="345"/>
      <c r="C220" s="346"/>
      <c r="E220" s="601" t="s">
        <v>206</v>
      </c>
      <c r="F220" s="601"/>
      <c r="G220" s="601"/>
      <c r="H220" s="336"/>
      <c r="I220" s="553" t="s">
        <v>276</v>
      </c>
      <c r="J220" s="553"/>
      <c r="K220" s="343"/>
    </row>
    <row r="221" spans="5:11" ht="24.75" customHeight="1" outlineLevel="1">
      <c r="E221" s="598"/>
      <c r="F221" s="598"/>
      <c r="G221" s="598"/>
      <c r="H221" s="336"/>
      <c r="I221" s="597"/>
      <c r="J221" s="597"/>
      <c r="K221" s="343"/>
    </row>
    <row r="222" spans="1:13" ht="24.75" customHeight="1">
      <c r="A222" s="464" t="s">
        <v>440</v>
      </c>
      <c r="E222" s="598">
        <v>16784638</v>
      </c>
      <c r="F222" s="598"/>
      <c r="G222" s="598"/>
      <c r="H222" s="336"/>
      <c r="I222" s="598"/>
      <c r="J222" s="598"/>
      <c r="K222" s="343"/>
      <c r="L222" s="325">
        <f>LEFT(E228,1)&amp;LEFT(I228,1)</f>
      </c>
      <c r="M222" s="464"/>
    </row>
    <row r="223" spans="1:13" ht="24.75" customHeight="1">
      <c r="A223" s="464" t="s">
        <v>441</v>
      </c>
      <c r="E223" s="598">
        <f>E225-E222</f>
        <v>2289409</v>
      </c>
      <c r="F223" s="598"/>
      <c r="G223" s="598"/>
      <c r="H223" s="336"/>
      <c r="I223" s="598"/>
      <c r="J223" s="598"/>
      <c r="K223" s="343"/>
      <c r="M223" s="464"/>
    </row>
    <row r="224" spans="1:13" ht="24.75" customHeight="1">
      <c r="A224" s="462"/>
      <c r="B224" s="345"/>
      <c r="C224" s="346"/>
      <c r="H224" s="336"/>
      <c r="I224" s="404"/>
      <c r="J224" s="404"/>
      <c r="K224" s="343"/>
      <c r="M224" s="464"/>
    </row>
    <row r="225" spans="1:13" ht="24.75" customHeight="1">
      <c r="A225" s="332" t="s">
        <v>341</v>
      </c>
      <c r="B225" s="333"/>
      <c r="C225" s="334"/>
      <c r="D225" s="335"/>
      <c r="E225" s="599">
        <f>'[4]KQKD'!E14</f>
        <v>19074047</v>
      </c>
      <c r="F225" s="599"/>
      <c r="G225" s="599"/>
      <c r="H225" s="359"/>
      <c r="I225" s="559">
        <v>0</v>
      </c>
      <c r="J225" s="559"/>
      <c r="K225" s="343"/>
      <c r="L225" s="325" t="str">
        <f>LEFT(E231,1)&amp;LEFT(I231,1)</f>
        <v>31</v>
      </c>
      <c r="M225" s="464" t="s">
        <v>5</v>
      </c>
    </row>
    <row r="226" spans="1:12" ht="24.75" customHeight="1">
      <c r="A226" s="358"/>
      <c r="B226" s="358"/>
      <c r="C226" s="465"/>
      <c r="D226" s="358"/>
      <c r="E226" s="466"/>
      <c r="F226" s="466"/>
      <c r="G226" s="466"/>
      <c r="H226" s="467"/>
      <c r="I226" s="466"/>
      <c r="J226" s="466"/>
      <c r="K226" s="343"/>
      <c r="L226" s="325" t="str">
        <f>LEFT(E232,1)&amp;LEFT(I232,1)</f>
        <v>12</v>
      </c>
    </row>
    <row r="227" spans="1:16" ht="24.75" customHeight="1">
      <c r="A227" s="397" t="s">
        <v>442</v>
      </c>
      <c r="B227" s="345"/>
      <c r="C227" s="346"/>
      <c r="E227" s="601" t="s">
        <v>206</v>
      </c>
      <c r="F227" s="601"/>
      <c r="G227" s="601"/>
      <c r="H227" s="336"/>
      <c r="I227" s="553" t="s">
        <v>276</v>
      </c>
      <c r="J227" s="553"/>
      <c r="K227" s="343"/>
      <c r="M227" s="326">
        <f>'[4]KQKD'!E16</f>
        <v>978207497</v>
      </c>
      <c r="N227" s="326">
        <f>'[4]KQKD'!F16</f>
        <v>231142282</v>
      </c>
      <c r="O227" s="327">
        <f>E233-M227</f>
        <v>0</v>
      </c>
      <c r="P227" s="327">
        <f>I233-N227</f>
        <v>0</v>
      </c>
    </row>
    <row r="228" spans="1:14" ht="24.75" customHeight="1">
      <c r="A228" s="378"/>
      <c r="B228" s="345"/>
      <c r="C228" s="346"/>
      <c r="E228" s="598"/>
      <c r="F228" s="598"/>
      <c r="G228" s="598"/>
      <c r="H228" s="336"/>
      <c r="I228" s="597"/>
      <c r="J228" s="597"/>
      <c r="K228" s="343"/>
      <c r="N228" s="326"/>
    </row>
    <row r="229" spans="1:14" ht="24.75" customHeight="1">
      <c r="A229" s="468" t="s">
        <v>443</v>
      </c>
      <c r="B229" s="345"/>
      <c r="C229" s="346"/>
      <c r="E229" s="598">
        <f>'[3]Thuyet minh'!Y519</f>
        <v>812350000</v>
      </c>
      <c r="F229" s="598"/>
      <c r="G229" s="598"/>
      <c r="H229" s="336"/>
      <c r="I229" s="598">
        <f>'[3]Thuyet minh'!AE519</f>
        <v>0</v>
      </c>
      <c r="J229" s="598"/>
      <c r="K229" s="343"/>
      <c r="M229" s="469">
        <f>E229/E233</f>
        <v>0.8304475302953029</v>
      </c>
      <c r="N229" s="326"/>
    </row>
    <row r="230" spans="1:18" s="381" customFormat="1" ht="24.75" customHeight="1">
      <c r="A230" s="468" t="s">
        <v>444</v>
      </c>
      <c r="B230" s="345"/>
      <c r="C230" s="346"/>
      <c r="D230" s="320"/>
      <c r="E230" s="598">
        <f>'[3]Thuyet minh'!Y520</f>
        <v>0</v>
      </c>
      <c r="F230" s="598"/>
      <c r="G230" s="598"/>
      <c r="H230" s="336"/>
      <c r="I230" s="598">
        <f>'[3]Thuyet minh'!AE520</f>
        <v>192996709</v>
      </c>
      <c r="J230" s="598"/>
      <c r="K230" s="470"/>
      <c r="L230" s="471"/>
      <c r="M230" s="472"/>
      <c r="N230" s="472"/>
      <c r="O230" s="473"/>
      <c r="P230" s="473"/>
      <c r="Q230" s="473"/>
      <c r="R230" s="473"/>
    </row>
    <row r="231" spans="1:18" s="434" customFormat="1" ht="24.75" customHeight="1">
      <c r="A231" s="474" t="s">
        <v>445</v>
      </c>
      <c r="B231" s="345"/>
      <c r="C231" s="346"/>
      <c r="D231" s="320"/>
      <c r="E231" s="598">
        <f>'[3]Thuyet minh'!Y521</f>
        <v>3000000</v>
      </c>
      <c r="F231" s="598"/>
      <c r="G231" s="598"/>
      <c r="H231" s="336"/>
      <c r="I231" s="598">
        <f>'[3]Thuyet minh'!AE521</f>
        <v>14385574</v>
      </c>
      <c r="J231" s="598"/>
      <c r="K231" s="475"/>
      <c r="L231" s="476"/>
      <c r="M231" s="477"/>
      <c r="N231" s="477"/>
      <c r="O231" s="478"/>
      <c r="P231" s="478"/>
      <c r="Q231" s="478"/>
      <c r="R231" s="478"/>
    </row>
    <row r="232" spans="1:18" s="381" customFormat="1" ht="24.75" customHeight="1">
      <c r="A232" s="474" t="s">
        <v>231</v>
      </c>
      <c r="B232" s="345"/>
      <c r="C232" s="346"/>
      <c r="D232" s="320"/>
      <c r="E232" s="598">
        <f>'[3]Thuyet minh'!Y522</f>
        <v>162857497</v>
      </c>
      <c r="F232" s="598"/>
      <c r="G232" s="598"/>
      <c r="H232" s="336"/>
      <c r="I232" s="598">
        <f>'[3]Thuyet minh'!AE522</f>
        <v>23759999</v>
      </c>
      <c r="J232" s="598"/>
      <c r="K232" s="470"/>
      <c r="L232" s="471"/>
      <c r="M232" s="472"/>
      <c r="N232" s="472"/>
      <c r="O232" s="473"/>
      <c r="P232" s="473"/>
      <c r="Q232" s="473"/>
      <c r="R232" s="473"/>
    </row>
    <row r="233" spans="1:18" s="434" customFormat="1" ht="24.75" customHeight="1">
      <c r="A233" s="332" t="s">
        <v>341</v>
      </c>
      <c r="B233" s="333"/>
      <c r="C233" s="334"/>
      <c r="D233" s="335"/>
      <c r="E233" s="599">
        <f>SUM(E229:G232)</f>
        <v>978207497</v>
      </c>
      <c r="F233" s="599"/>
      <c r="G233" s="599"/>
      <c r="H233" s="359"/>
      <c r="I233" s="559">
        <f>SUM(I229:J232)</f>
        <v>231142282</v>
      </c>
      <c r="J233" s="559"/>
      <c r="K233" s="475"/>
      <c r="L233" s="476"/>
      <c r="M233" s="477"/>
      <c r="N233" s="477"/>
      <c r="O233" s="478"/>
      <c r="P233" s="478"/>
      <c r="Q233" s="478"/>
      <c r="R233" s="478"/>
    </row>
    <row r="234" spans="1:18" s="434" customFormat="1" ht="33.75" customHeight="1">
      <c r="A234" s="332"/>
      <c r="B234" s="333"/>
      <c r="C234" s="334"/>
      <c r="D234" s="335"/>
      <c r="E234" s="402"/>
      <c r="F234" s="402"/>
      <c r="G234" s="402"/>
      <c r="H234" s="359"/>
      <c r="I234" s="323"/>
      <c r="J234" s="323"/>
      <c r="K234" s="475"/>
      <c r="L234" s="476"/>
      <c r="M234" s="477"/>
      <c r="N234" s="477"/>
      <c r="O234" s="478"/>
      <c r="P234" s="478"/>
      <c r="Q234" s="478"/>
      <c r="R234" s="478"/>
    </row>
    <row r="235" spans="1:18" s="483" customFormat="1" ht="33.75" customHeight="1">
      <c r="A235" s="332" t="s">
        <v>446</v>
      </c>
      <c r="B235" s="333"/>
      <c r="C235" s="334"/>
      <c r="D235" s="335"/>
      <c r="E235" s="402"/>
      <c r="F235" s="402"/>
      <c r="G235" s="402"/>
      <c r="H235" s="359"/>
      <c r="I235" s="323"/>
      <c r="J235" s="323"/>
      <c r="K235" s="479"/>
      <c r="L235" s="480"/>
      <c r="M235" s="481"/>
      <c r="N235" s="481"/>
      <c r="O235" s="482"/>
      <c r="P235" s="482"/>
      <c r="Q235" s="482"/>
      <c r="R235" s="482"/>
    </row>
    <row r="236" spans="1:18" s="483" customFormat="1" ht="43.5" customHeight="1">
      <c r="A236" s="452" t="s">
        <v>447</v>
      </c>
      <c r="B236" s="452"/>
      <c r="C236" s="452"/>
      <c r="D236" s="452"/>
      <c r="E236" s="452"/>
      <c r="F236" s="452"/>
      <c r="G236" s="452"/>
      <c r="H236" s="452"/>
      <c r="I236" s="452"/>
      <c r="J236" s="452"/>
      <c r="K236" s="479"/>
      <c r="L236" s="480"/>
      <c r="M236" s="481"/>
      <c r="N236" s="481"/>
      <c r="O236" s="482"/>
      <c r="P236" s="482"/>
      <c r="Q236" s="482"/>
      <c r="R236" s="482"/>
    </row>
    <row r="237" spans="1:18" s="486" customFormat="1" ht="50.25" customHeight="1">
      <c r="A237" s="484" t="s">
        <v>448</v>
      </c>
      <c r="B237" s="485"/>
      <c r="C237" s="485"/>
      <c r="D237" s="485"/>
      <c r="E237" s="485"/>
      <c r="F237" s="485"/>
      <c r="G237" s="485"/>
      <c r="H237" s="485"/>
      <c r="I237" s="485"/>
      <c r="J237" s="485"/>
      <c r="K237" s="475"/>
      <c r="L237" s="476"/>
      <c r="M237" s="477"/>
      <c r="N237" s="477"/>
      <c r="O237" s="478"/>
      <c r="P237" s="478"/>
      <c r="Q237" s="478"/>
      <c r="R237" s="478"/>
    </row>
    <row r="238" spans="1:18" s="486" customFormat="1" ht="28.5" customHeight="1">
      <c r="A238" s="487" t="s">
        <v>449</v>
      </c>
      <c r="B238" s="484"/>
      <c r="C238" s="617" t="s">
        <v>450</v>
      </c>
      <c r="D238" s="617"/>
      <c r="E238" s="617" t="s">
        <v>451</v>
      </c>
      <c r="F238" s="617"/>
      <c r="G238" s="617"/>
      <c r="H238" s="617"/>
      <c r="I238" s="546" t="s">
        <v>346</v>
      </c>
      <c r="J238" s="546"/>
      <c r="K238" s="475"/>
      <c r="L238" s="476"/>
      <c r="M238" s="477"/>
      <c r="N238" s="477"/>
      <c r="O238" s="478"/>
      <c r="P238" s="478"/>
      <c r="Q238" s="478"/>
      <c r="R238" s="478"/>
    </row>
    <row r="239" spans="1:18" s="486" customFormat="1" ht="6" customHeight="1">
      <c r="A239" s="485"/>
      <c r="B239" s="485"/>
      <c r="C239" s="485"/>
      <c r="D239" s="485"/>
      <c r="E239" s="485"/>
      <c r="F239" s="485"/>
      <c r="G239" s="485"/>
      <c r="H239" s="485"/>
      <c r="I239" s="485"/>
      <c r="J239" s="485"/>
      <c r="K239" s="475"/>
      <c r="L239" s="476"/>
      <c r="M239" s="477"/>
      <c r="N239" s="477"/>
      <c r="O239" s="478"/>
      <c r="P239" s="478"/>
      <c r="Q239" s="478"/>
      <c r="R239" s="478"/>
    </row>
    <row r="240" spans="1:18" s="486" customFormat="1" ht="34.5" customHeight="1">
      <c r="A240" s="489" t="s">
        <v>452</v>
      </c>
      <c r="B240" s="611" t="s">
        <v>453</v>
      </c>
      <c r="C240" s="611"/>
      <c r="D240" s="611"/>
      <c r="E240" s="490"/>
      <c r="F240" s="548"/>
      <c r="G240" s="548"/>
      <c r="H240" s="548"/>
      <c r="I240" s="549">
        <f>SUM(I241:J242)</f>
        <v>975462578</v>
      </c>
      <c r="J240" s="550"/>
      <c r="K240" s="475"/>
      <c r="L240" s="476"/>
      <c r="M240" s="477"/>
      <c r="N240" s="477"/>
      <c r="O240" s="478"/>
      <c r="P240" s="478"/>
      <c r="Q240" s="478"/>
      <c r="R240" s="478"/>
    </row>
    <row r="241" spans="1:18" s="486" customFormat="1" ht="22.5" customHeight="1">
      <c r="A241" s="491"/>
      <c r="B241" s="611"/>
      <c r="C241" s="611"/>
      <c r="D241" s="611"/>
      <c r="E241" s="618" t="s">
        <v>454</v>
      </c>
      <c r="F241" s="618"/>
      <c r="G241" s="618"/>
      <c r="H241" s="618"/>
      <c r="I241" s="544">
        <v>158462578</v>
      </c>
      <c r="J241" s="544"/>
      <c r="K241" s="475"/>
      <c r="L241" s="476"/>
      <c r="M241" s="477"/>
      <c r="N241" s="477"/>
      <c r="O241" s="478"/>
      <c r="P241" s="478"/>
      <c r="Q241" s="478"/>
      <c r="R241" s="478"/>
    </row>
    <row r="242" spans="1:18" s="486" customFormat="1" ht="33.75" customHeight="1">
      <c r="A242" s="491"/>
      <c r="B242" s="611"/>
      <c r="C242" s="611"/>
      <c r="D242" s="611"/>
      <c r="E242" s="619" t="s">
        <v>455</v>
      </c>
      <c r="F242" s="619"/>
      <c r="G242" s="619"/>
      <c r="H242" s="619"/>
      <c r="I242" s="544">
        <v>817000000</v>
      </c>
      <c r="J242" s="544"/>
      <c r="K242" s="475"/>
      <c r="L242" s="476"/>
      <c r="M242" s="477"/>
      <c r="N242" s="477"/>
      <c r="O242" s="478"/>
      <c r="P242" s="478"/>
      <c r="Q242" s="478"/>
      <c r="R242" s="478"/>
    </row>
    <row r="243" spans="1:18" s="379" customFormat="1" ht="63.75" customHeight="1">
      <c r="A243" s="492" t="s">
        <v>456</v>
      </c>
      <c r="B243" s="620" t="s">
        <v>457</v>
      </c>
      <c r="C243" s="620"/>
      <c r="D243" s="620"/>
      <c r="E243" s="539" t="s">
        <v>458</v>
      </c>
      <c r="F243" s="539"/>
      <c r="G243" s="539"/>
      <c r="H243" s="539"/>
      <c r="I243" s="537">
        <v>6130000000</v>
      </c>
      <c r="J243" s="537"/>
      <c r="K243" s="470"/>
      <c r="L243" s="471"/>
      <c r="M243" s="472"/>
      <c r="N243" s="472"/>
      <c r="O243" s="473"/>
      <c r="P243" s="473"/>
      <c r="Q243" s="473"/>
      <c r="R243" s="473"/>
    </row>
    <row r="244" spans="1:18" s="486" customFormat="1" ht="30.75" customHeight="1">
      <c r="A244" s="484" t="s">
        <v>459</v>
      </c>
      <c r="B244" s="485"/>
      <c r="C244" s="344"/>
      <c r="D244" s="344"/>
      <c r="E244" s="344"/>
      <c r="F244" s="357"/>
      <c r="G244" s="347"/>
      <c r="H244" s="347"/>
      <c r="I244" s="493"/>
      <c r="J244" s="493"/>
      <c r="K244" s="475"/>
      <c r="L244" s="476"/>
      <c r="M244" s="477"/>
      <c r="N244" s="477"/>
      <c r="O244" s="478"/>
      <c r="P244" s="478"/>
      <c r="Q244" s="478"/>
      <c r="R244" s="478"/>
    </row>
    <row r="245" spans="1:18" s="486" customFormat="1" ht="23.25" customHeight="1">
      <c r="A245" s="487" t="s">
        <v>449</v>
      </c>
      <c r="B245" s="487"/>
      <c r="C245" s="425"/>
      <c r="D245" s="397"/>
      <c r="E245" s="614"/>
      <c r="F245" s="614"/>
      <c r="G245" s="614"/>
      <c r="H245" s="397"/>
      <c r="I245" s="425"/>
      <c r="J245" s="488" t="s">
        <v>346</v>
      </c>
      <c r="K245" s="475"/>
      <c r="L245" s="476"/>
      <c r="M245" s="477"/>
      <c r="N245" s="477"/>
      <c r="O245" s="478"/>
      <c r="P245" s="478"/>
      <c r="Q245" s="478"/>
      <c r="R245" s="478"/>
    </row>
    <row r="246" spans="1:18" s="486" customFormat="1" ht="42.75" customHeight="1">
      <c r="A246" s="616" t="s">
        <v>452</v>
      </c>
      <c r="B246" s="616"/>
      <c r="C246" s="616"/>
      <c r="D246" s="344"/>
      <c r="E246" s="615"/>
      <c r="F246" s="615"/>
      <c r="G246" s="615"/>
      <c r="H246" s="344"/>
      <c r="I246" s="538">
        <f>I240</f>
        <v>975462578</v>
      </c>
      <c r="J246" s="538"/>
      <c r="K246" s="475"/>
      <c r="L246" s="476"/>
      <c r="M246" s="477"/>
      <c r="N246" s="477"/>
      <c r="O246" s="478"/>
      <c r="P246" s="478"/>
      <c r="Q246" s="478"/>
      <c r="R246" s="478"/>
    </row>
    <row r="247" spans="1:18" s="486" customFormat="1" ht="32.25" customHeight="1">
      <c r="A247" s="484" t="s">
        <v>460</v>
      </c>
      <c r="B247" s="485"/>
      <c r="C247" s="496"/>
      <c r="D247" s="496"/>
      <c r="E247" s="496"/>
      <c r="F247" s="496"/>
      <c r="G247" s="496"/>
      <c r="H247" s="496"/>
      <c r="I247" s="496"/>
      <c r="J247" s="496"/>
      <c r="K247" s="475"/>
      <c r="L247" s="476"/>
      <c r="M247" s="477"/>
      <c r="N247" s="477"/>
      <c r="O247" s="478"/>
      <c r="P247" s="478"/>
      <c r="Q247" s="478"/>
      <c r="R247" s="478"/>
    </row>
    <row r="248" spans="1:18" s="486" customFormat="1" ht="10.5" customHeight="1">
      <c r="A248" s="494"/>
      <c r="B248" s="411"/>
      <c r="C248" s="495"/>
      <c r="D248" s="495"/>
      <c r="E248" s="495"/>
      <c r="F248" s="495"/>
      <c r="G248" s="495"/>
      <c r="H248" s="495"/>
      <c r="I248" s="497"/>
      <c r="J248" s="496"/>
      <c r="K248" s="475"/>
      <c r="L248" s="476"/>
      <c r="M248" s="477"/>
      <c r="N248" s="477"/>
      <c r="O248" s="478"/>
      <c r="P248" s="478"/>
      <c r="Q248" s="478"/>
      <c r="R248" s="478"/>
    </row>
    <row r="249" spans="1:18" s="486" customFormat="1" ht="18.75" customHeight="1">
      <c r="A249" s="498" t="s">
        <v>187</v>
      </c>
      <c r="B249" s="498"/>
      <c r="C249" s="499"/>
      <c r="D249" s="500"/>
      <c r="E249" s="543" t="s">
        <v>206</v>
      </c>
      <c r="F249" s="543"/>
      <c r="G249" s="543"/>
      <c r="H249" s="500"/>
      <c r="I249" s="543" t="s">
        <v>276</v>
      </c>
      <c r="J249" s="543"/>
      <c r="K249" s="475"/>
      <c r="L249" s="476"/>
      <c r="M249" s="477"/>
      <c r="N249" s="477"/>
      <c r="O249" s="478"/>
      <c r="P249" s="478"/>
      <c r="Q249" s="478"/>
      <c r="R249" s="478"/>
    </row>
    <row r="250" spans="1:18" s="486" customFormat="1" ht="11.25" customHeight="1">
      <c r="A250" s="494"/>
      <c r="B250" s="411"/>
      <c r="C250" s="495"/>
      <c r="D250" s="495"/>
      <c r="E250" s="495"/>
      <c r="F250" s="501"/>
      <c r="G250" s="495"/>
      <c r="H250" s="495"/>
      <c r="I250" s="501"/>
      <c r="J250" s="501"/>
      <c r="K250" s="475"/>
      <c r="L250" s="476"/>
      <c r="M250" s="477"/>
      <c r="N250" s="477"/>
      <c r="O250" s="478"/>
      <c r="P250" s="478"/>
      <c r="Q250" s="478"/>
      <c r="R250" s="478"/>
    </row>
    <row r="251" spans="1:18" s="486" customFormat="1" ht="21" customHeight="1">
      <c r="A251" s="502" t="s">
        <v>461</v>
      </c>
      <c r="B251" s="358"/>
      <c r="C251" s="358"/>
      <c r="D251" s="358"/>
      <c r="E251" s="495"/>
      <c r="F251" s="503"/>
      <c r="G251" s="495"/>
      <c r="H251" s="495"/>
      <c r="I251" s="503"/>
      <c r="J251" s="503"/>
      <c r="K251" s="475"/>
      <c r="L251" s="476"/>
      <c r="M251" s="477"/>
      <c r="N251" s="477"/>
      <c r="O251" s="478"/>
      <c r="P251" s="478"/>
      <c r="Q251" s="478"/>
      <c r="R251" s="478"/>
    </row>
    <row r="252" spans="1:18" s="486" customFormat="1" ht="21" customHeight="1">
      <c r="A252" s="504" t="s">
        <v>462</v>
      </c>
      <c r="B252" s="358"/>
      <c r="C252" s="358"/>
      <c r="D252" s="358"/>
      <c r="E252" s="536">
        <f>'[4]CDKT'!$E$44/'[4]CDKT'!$E$85%</f>
        <v>0.005410494184001287</v>
      </c>
      <c r="F252" s="536"/>
      <c r="G252" s="536"/>
      <c r="H252" s="495"/>
      <c r="I252" s="505"/>
      <c r="J252" s="506">
        <f>'[4]CDKT'!$G$83/'[4]CDKT'!$G$85%</f>
        <v>0.00549668519475094</v>
      </c>
      <c r="K252" s="475"/>
      <c r="L252" s="476"/>
      <c r="M252" s="477"/>
      <c r="N252" s="477"/>
      <c r="O252" s="478"/>
      <c r="P252" s="478"/>
      <c r="Q252" s="478"/>
      <c r="R252" s="478"/>
    </row>
    <row r="253" spans="1:18" s="486" customFormat="1" ht="21" customHeight="1">
      <c r="A253" s="504" t="s">
        <v>463</v>
      </c>
      <c r="B253" s="358"/>
      <c r="C253" s="358"/>
      <c r="D253" s="358"/>
      <c r="E253" s="536">
        <f>'[4]CDKT'!$E$7/'[4]CDKT'!$E$85%</f>
        <v>99.994589505816</v>
      </c>
      <c r="F253" s="536"/>
      <c r="G253" s="536"/>
      <c r="H253" s="495"/>
      <c r="I253" s="505"/>
      <c r="J253" s="506">
        <f>'[4]CDKT'!$G$7/'[4]CDKT'!$G$85%</f>
        <v>99.99450331480524</v>
      </c>
      <c r="K253" s="475"/>
      <c r="L253" s="476"/>
      <c r="M253" s="477"/>
      <c r="N253" s="477"/>
      <c r="O253" s="478"/>
      <c r="P253" s="478"/>
      <c r="Q253" s="478"/>
      <c r="R253" s="478"/>
    </row>
    <row r="254" spans="1:18" s="486" customFormat="1" ht="21" customHeight="1">
      <c r="A254" s="502" t="s">
        <v>464</v>
      </c>
      <c r="B254" s="358"/>
      <c r="C254" s="358"/>
      <c r="D254" s="358"/>
      <c r="E254" s="413"/>
      <c r="F254" s="507"/>
      <c r="G254" s="413"/>
      <c r="H254" s="495"/>
      <c r="I254" s="503"/>
      <c r="J254" s="504"/>
      <c r="K254" s="475"/>
      <c r="L254" s="476"/>
      <c r="M254" s="477"/>
      <c r="N254" s="477"/>
      <c r="O254" s="478"/>
      <c r="P254" s="478"/>
      <c r="Q254" s="478"/>
      <c r="R254" s="478"/>
    </row>
    <row r="255" spans="1:14" ht="21" customHeight="1">
      <c r="A255" s="504" t="s">
        <v>465</v>
      </c>
      <c r="B255" s="358"/>
      <c r="C255" s="358"/>
      <c r="D255" s="358"/>
      <c r="E255" s="536">
        <f>'[4]KQKD'!$E$23/'[4]KQKD'!$E$9%</f>
        <v>20.508859619448994</v>
      </c>
      <c r="F255" s="536"/>
      <c r="G255" s="536"/>
      <c r="H255" s="495"/>
      <c r="I255" s="508"/>
      <c r="J255" s="506">
        <f>'[4]KQKD'!$F$23/'[4]KQKD'!$F$9%</f>
        <v>-195.9411108327528</v>
      </c>
      <c r="K255" s="343"/>
      <c r="N255" s="326"/>
    </row>
    <row r="256" spans="1:18" s="434" customFormat="1" ht="21" customHeight="1">
      <c r="A256" s="504" t="s">
        <v>466</v>
      </c>
      <c r="B256" s="358"/>
      <c r="C256" s="358"/>
      <c r="D256" s="358"/>
      <c r="E256" s="536">
        <f>'[4]KQKD'!$E$23/'[4]CDKT'!$E$100%</f>
        <v>0.906491596</v>
      </c>
      <c r="F256" s="536"/>
      <c r="G256" s="536"/>
      <c r="H256" s="495"/>
      <c r="I256" s="508"/>
      <c r="J256" s="506">
        <f>'[4]KQKD'!$F$23/'[4]CDKT'!$E$100%</f>
        <v>-0.319077692</v>
      </c>
      <c r="K256" s="475"/>
      <c r="L256" s="476"/>
      <c r="M256" s="477"/>
      <c r="N256" s="477"/>
      <c r="O256" s="478"/>
      <c r="P256" s="478"/>
      <c r="Q256" s="478"/>
      <c r="R256" s="478"/>
    </row>
    <row r="257" spans="1:14" ht="21" customHeight="1">
      <c r="A257" s="502" t="s">
        <v>467</v>
      </c>
      <c r="B257" s="358"/>
      <c r="C257" s="358"/>
      <c r="D257" s="358"/>
      <c r="E257" s="413"/>
      <c r="F257" s="509"/>
      <c r="G257" s="413"/>
      <c r="H257" s="495"/>
      <c r="I257" s="510"/>
      <c r="J257" s="502"/>
      <c r="K257" s="343"/>
      <c r="N257" s="326"/>
    </row>
    <row r="258" spans="1:14" ht="21" customHeight="1">
      <c r="A258" s="504" t="s">
        <v>468</v>
      </c>
      <c r="B258" s="358"/>
      <c r="C258" s="358"/>
      <c r="D258" s="358"/>
      <c r="E258" s="536">
        <f>'[4]CDKT'!$E$89/'[4]CDKT'!$E$85%</f>
        <v>6.110675163668298</v>
      </c>
      <c r="F258" s="536"/>
      <c r="G258" s="536"/>
      <c r="H258" s="495"/>
      <c r="I258" s="508"/>
      <c r="J258" s="506">
        <f>'[4]CDKT'!$G$89/'[4]CDKT'!$G$85%</f>
        <v>5.860661050674674</v>
      </c>
      <c r="K258" s="343"/>
      <c r="N258" s="326"/>
    </row>
    <row r="259" spans="1:14" ht="21" customHeight="1">
      <c r="A259" s="504" t="s">
        <v>469</v>
      </c>
      <c r="B259" s="358"/>
      <c r="C259" s="358"/>
      <c r="D259" s="358"/>
      <c r="E259" s="536">
        <f>('[4]CDKT'!$E$8+'[4]CDKT'!$E$12)/'[4]CDKT'!$E$85%</f>
        <v>93.03342981240715</v>
      </c>
      <c r="F259" s="536"/>
      <c r="G259" s="536"/>
      <c r="H259" s="495"/>
      <c r="I259" s="508"/>
      <c r="J259" s="506">
        <f>('[4]CDKT'!$G$8+'[4]CDKT'!$G$12)/'[4]CDKT'!$G$85%</f>
        <v>99.06774403541904</v>
      </c>
      <c r="K259" s="343"/>
      <c r="N259" s="326"/>
    </row>
    <row r="260" spans="1:14" ht="2.25" customHeight="1">
      <c r="A260" s="494"/>
      <c r="B260" s="411"/>
      <c r="C260" s="495"/>
      <c r="D260" s="495"/>
      <c r="E260" s="495"/>
      <c r="F260" s="495"/>
      <c r="G260" s="495"/>
      <c r="H260" s="495"/>
      <c r="I260" s="497"/>
      <c r="J260" s="496"/>
      <c r="K260" s="343"/>
      <c r="N260" s="326"/>
    </row>
    <row r="261" spans="1:14" ht="24" customHeight="1">
      <c r="A261" s="511" t="s">
        <v>470</v>
      </c>
      <c r="B261" s="484"/>
      <c r="C261" s="512"/>
      <c r="D261" s="484"/>
      <c r="E261" s="513"/>
      <c r="F261" s="513"/>
      <c r="G261" s="513"/>
      <c r="H261" s="514"/>
      <c r="I261" s="515"/>
      <c r="J261" s="515"/>
      <c r="K261" s="343"/>
      <c r="N261" s="326"/>
    </row>
    <row r="262" spans="1:14" ht="48" customHeight="1">
      <c r="A262" s="542" t="s">
        <v>471</v>
      </c>
      <c r="B262" s="542"/>
      <c r="C262" s="542"/>
      <c r="D262" s="542"/>
      <c r="E262" s="542"/>
      <c r="F262" s="542"/>
      <c r="G262" s="542"/>
      <c r="H262" s="542"/>
      <c r="I262" s="542"/>
      <c r="J262" s="542"/>
      <c r="K262" s="343"/>
      <c r="N262" s="326"/>
    </row>
    <row r="263" spans="1:14" ht="34.5" customHeight="1">
      <c r="A263" s="397" t="s">
        <v>472</v>
      </c>
      <c r="B263" s="397"/>
      <c r="C263" s="516"/>
      <c r="D263" s="397"/>
      <c r="E263" s="513"/>
      <c r="F263" s="513"/>
      <c r="G263" s="513"/>
      <c r="H263" s="514"/>
      <c r="I263" s="515"/>
      <c r="J263" s="515"/>
      <c r="K263" s="343"/>
      <c r="N263" s="326"/>
    </row>
    <row r="264" spans="1:14" ht="51.75" customHeight="1">
      <c r="A264" s="542" t="s">
        <v>473</v>
      </c>
      <c r="B264" s="542"/>
      <c r="C264" s="542"/>
      <c r="D264" s="542"/>
      <c r="E264" s="542"/>
      <c r="F264" s="542"/>
      <c r="G264" s="542"/>
      <c r="H264" s="542"/>
      <c r="I264" s="542"/>
      <c r="J264" s="542"/>
      <c r="K264" s="343"/>
      <c r="N264" s="326"/>
    </row>
    <row r="265" spans="1:14" ht="48.75" customHeight="1">
      <c r="A265" s="542" t="s">
        <v>474</v>
      </c>
      <c r="B265" s="542"/>
      <c r="C265" s="542"/>
      <c r="D265" s="542"/>
      <c r="E265" s="542"/>
      <c r="F265" s="542"/>
      <c r="G265" s="542"/>
      <c r="H265" s="542"/>
      <c r="I265" s="542"/>
      <c r="J265" s="542"/>
      <c r="K265" s="343"/>
      <c r="N265" s="326"/>
    </row>
    <row r="266" spans="1:14" ht="24.75" customHeight="1">
      <c r="A266" s="411"/>
      <c r="B266" s="411"/>
      <c r="C266" s="411"/>
      <c r="D266" s="411"/>
      <c r="E266" s="411"/>
      <c r="F266" s="411"/>
      <c r="G266" s="411"/>
      <c r="H266" s="411"/>
      <c r="I266" s="411"/>
      <c r="J266" s="411"/>
      <c r="K266" s="343"/>
      <c r="N266" s="326"/>
    </row>
    <row r="267" spans="1:14" ht="35.25" customHeight="1">
      <c r="A267" s="411"/>
      <c r="B267" s="411"/>
      <c r="C267" s="411"/>
      <c r="D267" s="411"/>
      <c r="E267" s="411"/>
      <c r="F267" s="411"/>
      <c r="G267" s="411"/>
      <c r="H267" s="411"/>
      <c r="I267" s="411"/>
      <c r="J267" s="411"/>
      <c r="K267" s="343"/>
      <c r="N267" s="326"/>
    </row>
    <row r="268" spans="1:14" ht="35.25" customHeight="1">
      <c r="A268" s="411"/>
      <c r="B268" s="411"/>
      <c r="C268" s="411"/>
      <c r="D268" s="411"/>
      <c r="E268" s="411"/>
      <c r="F268" s="411"/>
      <c r="G268" s="411"/>
      <c r="H268" s="411"/>
      <c r="I268" s="411"/>
      <c r="J268" s="411"/>
      <c r="K268" s="343"/>
      <c r="N268" s="326"/>
    </row>
    <row r="269" spans="1:14" ht="35.25" customHeight="1">
      <c r="A269" s="411"/>
      <c r="B269" s="411"/>
      <c r="C269" s="411"/>
      <c r="D269" s="411"/>
      <c r="E269" s="411"/>
      <c r="F269" s="411"/>
      <c r="G269" s="411"/>
      <c r="H269" s="411"/>
      <c r="I269" s="411"/>
      <c r="J269" s="411"/>
      <c r="K269" s="343"/>
      <c r="N269" s="326"/>
    </row>
    <row r="270" spans="1:14" ht="21.75" customHeight="1">
      <c r="A270" s="411"/>
      <c r="B270" s="411"/>
      <c r="C270" s="411"/>
      <c r="D270" s="411"/>
      <c r="E270" s="411"/>
      <c r="F270" s="411"/>
      <c r="G270" s="411"/>
      <c r="H270" s="411"/>
      <c r="I270" s="411"/>
      <c r="J270" s="411"/>
      <c r="K270" s="343"/>
      <c r="N270" s="326"/>
    </row>
    <row r="271" spans="1:14" ht="21.75" customHeight="1">
      <c r="A271" s="411"/>
      <c r="B271" s="411"/>
      <c r="C271" s="411"/>
      <c r="D271" s="411"/>
      <c r="E271" s="411"/>
      <c r="F271" s="411"/>
      <c r="G271" s="411"/>
      <c r="H271" s="411"/>
      <c r="I271" s="411"/>
      <c r="J271" s="411"/>
      <c r="K271" s="343"/>
      <c r="N271" s="326"/>
    </row>
    <row r="272" spans="1:14" ht="21.75" customHeight="1" hidden="1">
      <c r="A272" s="344"/>
      <c r="B272" s="344"/>
      <c r="C272" s="344"/>
      <c r="D272" s="344"/>
      <c r="E272" s="344"/>
      <c r="F272" s="344"/>
      <c r="G272" s="344"/>
      <c r="H272" s="344"/>
      <c r="I272" s="344"/>
      <c r="J272" s="344"/>
      <c r="K272" s="343"/>
      <c r="N272" s="326"/>
    </row>
    <row r="273" spans="1:14" ht="21.75" customHeight="1" hidden="1">
      <c r="A273" s="344"/>
      <c r="B273" s="344"/>
      <c r="C273" s="344"/>
      <c r="D273" s="344"/>
      <c r="E273" s="344"/>
      <c r="F273" s="344"/>
      <c r="G273" s="344"/>
      <c r="H273" s="344"/>
      <c r="I273" s="344"/>
      <c r="J273" s="344"/>
      <c r="K273" s="343"/>
      <c r="N273" s="326"/>
    </row>
    <row r="274" spans="1:14" ht="21.75" customHeight="1">
      <c r="A274" s="344"/>
      <c r="B274" s="344"/>
      <c r="C274" s="344"/>
      <c r="D274" s="344"/>
      <c r="E274" s="344"/>
      <c r="F274" s="344"/>
      <c r="G274" s="344"/>
      <c r="H274" s="344"/>
      <c r="I274" s="344"/>
      <c r="J274" s="344"/>
      <c r="K274" s="343"/>
      <c r="N274" s="326"/>
    </row>
    <row r="275" spans="1:10" ht="15">
      <c r="A275" s="344"/>
      <c r="B275" s="344"/>
      <c r="C275" s="344"/>
      <c r="D275" s="344"/>
      <c r="E275" s="541" t="str">
        <f>'[4]KQKD'!E26</f>
        <v>Hà Nội, ngày 22 tháng  03 năm 2012</v>
      </c>
      <c r="F275" s="541"/>
      <c r="G275" s="541"/>
      <c r="H275" s="541"/>
      <c r="I275" s="541"/>
      <c r="J275" s="541"/>
    </row>
    <row r="276" spans="1:10" ht="15">
      <c r="A276" s="344"/>
      <c r="B276" s="344"/>
      <c r="C276" s="344"/>
      <c r="D276" s="344"/>
      <c r="E276" s="413"/>
      <c r="F276" s="413"/>
      <c r="G276" s="413"/>
      <c r="H276" s="413"/>
      <c r="I276" s="413"/>
      <c r="J276" s="413"/>
    </row>
    <row r="277" spans="1:10" ht="15">
      <c r="A277" s="344"/>
      <c r="B277" s="344"/>
      <c r="C277" s="344"/>
      <c r="D277" s="344"/>
      <c r="E277" s="413"/>
      <c r="F277" s="413"/>
      <c r="G277" s="413"/>
      <c r="H277" s="413"/>
      <c r="I277" s="413"/>
      <c r="J277" s="413"/>
    </row>
    <row r="278" spans="1:10" ht="15">
      <c r="A278" s="344"/>
      <c r="B278" s="344"/>
      <c r="C278" s="344"/>
      <c r="D278" s="344"/>
      <c r="E278" s="413"/>
      <c r="F278" s="413"/>
      <c r="G278" s="413"/>
      <c r="H278" s="413"/>
      <c r="I278" s="413"/>
      <c r="J278" s="413"/>
    </row>
    <row r="279" spans="1:10" ht="15">
      <c r="A279" s="344"/>
      <c r="B279" s="344"/>
      <c r="C279" s="344"/>
      <c r="D279" s="344"/>
      <c r="E279" s="413"/>
      <c r="F279" s="413"/>
      <c r="G279" s="413"/>
      <c r="H279" s="413"/>
      <c r="I279" s="413"/>
      <c r="J279" s="413"/>
    </row>
    <row r="280" spans="1:10" ht="15">
      <c r="A280" s="397"/>
      <c r="B280" s="397"/>
      <c r="C280" s="516"/>
      <c r="D280" s="397"/>
      <c r="E280" s="513"/>
      <c r="F280" s="513"/>
      <c r="G280" s="513"/>
      <c r="H280" s="514"/>
      <c r="I280" s="515"/>
      <c r="J280" s="515"/>
    </row>
    <row r="281" spans="1:10" ht="15">
      <c r="A281" s="397"/>
      <c r="B281" s="397"/>
      <c r="C281" s="516"/>
      <c r="D281" s="397"/>
      <c r="E281" s="513"/>
      <c r="F281" s="513"/>
      <c r="G281" s="513"/>
      <c r="H281" s="514"/>
      <c r="I281" s="515"/>
      <c r="J281" s="515"/>
    </row>
    <row r="282" ht="15">
      <c r="G282" s="321" t="s">
        <v>5</v>
      </c>
    </row>
    <row r="283" ht="15">
      <c r="G283" s="321" t="s">
        <v>5</v>
      </c>
    </row>
  </sheetData>
  <sheetProtection/>
  <mergeCells count="341">
    <mergeCell ref="B240:D242"/>
    <mergeCell ref="A215:C215"/>
    <mergeCell ref="E245:G245"/>
    <mergeCell ref="E246:G246"/>
    <mergeCell ref="A246:C246"/>
    <mergeCell ref="C238:D238"/>
    <mergeCell ref="E238:H238"/>
    <mergeCell ref="E241:H241"/>
    <mergeCell ref="E242:H242"/>
    <mergeCell ref="B243:D243"/>
    <mergeCell ref="E233:G233"/>
    <mergeCell ref="I70:J70"/>
    <mergeCell ref="E72:G72"/>
    <mergeCell ref="E228:G228"/>
    <mergeCell ref="A211:J211"/>
    <mergeCell ref="E213:G213"/>
    <mergeCell ref="I213:J213"/>
    <mergeCell ref="E214:G214"/>
    <mergeCell ref="I214:J214"/>
    <mergeCell ref="E221:G221"/>
    <mergeCell ref="D57:G57"/>
    <mergeCell ref="I56:J56"/>
    <mergeCell ref="I57:J57"/>
    <mergeCell ref="A2:C2"/>
    <mergeCell ref="D2:J2"/>
    <mergeCell ref="E220:G220"/>
    <mergeCell ref="I220:J220"/>
    <mergeCell ref="I51:J51"/>
    <mergeCell ref="E32:G32"/>
    <mergeCell ref="E33:G33"/>
    <mergeCell ref="E232:G232"/>
    <mergeCell ref="I232:J232"/>
    <mergeCell ref="E70:G70"/>
    <mergeCell ref="E67:G67"/>
    <mergeCell ref="I67:J67"/>
    <mergeCell ref="I219:J219"/>
    <mergeCell ref="I227:J227"/>
    <mergeCell ref="I68:J68"/>
    <mergeCell ref="I11:J11"/>
    <mergeCell ref="I12:J12"/>
    <mergeCell ref="E11:G11"/>
    <mergeCell ref="E12:G12"/>
    <mergeCell ref="H45:J45"/>
    <mergeCell ref="A46:J46"/>
    <mergeCell ref="E37:G37"/>
    <mergeCell ref="E34:G34"/>
    <mergeCell ref="I37:J37"/>
    <mergeCell ref="E36:G36"/>
    <mergeCell ref="I215:J215"/>
    <mergeCell ref="E215:G215"/>
    <mergeCell ref="I170:J170"/>
    <mergeCell ref="E68:G68"/>
    <mergeCell ref="E165:G165"/>
    <mergeCell ref="I165:J165"/>
    <mergeCell ref="E166:G166"/>
    <mergeCell ref="I166:J166"/>
    <mergeCell ref="E164:G164"/>
    <mergeCell ref="I171:J171"/>
    <mergeCell ref="E172:G172"/>
    <mergeCell ref="E227:G227"/>
    <mergeCell ref="E222:G222"/>
    <mergeCell ref="I221:J221"/>
    <mergeCell ref="E167:G167"/>
    <mergeCell ref="E168:G168"/>
    <mergeCell ref="I222:J222"/>
    <mergeCell ref="I172:J172"/>
    <mergeCell ref="E202:G202"/>
    <mergeCell ref="I218:J218"/>
    <mergeCell ref="I167:J167"/>
    <mergeCell ref="E35:G35"/>
    <mergeCell ref="E219:G219"/>
    <mergeCell ref="I168:J168"/>
    <mergeCell ref="I169:J169"/>
    <mergeCell ref="E201:G201"/>
    <mergeCell ref="I201:J201"/>
    <mergeCell ref="E163:G163"/>
    <mergeCell ref="I163:J163"/>
    <mergeCell ref="I225:J225"/>
    <mergeCell ref="E223:G223"/>
    <mergeCell ref="A4:J4"/>
    <mergeCell ref="E231:G231"/>
    <mergeCell ref="E255:G255"/>
    <mergeCell ref="E253:G253"/>
    <mergeCell ref="I231:J231"/>
    <mergeCell ref="E230:G230"/>
    <mergeCell ref="I230:J230"/>
    <mergeCell ref="E218:G218"/>
    <mergeCell ref="E161:G161"/>
    <mergeCell ref="I161:J161"/>
    <mergeCell ref="E162:G162"/>
    <mergeCell ref="I162:J162"/>
    <mergeCell ref="I233:J233"/>
    <mergeCell ref="A67:C67"/>
    <mergeCell ref="I228:J228"/>
    <mergeCell ref="E229:G229"/>
    <mergeCell ref="I229:J229"/>
    <mergeCell ref="I216:J216"/>
    <mergeCell ref="I155:J155"/>
    <mergeCell ref="E156:G156"/>
    <mergeCell ref="I156:J156"/>
    <mergeCell ref="E157:G157"/>
    <mergeCell ref="I157:J157"/>
    <mergeCell ref="I164:J164"/>
    <mergeCell ref="E159:G159"/>
    <mergeCell ref="I159:J159"/>
    <mergeCell ref="E160:G160"/>
    <mergeCell ref="I160:J160"/>
    <mergeCell ref="I150:J150"/>
    <mergeCell ref="E151:G151"/>
    <mergeCell ref="I151:J151"/>
    <mergeCell ref="E158:G158"/>
    <mergeCell ref="I158:J158"/>
    <mergeCell ref="E153:G153"/>
    <mergeCell ref="I153:J153"/>
    <mergeCell ref="E154:G154"/>
    <mergeCell ref="I154:J154"/>
    <mergeCell ref="E155:G155"/>
    <mergeCell ref="E152:G152"/>
    <mergeCell ref="I152:J152"/>
    <mergeCell ref="E146:G146"/>
    <mergeCell ref="I146:J146"/>
    <mergeCell ref="E147:G147"/>
    <mergeCell ref="I147:J147"/>
    <mergeCell ref="E148:G148"/>
    <mergeCell ref="I148:J148"/>
    <mergeCell ref="I149:J149"/>
    <mergeCell ref="E150:G150"/>
    <mergeCell ref="E145:G145"/>
    <mergeCell ref="I145:J145"/>
    <mergeCell ref="E142:G142"/>
    <mergeCell ref="I142:J142"/>
    <mergeCell ref="E143:G143"/>
    <mergeCell ref="I143:J143"/>
    <mergeCell ref="E144:G144"/>
    <mergeCell ref="I144:J144"/>
    <mergeCell ref="E141:G141"/>
    <mergeCell ref="I141:J141"/>
    <mergeCell ref="E136:G136"/>
    <mergeCell ref="I136:J136"/>
    <mergeCell ref="E138:G138"/>
    <mergeCell ref="I138:J138"/>
    <mergeCell ref="E139:G139"/>
    <mergeCell ref="I139:J139"/>
    <mergeCell ref="E140:G140"/>
    <mergeCell ref="I140:J140"/>
    <mergeCell ref="E134:G134"/>
    <mergeCell ref="I134:J134"/>
    <mergeCell ref="E137:G137"/>
    <mergeCell ref="I137:J137"/>
    <mergeCell ref="E135:G135"/>
    <mergeCell ref="I135:J135"/>
    <mergeCell ref="E130:G130"/>
    <mergeCell ref="I130:J130"/>
    <mergeCell ref="E133:G133"/>
    <mergeCell ref="I133:J133"/>
    <mergeCell ref="E131:G131"/>
    <mergeCell ref="I131:J131"/>
    <mergeCell ref="E129:G129"/>
    <mergeCell ref="I129:J129"/>
    <mergeCell ref="E126:G126"/>
    <mergeCell ref="I126:J126"/>
    <mergeCell ref="E127:G127"/>
    <mergeCell ref="I127:J127"/>
    <mergeCell ref="A121:J121"/>
    <mergeCell ref="E124:G124"/>
    <mergeCell ref="A123:J123"/>
    <mergeCell ref="A122:J122"/>
    <mergeCell ref="E128:G128"/>
    <mergeCell ref="I128:J128"/>
    <mergeCell ref="E125:G125"/>
    <mergeCell ref="I125:J125"/>
    <mergeCell ref="E116:G116"/>
    <mergeCell ref="I116:J116"/>
    <mergeCell ref="E117:G117"/>
    <mergeCell ref="I117:J117"/>
    <mergeCell ref="E118:G118"/>
    <mergeCell ref="I118:J118"/>
    <mergeCell ref="E119:G119"/>
    <mergeCell ref="I119:J119"/>
    <mergeCell ref="I111:J111"/>
    <mergeCell ref="E112:G112"/>
    <mergeCell ref="I112:J112"/>
    <mergeCell ref="E113:G113"/>
    <mergeCell ref="I113:J113"/>
    <mergeCell ref="E114:G114"/>
    <mergeCell ref="I114:J114"/>
    <mergeCell ref="A41:C41"/>
    <mergeCell ref="D41:G41"/>
    <mergeCell ref="H41:J41"/>
    <mergeCell ref="D42:G42"/>
    <mergeCell ref="H42:J42"/>
    <mergeCell ref="E115:G115"/>
    <mergeCell ref="I115:J115"/>
    <mergeCell ref="E109:G109"/>
    <mergeCell ref="I109:J109"/>
    <mergeCell ref="E111:G111"/>
    <mergeCell ref="D43:G43"/>
    <mergeCell ref="H43:J43"/>
    <mergeCell ref="A44:C44"/>
    <mergeCell ref="D44:G44"/>
    <mergeCell ref="H44:J44"/>
    <mergeCell ref="A42:C42"/>
    <mergeCell ref="E110:G110"/>
    <mergeCell ref="I110:J110"/>
    <mergeCell ref="A107:C107"/>
    <mergeCell ref="E107:G107"/>
    <mergeCell ref="I107:J107"/>
    <mergeCell ref="A108:C108"/>
    <mergeCell ref="E108:G108"/>
    <mergeCell ref="I108:J108"/>
    <mergeCell ref="A106:C106"/>
    <mergeCell ref="E106:G106"/>
    <mergeCell ref="I106:J106"/>
    <mergeCell ref="E105:G105"/>
    <mergeCell ref="I105:J105"/>
    <mergeCell ref="A45:C45"/>
    <mergeCell ref="D45:G45"/>
    <mergeCell ref="D59:G59"/>
    <mergeCell ref="I59:J59"/>
    <mergeCell ref="D56:G56"/>
    <mergeCell ref="E64:G64"/>
    <mergeCell ref="I64:J64"/>
    <mergeCell ref="A65:C65"/>
    <mergeCell ref="E65:G65"/>
    <mergeCell ref="I65:J65"/>
    <mergeCell ref="E104:G104"/>
    <mergeCell ref="I104:J104"/>
    <mergeCell ref="E71:G71"/>
    <mergeCell ref="I71:J71"/>
    <mergeCell ref="E73:G73"/>
    <mergeCell ref="I73:J73"/>
    <mergeCell ref="I72:J72"/>
    <mergeCell ref="A66:C66"/>
    <mergeCell ref="E66:G66"/>
    <mergeCell ref="I66:J66"/>
    <mergeCell ref="E74:G74"/>
    <mergeCell ref="I74:J74"/>
    <mergeCell ref="E76:G76"/>
    <mergeCell ref="I76:J76"/>
    <mergeCell ref="E75:G75"/>
    <mergeCell ref="I75:J75"/>
    <mergeCell ref="I32:J32"/>
    <mergeCell ref="A40:J40"/>
    <mergeCell ref="I52:J52"/>
    <mergeCell ref="I53:J53"/>
    <mergeCell ref="I54:J54"/>
    <mergeCell ref="E63:G63"/>
    <mergeCell ref="I63:J63"/>
    <mergeCell ref="A61:J61"/>
    <mergeCell ref="I58:J58"/>
    <mergeCell ref="A43:C43"/>
    <mergeCell ref="E27:G27"/>
    <mergeCell ref="I27:J27"/>
    <mergeCell ref="I49:J49"/>
    <mergeCell ref="I50:J50"/>
    <mergeCell ref="I29:J29"/>
    <mergeCell ref="I33:J33"/>
    <mergeCell ref="I34:J34"/>
    <mergeCell ref="I35:J35"/>
    <mergeCell ref="I36:J36"/>
    <mergeCell ref="I47:J47"/>
    <mergeCell ref="E28:G28"/>
    <mergeCell ref="I28:J28"/>
    <mergeCell ref="I20:J20"/>
    <mergeCell ref="I21:J21"/>
    <mergeCell ref="I22:J22"/>
    <mergeCell ref="I23:J23"/>
    <mergeCell ref="I24:J24"/>
    <mergeCell ref="I25:J25"/>
    <mergeCell ref="D26:E26"/>
    <mergeCell ref="I26:J26"/>
    <mergeCell ref="I13:J13"/>
    <mergeCell ref="E14:G14"/>
    <mergeCell ref="I14:J14"/>
    <mergeCell ref="E16:G16"/>
    <mergeCell ref="I16:J16"/>
    <mergeCell ref="E17:G17"/>
    <mergeCell ref="I17:J17"/>
    <mergeCell ref="B176:D176"/>
    <mergeCell ref="E175:G175"/>
    <mergeCell ref="H175:J175"/>
    <mergeCell ref="B177:D177"/>
    <mergeCell ref="B175:D175"/>
    <mergeCell ref="E176:G176"/>
    <mergeCell ref="H176:J176"/>
    <mergeCell ref="E177:G177"/>
    <mergeCell ref="H177:J177"/>
    <mergeCell ref="I19:J19"/>
    <mergeCell ref="E10:G10"/>
    <mergeCell ref="I10:J10"/>
    <mergeCell ref="E13:G13"/>
    <mergeCell ref="B179:D179"/>
    <mergeCell ref="E179:G179"/>
    <mergeCell ref="H179:J179"/>
    <mergeCell ref="E178:G178"/>
    <mergeCell ref="H178:J178"/>
    <mergeCell ref="B178:D178"/>
    <mergeCell ref="E6:G6"/>
    <mergeCell ref="I6:J6"/>
    <mergeCell ref="E7:G7"/>
    <mergeCell ref="I7:J7"/>
    <mergeCell ref="E29:G29"/>
    <mergeCell ref="E30:G30"/>
    <mergeCell ref="I30:J30"/>
    <mergeCell ref="E9:G9"/>
    <mergeCell ref="I9:J9"/>
    <mergeCell ref="A18:J18"/>
    <mergeCell ref="E207:G207"/>
    <mergeCell ref="I207:J207"/>
    <mergeCell ref="E203:G203"/>
    <mergeCell ref="I203:J203"/>
    <mergeCell ref="E204:G204"/>
    <mergeCell ref="I204:J204"/>
    <mergeCell ref="E205:G205"/>
    <mergeCell ref="I205:J205"/>
    <mergeCell ref="I202:J202"/>
    <mergeCell ref="I242:J242"/>
    <mergeCell ref="A204:C204"/>
    <mergeCell ref="I238:J238"/>
    <mergeCell ref="E208:G208"/>
    <mergeCell ref="I208:J208"/>
    <mergeCell ref="E209:G209"/>
    <mergeCell ref="F240:H240"/>
    <mergeCell ref="I240:J240"/>
    <mergeCell ref="I241:J241"/>
    <mergeCell ref="E275:J275"/>
    <mergeCell ref="A262:J262"/>
    <mergeCell ref="E256:G256"/>
    <mergeCell ref="E258:G258"/>
    <mergeCell ref="A264:J264"/>
    <mergeCell ref="A265:J265"/>
    <mergeCell ref="E252:G252"/>
    <mergeCell ref="I243:J243"/>
    <mergeCell ref="I246:J246"/>
    <mergeCell ref="E243:H243"/>
    <mergeCell ref="I209:J209"/>
    <mergeCell ref="E259:G259"/>
    <mergeCell ref="I249:J249"/>
    <mergeCell ref="E249:G249"/>
    <mergeCell ref="I223:J223"/>
    <mergeCell ref="E225:G225"/>
  </mergeCells>
  <printOptions/>
  <pageMargins left="0.97" right="0.2" top="0.590551181102362" bottom="0.71" header="0.511811023622047" footer="0.33"/>
  <pageSetup firstPageNumber="13" useFirstPageNumber="1" horizontalDpi="600" verticalDpi="600" orientation="portrait" paperSize="9" scale="98" r:id="rId2"/>
  <headerFooter alignWithMargins="0">
    <oddFooter>&amp;C&amp;11&amp;P
</oddFooter>
  </headerFooter>
  <rowBreaks count="6" manualBreakCount="6">
    <brk id="39" max="9" man="1"/>
    <brk id="77" max="9" man="1"/>
    <brk id="171" max="9" man="1"/>
    <brk id="210" max="9" man="1"/>
    <brk id="234" max="9" man="1"/>
    <brk id="259" max="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Admin</cp:lastModifiedBy>
  <dcterms:created xsi:type="dcterms:W3CDTF">2012-05-08T02:35:57Z</dcterms:created>
  <dcterms:modified xsi:type="dcterms:W3CDTF">2013-02-25T06:28:59Z</dcterms:modified>
  <cp:category/>
  <cp:version/>
  <cp:contentType/>
  <cp:contentStatus/>
</cp:coreProperties>
</file>