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195" activeTab="0"/>
  </bookViews>
  <sheets>
    <sheet name="Tai sản" sheetId="1" r:id="rId1"/>
    <sheet name="Ng vốn" sheetId="2" r:id="rId2"/>
    <sheet name="KQKD Quy3" sheetId="3" state="hidden" r:id="rId3"/>
    <sheet name="KQKD Quý 4" sheetId="4" r:id="rId4"/>
    <sheet name="LC tiền tệ" sheetId="5" state="hidden" r:id="rId5"/>
    <sheet name="P Phói lợi nhuân" sheetId="6" state="hidden" r:id="rId6"/>
    <sheet name="Sheet6" sheetId="7" state="hidden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<sst xmlns="http://schemas.openxmlformats.org/spreadsheetml/2006/main" count="389" uniqueCount="270">
  <si>
    <t xml:space="preserve">COÂNG TY CP KHOAÙNG SAÛN PHUÙ YEÂN </t>
  </si>
  <si>
    <t xml:space="preserve">MAÃU  SOÁ  B 01 - DN </t>
  </si>
  <si>
    <t xml:space="preserve">01 Nguyeãn Thò Minh Khai - F7 . TP Tuy hoaø tænh Phuù yeân </t>
  </si>
  <si>
    <t>( Ban haønh theo QÑ Soá 15/2006/QÑ-BTC</t>
  </si>
  <si>
    <t>Ñieän thoaïi : 057.3842402 - Fax : 057.3842311</t>
  </si>
  <si>
    <t xml:space="preserve"> ngaøy 20/03/2006 cuûa Boä tröôûng BTC )</t>
  </si>
  <si>
    <t xml:space="preserve">BAÛNG CAÂN ÑOÁI KEÁ TOAÙN </t>
  </si>
  <si>
    <t>Ngaøy 31 thaùng 12 naêm 2011</t>
  </si>
  <si>
    <t xml:space="preserve">ÑVT : ñoàng </t>
  </si>
  <si>
    <t xml:space="preserve">TAØI SAÛN </t>
  </si>
  <si>
    <t xml:space="preserve">MAÕ SOÁ </t>
  </si>
  <si>
    <t>T.Minh</t>
  </si>
  <si>
    <t xml:space="preserve">SOÁ CUOÁI KYØ </t>
  </si>
  <si>
    <t>Cty</t>
  </si>
  <si>
    <t>Ninh thuaän</t>
  </si>
  <si>
    <t>Nhaø maùy gạch</t>
  </si>
  <si>
    <t xml:space="preserve">SOÁ ÑAÀU NAÊM </t>
  </si>
  <si>
    <t>A- TAØI SAÛN  NGAÉN HAÏN  ( 100= 110+120+130+140+150 )</t>
  </si>
  <si>
    <t xml:space="preserve">I. Tieàn vaø caùc khoaûn töông ñöông tieàn : </t>
  </si>
  <si>
    <t xml:space="preserve">1. Tieàn </t>
  </si>
  <si>
    <t>V.1</t>
  </si>
  <si>
    <t xml:space="preserve">2. Caùc khoaûn töông ñöông tieàn </t>
  </si>
  <si>
    <t xml:space="preserve">II. Caùc khoaûng ñaàu tö taøi chính ngaén haïn </t>
  </si>
  <si>
    <t xml:space="preserve">1. Ñaàu tö chöùng khoaùn ngaén haïn </t>
  </si>
  <si>
    <t>3. Döï phoøng giaûm giaù ñaàu tö ngaén haïn (*)</t>
  </si>
  <si>
    <t xml:space="preserve">III. Caùc khoaûn phaûi thu </t>
  </si>
  <si>
    <t xml:space="preserve">1. Phaûi thu khaùch haøng </t>
  </si>
  <si>
    <t xml:space="preserve">2. Traû tröôùc cho ngöôøi baùn </t>
  </si>
  <si>
    <t>3. Phaûi thu noäi boä</t>
  </si>
  <si>
    <t>4. Phaûi thu theo tieán ñoä keá hoaïch hôïp ñoàng XD</t>
  </si>
  <si>
    <t xml:space="preserve">5. Caùc khoaûn phaûi thu khaùc </t>
  </si>
  <si>
    <t>V.03</t>
  </si>
  <si>
    <t>6. Döï phoøng caùc khoaûn thu khoù ñoøi (*)</t>
  </si>
  <si>
    <t xml:space="preserve">IV. Haøng toàn kho </t>
  </si>
  <si>
    <t>1. Haøng toàn kho</t>
  </si>
  <si>
    <t>V.04</t>
  </si>
  <si>
    <t>2. Döï phoøng giaûm giaù haøng toàn kho (*)</t>
  </si>
  <si>
    <t xml:space="preserve">V. Taøi saûn ngaén haïn khaùc </t>
  </si>
  <si>
    <t xml:space="preserve">1. Chi phí traû tröôùc ngaén haïn  </t>
  </si>
  <si>
    <t xml:space="preserve">2. Thueá GTGT ñöôïc khaáu tröø </t>
  </si>
  <si>
    <t xml:space="preserve">3. Thueá vaø caùc khoaûn khaùc phaûi thu Nhaø nöôùc </t>
  </si>
  <si>
    <t>V.05</t>
  </si>
  <si>
    <t xml:space="preserve">4. Taøi saûn ngaén haïn khaùc </t>
  </si>
  <si>
    <r>
      <t xml:space="preserve">B-TAØI SAÛN DAØI HAÏN  </t>
    </r>
    <r>
      <rPr>
        <b/>
        <sz val="9"/>
        <rFont val="VNI-Times"/>
        <family val="0"/>
      </rPr>
      <t>( 200= 210+220 + 240+250 + 260 )</t>
    </r>
  </si>
  <si>
    <t xml:space="preserve">I. Caùc khoaûn phaûi thu daøi haïn </t>
  </si>
  <si>
    <t xml:space="preserve">1. Phaûi thu daøi haïn cuûa khaùch haøng </t>
  </si>
  <si>
    <t xml:space="preserve">2. Phaûi thu noäi boä daøi haïn </t>
  </si>
  <si>
    <t xml:space="preserve">3. Phaûi thu daøi haïn khaùc </t>
  </si>
  <si>
    <t>V.06</t>
  </si>
  <si>
    <t xml:space="preserve">4.Döï phoøng caùc khoaûn thu daøi haïn khoù ñoøi (*) </t>
  </si>
  <si>
    <t>V.07</t>
  </si>
  <si>
    <t>II. Taøi saûn coá ñònh</t>
  </si>
  <si>
    <t xml:space="preserve">1. Taøi saûn coá ñònh höõu hình </t>
  </si>
  <si>
    <t>V.08</t>
  </si>
  <si>
    <t xml:space="preserve">   - Nguyeân giaù </t>
  </si>
  <si>
    <t xml:space="preserve">   - Giaù trò hao moøn luyõ keá (*)</t>
  </si>
  <si>
    <t xml:space="preserve">2. Taøi saûn coá ñònh thueâ taøi chính </t>
  </si>
  <si>
    <t>VI.8</t>
  </si>
  <si>
    <t xml:space="preserve">3. Taøi saûn coá ñònh voâ hình </t>
  </si>
  <si>
    <t>VI.9</t>
  </si>
  <si>
    <t xml:space="preserve">4. Chi phí xaây döïng cô baûn </t>
  </si>
  <si>
    <t>V.11</t>
  </si>
  <si>
    <t xml:space="preserve">III. Baát ñoäng saûn ñaàu tö </t>
  </si>
  <si>
    <t>V.12</t>
  </si>
  <si>
    <t xml:space="preserve">IV. Caùc khoaûn ñaàu tö taøi chính daøi haïn </t>
  </si>
  <si>
    <t xml:space="preserve">1. Ñaàu tö vaøo coâng ty con </t>
  </si>
  <si>
    <t xml:space="preserve">2. Ñaàu tö vaøo coâng ty lieân keát, lieân doanh </t>
  </si>
  <si>
    <t xml:space="preserve">3. Ñaàu tö daøi haïïn khaùc </t>
  </si>
  <si>
    <t xml:space="preserve">4. Döï phoøng giaûm giaù chöùng khoaùn ñaàu daøi haïn (*)  </t>
  </si>
  <si>
    <t xml:space="preserve">V. Taøi saûn daøi haïn khaùc </t>
  </si>
  <si>
    <t xml:space="preserve">1. Chi phí traû tröôùc daøi haïn </t>
  </si>
  <si>
    <t>V.14</t>
  </si>
  <si>
    <t xml:space="preserve">2. Taøi saûn thueá thu nhaäp hoaõn laïi </t>
  </si>
  <si>
    <t>V.21</t>
  </si>
  <si>
    <t xml:space="preserve">3. Taøi saûn daøi haïn khaùc </t>
  </si>
  <si>
    <t xml:space="preserve">Toång coäng taøi saûn ( 270= 100+200) </t>
  </si>
  <si>
    <t>Ñieän thoaïi : 057.842402  - Fax : 057 . 842311</t>
  </si>
  <si>
    <t xml:space="preserve">BAÛNG CAÂN ÑOÁI KEÁ TOAÙN - Ngaøy 31/12/2011 ( tieáp theo ) </t>
  </si>
  <si>
    <t xml:space="preserve">NGUOÀN VOÁN </t>
  </si>
  <si>
    <t>SOÁ CUOÁI KYØ</t>
  </si>
  <si>
    <t>CTY</t>
  </si>
  <si>
    <t xml:space="preserve">Ninh Thuaän </t>
  </si>
  <si>
    <t xml:space="preserve">A- NÔÏ PHAÛI TRAÛ ( 300=310+320) </t>
  </si>
  <si>
    <t xml:space="preserve">I. Nôï ngaén haïn </t>
  </si>
  <si>
    <t xml:space="preserve">1. Vay vaø nôï ngaén haïn </t>
  </si>
  <si>
    <t>V.15</t>
  </si>
  <si>
    <t xml:space="preserve">2. Phaû traû cho ngöôøi baùn </t>
  </si>
  <si>
    <t xml:space="preserve">3. Ngöôøi mua traû tieàn tröôùc </t>
  </si>
  <si>
    <t xml:space="preserve">4. Thueá vaø caùc khoaûn phaûi noäp nhaø nöôùc </t>
  </si>
  <si>
    <t>V.16</t>
  </si>
  <si>
    <t xml:space="preserve">5. Phaûi traû coâng nhaân vieân </t>
  </si>
  <si>
    <t xml:space="preserve">6. Chi phí phaûi traû </t>
  </si>
  <si>
    <t>V.17</t>
  </si>
  <si>
    <t xml:space="preserve">7. Phaûi traû cho caùc ñôn vò noäi boä </t>
  </si>
  <si>
    <t xml:space="preserve">8. Phaûi traû theo tieán ñoäï hôïp ñoàng xaây döïng </t>
  </si>
  <si>
    <t xml:space="preserve">9. Caùc khoaûn phaûi traû, phaûi noäp khaùc </t>
  </si>
  <si>
    <t>V.18</t>
  </si>
  <si>
    <t xml:space="preserve">10. Döï phoøng phaûi traû ngaén haïn </t>
  </si>
  <si>
    <r>
      <t>11. Quyõ khen thöôûng,</t>
    </r>
    <r>
      <rPr>
        <sz val="11"/>
        <rFont val="Times New Roman"/>
        <family val="1"/>
      </rPr>
      <t xml:space="preserve"> phúc lợ</t>
    </r>
    <r>
      <rPr>
        <sz val="11"/>
        <rFont val="VNI-Times"/>
        <family val="0"/>
      </rPr>
      <t xml:space="preserve">i </t>
    </r>
  </si>
  <si>
    <t>12. Giao dịch mua bán lại trái phiếu Chính phủ</t>
  </si>
  <si>
    <t xml:space="preserve">II. Nôï daøi haïn </t>
  </si>
  <si>
    <t xml:space="preserve">1. Phaûi traû daøi haïn cho ngöôøi baùn </t>
  </si>
  <si>
    <t xml:space="preserve">2. Phaûi traû daøi haïn noäi boä </t>
  </si>
  <si>
    <t>V.19</t>
  </si>
  <si>
    <t xml:space="preserve">3. Phaûi traû daøi haïn khaùc </t>
  </si>
  <si>
    <t xml:space="preserve">4. Vay vaø traû nôï daøi haïn </t>
  </si>
  <si>
    <t>V.20</t>
  </si>
  <si>
    <t xml:space="preserve">5. Thueá thu nhaäp hoaõn laïi phaûi traû </t>
  </si>
  <si>
    <t xml:space="preserve">6. Döï phoøng trôï caáp maát vieäc laøm </t>
  </si>
  <si>
    <t xml:space="preserve">7. Döï phoøng phaûi traû daøi haïn </t>
  </si>
  <si>
    <t>B. NGUOÀN VOÁN CHUÛ SÔÛ HÖÕU (400=410+420)</t>
  </si>
  <si>
    <t xml:space="preserve">I. Voán chuû sôû höõu </t>
  </si>
  <si>
    <t>V.22</t>
  </si>
  <si>
    <t xml:space="preserve">1. Voán ñaàu tö cuûa chuû sôû höõu </t>
  </si>
  <si>
    <t xml:space="preserve">2. Thaëng dö voán coå phaàn </t>
  </si>
  <si>
    <t xml:space="preserve">3. Voán khaùc cuûa chuû sôû höõu </t>
  </si>
  <si>
    <t xml:space="preserve">4. Coå phieáu quyõ </t>
  </si>
  <si>
    <t xml:space="preserve">5. Cheânh leäch ñaùnh giaù taøi saûn </t>
  </si>
  <si>
    <t xml:space="preserve">6.  Cheânh leäch tyû giaù hoái ñoái </t>
  </si>
  <si>
    <t>7. Quyõ ñaàu tö phaùt trieån</t>
  </si>
  <si>
    <t xml:space="preserve">8. Quyõ döï phoøng taøi chính </t>
  </si>
  <si>
    <t>9. Quyõ khaùc thuoäc voán chuû sôû höõu</t>
  </si>
  <si>
    <t xml:space="preserve">10. Lôïi nhuaän chöa phaân phoái </t>
  </si>
  <si>
    <t xml:space="preserve">11. Nguoàn voán ñaàu tö xaây döïng cô baûn </t>
  </si>
  <si>
    <t xml:space="preserve">II. Nguoàn kinh phí, quyõ khaùc  </t>
  </si>
  <si>
    <t xml:space="preserve">1. Nguồn kinh phí  </t>
  </si>
  <si>
    <t>2. Nguồn kinh phí đã hoàn thành</t>
  </si>
  <si>
    <t xml:space="preserve">Toång coäng nguoàn voán ( 430= 300+400) </t>
  </si>
  <si>
    <t>Laäp, ngaøy 31 thaùng 12  naêm 2011</t>
  </si>
  <si>
    <t xml:space="preserve">Ngöôøi laäp bieåu                                          Keá toaùn tröôûng </t>
  </si>
  <si>
    <t xml:space="preserve">Toång giaùm ñoác </t>
  </si>
  <si>
    <t>CAÙC CHÆ TIEÂU NGOAØI BAÛNG CAÂN ÑOÁI</t>
  </si>
  <si>
    <t>Ngaøy 31 Thaùng 12 Naêm 2011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</si>
  <si>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</si>
  <si>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</si>
  <si>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</si>
  <si>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</si>
  <si>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loại:</t>
  </si>
  <si>
    <t xml:space="preserve">    Dollar Mỹ (USD)</t>
  </si>
  <si>
    <t>6. Dự toán chi sự nghiệp, dự án</t>
  </si>
  <si>
    <t xml:space="preserve">MAÃU SOÁ B02 -DN </t>
  </si>
  <si>
    <t xml:space="preserve">KEÁT QUAÛ HOAÏT ÑOÄNG KINH DOANH </t>
  </si>
  <si>
    <t>QUYÙ 4 NAÊM  2011</t>
  </si>
  <si>
    <t xml:space="preserve">CHÆ TIEÂU </t>
  </si>
  <si>
    <t xml:space="preserve">Maõ soá </t>
  </si>
  <si>
    <t xml:space="preserve">Thuyeát </t>
  </si>
  <si>
    <t>Kyø naøy</t>
  </si>
  <si>
    <t>Vaên phoøng Cty</t>
  </si>
  <si>
    <t>CN</t>
  </si>
  <si>
    <t xml:space="preserve">Gaïch </t>
  </si>
  <si>
    <t>Luyõ keá töø ñaàu</t>
  </si>
  <si>
    <t xml:space="preserve">Naêm tröôùc </t>
  </si>
  <si>
    <t>minh</t>
  </si>
  <si>
    <t>Ninh Thuaän</t>
  </si>
  <si>
    <t>Tuynel</t>
  </si>
  <si>
    <t xml:space="preserve">  naêm ñeán nay</t>
  </si>
  <si>
    <t xml:space="preserve">1. Doanh thu baùn  haøng vaø cung caáp dòch vuï </t>
  </si>
  <si>
    <t>01</t>
  </si>
  <si>
    <t>VI.25</t>
  </si>
  <si>
    <t xml:space="preserve">Trong ñoù : + Taïi Phuù Yeân </t>
  </si>
  <si>
    <t xml:space="preserve">                  + Taïi Ninh Thuaän </t>
  </si>
  <si>
    <t xml:space="preserve">2.Caùc khoaûn giaûm tröø </t>
  </si>
  <si>
    <t>02</t>
  </si>
  <si>
    <t xml:space="preserve">   - Chieát khaáu thöông maïi </t>
  </si>
  <si>
    <r>
      <t xml:space="preserve">   - Giaûm giaù haøng baùn ( </t>
    </r>
    <r>
      <rPr>
        <i/>
        <sz val="10"/>
        <rFont val="Vni-times"/>
        <family val="0"/>
      </rPr>
      <t>Taïi Phuù yeân</t>
    </r>
    <r>
      <rPr>
        <sz val="10"/>
        <rFont val="VNI-Times"/>
        <family val="0"/>
      </rPr>
      <t xml:space="preserve"> ) </t>
    </r>
  </si>
  <si>
    <t xml:space="preserve">   - Haøng baùn bò traû laïi </t>
  </si>
  <si>
    <t xml:space="preserve">   - Thueá tieâu thuï ñaëc bieät ,thueá xuaát khaåu, thueá</t>
  </si>
  <si>
    <t xml:space="preserve"> GTGT theo phöông phaùp tröïc tieáp phaûi noäp </t>
  </si>
  <si>
    <t>3.Doanh thu thuaàn veà baùn haøng vaø cung caáp dòch vuï ( 10= 01-02)</t>
  </si>
  <si>
    <t xml:space="preserve">4. Giaù voán haøng baùn </t>
  </si>
  <si>
    <t>VI.27</t>
  </si>
  <si>
    <t>5. Lôi nhuaän goäp veà baùn haøng vaø cung caáp dòch vuï ( 20= 10 -11)</t>
  </si>
  <si>
    <t xml:space="preserve">6. Doanh thu hoaït ñoàng taøi chính </t>
  </si>
  <si>
    <t>VI.26</t>
  </si>
  <si>
    <t xml:space="preserve">7. Chi phí taøi chính </t>
  </si>
  <si>
    <t>VI.28</t>
  </si>
  <si>
    <r>
      <t xml:space="preserve">    - </t>
    </r>
    <r>
      <rPr>
        <i/>
        <sz val="10"/>
        <rFont val="Vni-times"/>
        <family val="0"/>
      </rPr>
      <t xml:space="preserve">Trong ñoù : Laõi vay phaûi traû ( Taïi Phuù Yeân ) </t>
    </r>
  </si>
  <si>
    <t xml:space="preserve">8. Chi phí baùn haøng </t>
  </si>
  <si>
    <t xml:space="preserve">9. Chi phí quaûn lyù doanh nghieäp </t>
  </si>
  <si>
    <t>10. Lôïi nhuaän töø hoïat ñoäng kinh doanh [ 30=20+(21-22)-(24+25)]</t>
  </si>
  <si>
    <t xml:space="preserve">11. Thu nhaäp khaùc </t>
  </si>
  <si>
    <t xml:space="preserve">12. Chi phí khaùc </t>
  </si>
  <si>
    <t xml:space="preserve">13. Lôïi nhuaän khaùc : ( 40= 31-32) </t>
  </si>
  <si>
    <t xml:space="preserve">14. Toång lôïi nhuaän tröôùc thueá ( 50= 30+40) </t>
  </si>
  <si>
    <t>15. Chi phí thueá TNDN hieän haønh</t>
  </si>
  <si>
    <t>16. Chi phí thueá TNDN hoõan laïi</t>
  </si>
  <si>
    <t>17. Lôïi nhuaän sau thueá TNDN ( 60= 50-51-52)</t>
  </si>
  <si>
    <t xml:space="preserve">18. Laõi cô baûn treân coå phieáu </t>
  </si>
  <si>
    <t>Ngöôøi laäp bieåu                                             Keá toaùn tröôûng</t>
  </si>
  <si>
    <t>Toång giaùm ñoác</t>
  </si>
  <si>
    <t>Chênh lệch</t>
  </si>
  <si>
    <t>Thuế môn bài</t>
  </si>
  <si>
    <t>QUYÙ 3 NAÊM  2011</t>
  </si>
  <si>
    <t xml:space="preserve">MAÃU SOÁ  B 03 - DN </t>
  </si>
  <si>
    <t xml:space="preserve">BAÙO CAÙO LÖU CHUYEÅN TIEÀN TEÄ </t>
  </si>
  <si>
    <t>(Theo phöông phaùp tröïc tieáp )</t>
  </si>
  <si>
    <t>Quyù 4 Naêm 2011</t>
  </si>
  <si>
    <t>T.minh</t>
  </si>
  <si>
    <t>NAÊM NAY</t>
  </si>
  <si>
    <t xml:space="preserve">Vaên phoøng Cty </t>
  </si>
  <si>
    <t>Nhaø maùy gaïch</t>
  </si>
  <si>
    <t xml:space="preserve">NAÊM  TRÖÔÙC </t>
  </si>
  <si>
    <t xml:space="preserve">I . Löu chuyeån tieàn töø hoaït ñoäng kinh doanh </t>
  </si>
  <si>
    <t xml:space="preserve">1. Tieàn thu töø baùn haøng, cung caáp DV vaø doanh thu khaùc </t>
  </si>
  <si>
    <t xml:space="preserve">2. Tieàn chi traû cho ngöôøi cung caáp haøng hoaù vaø dòch vuï </t>
  </si>
  <si>
    <t xml:space="preserve">3. Tieàn chi traû cho ngöôøi lao ñoäng </t>
  </si>
  <si>
    <t xml:space="preserve">4. Tieàn chi traû laõi vay </t>
  </si>
  <si>
    <t xml:space="preserve">5. Tieàn chi noäp thueá thu nhaäp doanh nghieäp </t>
  </si>
  <si>
    <t xml:space="preserve">6. Tieàn thu khaùc töø hoaït ñoäng saûn xuaát kinh doanh </t>
  </si>
  <si>
    <t xml:space="preserve">7. Tieàn chi khaùc cho hoaït ñoäng saûn xuaát kinh doanh </t>
  </si>
  <si>
    <t xml:space="preserve">Löu chuyeån tieàn thuaàn töø hoaït ñoâng saûn xuaát kinh doanh </t>
  </si>
  <si>
    <t xml:space="preserve">II . Löu chuyeån tieàn töø hoaït ñoäng ñaàu tö </t>
  </si>
  <si>
    <t xml:space="preserve">1. Chi tieàn mua saém, xaây döïng TSCÑ vaø caùc TS daøi haïn khaùc </t>
  </si>
  <si>
    <t xml:space="preserve">2. Thu tieàn töø nhöôïng baùn, thanh lyù TSCÑ vaø caùc taøi saûn daøi haïn khaùc </t>
  </si>
  <si>
    <t xml:space="preserve">3. Tieàn chi cho vay, mua caùc coâng cuï nôï cuûa ñôn vò khaùc </t>
  </si>
  <si>
    <t xml:space="preserve">4. Tieàn thu hoài cho vay, baùn laïi caùc coâng cuï nôï cuûa ñôn vò khaùc </t>
  </si>
  <si>
    <t xml:space="preserve">5. Tieàn chi ñaàu tö goùp voán vaøo ñôn vò khaùc </t>
  </si>
  <si>
    <t xml:space="preserve">6. Thu hoài ñaàu tö goùp voán vaøo ñôn vò khaùc </t>
  </si>
  <si>
    <t xml:space="preserve">7. Thu laõi cho vay, coå töùc vaø lôïi nhuaän ñöôïc chia </t>
  </si>
  <si>
    <t xml:space="preserve">Löu chuyeån tieàn thuaàn töø hoaït ñoäng ñaàu tö </t>
  </si>
  <si>
    <t xml:space="preserve">III . Löu chuyeån tieàn töø hoaït ñoäng taøi chính </t>
  </si>
  <si>
    <t xml:space="preserve">1. Thu tieàn töø phaùt haønh coå phieáu,nhaän voán goùp cuûa chuû sôû höõu </t>
  </si>
  <si>
    <t xml:space="preserve">2. Traû voán cho chuû sôû höõu, mua laïi coå phieáu cuûa DN ñaõ phaùt haønh </t>
  </si>
  <si>
    <t xml:space="preserve">3. Tieàn vay ngaén haïn, daøi haïn nhaän ñöôïc </t>
  </si>
  <si>
    <t>33</t>
  </si>
  <si>
    <t xml:space="preserve">4. Tieàn chi traû nôï goác vay </t>
  </si>
  <si>
    <t>34</t>
  </si>
  <si>
    <t>5. Tieàn chi traû nôï thueâ taøi chính</t>
  </si>
  <si>
    <t>35</t>
  </si>
  <si>
    <t xml:space="preserve">6. Coå töùc, lôïi nhuaän ñaõ traû cho chuû sôû höõu </t>
  </si>
  <si>
    <t>Löu chuyeån tieàn thuaàn töø hoaït ñoäng taøi chính</t>
  </si>
  <si>
    <t>40</t>
  </si>
  <si>
    <t xml:space="preserve">Löu chuyeån thuaàn trong kyø </t>
  </si>
  <si>
    <t>50</t>
  </si>
  <si>
    <t xml:space="preserve">Tieàn vaø töông ñöông tieàn ñaàu kyø </t>
  </si>
  <si>
    <t>60</t>
  </si>
  <si>
    <t xml:space="preserve">Aûnh höôûng cuûa söï thay ñoåi tyû giaù hoái ñoáaùi quy ñoåi tieàn teä </t>
  </si>
  <si>
    <t>61</t>
  </si>
  <si>
    <t xml:space="preserve">Tieàn vaø töông ñöông tieàn cuoái  kyø </t>
  </si>
  <si>
    <t>70</t>
  </si>
  <si>
    <t xml:space="preserve">Ngöôøi laäp bieåu                                              Keá toaùn tröôûng </t>
  </si>
  <si>
    <t xml:space="preserve"> </t>
  </si>
  <si>
    <t xml:space="preserve">        COÂNG TY COÅ PHAÀN                                              COÄNG HOAØ XAÕ HOÄI CHUÛ NGHÓA VIEÄT NAM</t>
  </si>
  <si>
    <r>
      <t>KHOAÙNG SAÛN PHUÙ YEÂN</t>
    </r>
    <r>
      <rPr>
        <sz val="10"/>
        <rFont val="VNI-Times"/>
        <family val="0"/>
      </rPr>
      <t xml:space="preserve">                                                    </t>
    </r>
    <r>
      <rPr>
        <u val="single"/>
        <sz val="12"/>
        <rFont val="VNI-Times"/>
        <family val="0"/>
      </rPr>
      <t>Ñoäc laäp- Töï do- Haïnh phuùc</t>
    </r>
  </si>
  <si>
    <r>
      <t xml:space="preserve">     Soá :    /Tr-KSPY                                                       </t>
    </r>
    <r>
      <rPr>
        <i/>
        <sz val="12"/>
        <rFont val="VNI-Times"/>
        <family val="0"/>
      </rPr>
      <t>TP. Tuy Hoaø, ngaøy  07  thaùng  01 naêm 2012</t>
    </r>
  </si>
  <si>
    <t>TÔØ TRÌNH</t>
  </si>
  <si>
    <t>V/v Phöông aùn phaân phoái lôïi nhuaän naêm 2011</t>
  </si>
  <si>
    <t>PHÖÔNG AÙN ÑEÀ XUAÁT PHAÂN PHOÁI LÔÏI NHUAÄN NAÊM 2011</t>
  </si>
  <si>
    <t>STT</t>
  </si>
  <si>
    <t>NỘI DUNG</t>
  </si>
  <si>
    <t>SỐ TIỀN</t>
  </si>
  <si>
    <t>Tỷ lệ%/LN sau thuế</t>
  </si>
  <si>
    <t>Toång lôïi nhuaän thöïc hieän tröôùc thueá</t>
  </si>
  <si>
    <t xml:space="preserve">Chi phí thueá thu nhaäp doanh nghieäp </t>
  </si>
  <si>
    <t xml:space="preserve">Lôïi nhuaän sau thueá </t>
  </si>
  <si>
    <t>Quyõ Ñaàu tö phaùt trieån</t>
  </si>
  <si>
    <t xml:space="preserve">Trích quyõ döï phoøng taøi chính  </t>
  </si>
  <si>
    <t>Trích quyõ khen thöôûng, phuùc lôïi</t>
  </si>
  <si>
    <t>Trích chi thuø lao HĐQT va BKS (theo DS)</t>
  </si>
  <si>
    <t>Trích thưởng cho Ban Diều hành</t>
  </si>
  <si>
    <t>Lôïi nhuaän chöa phaân phoái coøn laïi</t>
  </si>
  <si>
    <t>TỔNG GIÁM ĐỐC</t>
  </si>
  <si>
    <t>GHI CHÚ</t>
  </si>
  <si>
    <t>Tổng số quỹ khen thưởng, phúc lợi phải trích</t>
  </si>
  <si>
    <t>năm 2010 là:                                                            618.984.636 đồng</t>
  </si>
  <si>
    <t xml:space="preserve">     Đã trích trong năm 2010:                                      222.974.406 đồng      </t>
  </si>
  <si>
    <t xml:space="preserve">     Số còn lại phải trích:                                             396.010.230 đồng</t>
  </si>
  <si>
    <r>
      <t>Trong đó:</t>
    </r>
    <r>
      <rPr>
        <sz val="10"/>
        <rFont val="Times New Roman"/>
        <family val="0"/>
      </rPr>
      <t xml:space="preserve"> - Quỹ khen thưởng:  354.010.230 đồng</t>
    </r>
  </si>
  <si>
    <t xml:space="preserve">                   - Quỹ phúc lợi:              42.00.000 đồng</t>
  </si>
  <si>
    <t>Chia coå töùc cho coå ñoâng ( Tyû leä 8%/naêm/voán ñieàu leä)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</si>
</sst>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-* #,##0\ _L_s_-;\-* #,##0\ _L_s_-;_-* &quot;-&quot;??\ _L_s_-;_-@_-"/>
    <numFmt numFmtId="166" formatCode="_-* #,##0.00\ _L_s_-;\-* #,##0.00\ _L_s_-;_-* &quot;-&quot;??\ _L_s_-;_-@_-"/>
    <numFmt numFmtId="167" formatCode="dd"/>
    <numFmt numFmtId="168" formatCode="_(* #,##0_);_(* \(#,##0\);_(* &quot;-&quot;??_);_(@_)"/>
  </numFmts>
  <fonts count="34">
    <font>
      <sz val="10"/>
      <name val="Times New Roman"/>
      <family val="0"/>
    </font>
    <font>
      <sz val="10"/>
      <name val="VNI-Times"/>
      <family val="0"/>
    </font>
    <font>
      <sz val="9"/>
      <name val="VNI-Times"/>
      <family val="0"/>
    </font>
    <font>
      <i/>
      <sz val="10"/>
      <name val="Vni-times"/>
      <family val="0"/>
    </font>
    <font>
      <i/>
      <sz val="9"/>
      <name val="VNI-Times"/>
      <family val="0"/>
    </font>
    <font>
      <sz val="18"/>
      <name val="VNI-Times"/>
      <family val="0"/>
    </font>
    <font>
      <i/>
      <sz val="12"/>
      <name val="VNI-Times"/>
      <family val="0"/>
    </font>
    <font>
      <b/>
      <sz val="11"/>
      <name val="VNI-Times"/>
      <family val="0"/>
    </font>
    <font>
      <b/>
      <sz val="10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2"/>
      <name val="VNI-Times"/>
      <family val="0"/>
    </font>
    <font>
      <b/>
      <sz val="9"/>
      <name val="VNI-Times"/>
      <family val="0"/>
    </font>
    <font>
      <b/>
      <i/>
      <sz val="10"/>
      <name val="VNI-Times"/>
      <family val="0"/>
    </font>
    <font>
      <b/>
      <i/>
      <sz val="11"/>
      <name val="VNI-Times"/>
      <family val="0"/>
    </font>
    <font>
      <sz val="11"/>
      <name val="Times New Roman"/>
      <family val="1"/>
    </font>
    <font>
      <b/>
      <sz val="14"/>
      <name val="VNI-Times"/>
      <family val="0"/>
    </font>
    <font>
      <i/>
      <sz val="8"/>
      <name val="VNI-Times"/>
      <family val="0"/>
    </font>
    <font>
      <sz val="11"/>
      <name val="VNI-Script"/>
      <family val="0"/>
    </font>
    <font>
      <sz val="10"/>
      <color indexed="10"/>
      <name val="VNI-Times"/>
      <family val="0"/>
    </font>
    <font>
      <b/>
      <sz val="10"/>
      <color indexed="10"/>
      <name val="VNI-TIMES"/>
      <family val="0"/>
    </font>
    <font>
      <b/>
      <sz val="11"/>
      <color indexed="10"/>
      <name val="VNI-Times"/>
      <family val="0"/>
    </font>
    <font>
      <sz val="14"/>
      <name val="VNI-Times"/>
      <family val="0"/>
    </font>
    <font>
      <sz val="8"/>
      <name val="VNI-Times"/>
      <family val="0"/>
    </font>
    <font>
      <u val="single"/>
      <sz val="12"/>
      <name val="VNI-Times"/>
      <family val="0"/>
    </font>
    <font>
      <b/>
      <sz val="16"/>
      <name val="VNI-Times"/>
      <family val="0"/>
    </font>
    <font>
      <sz val="13"/>
      <name val="VNI-Times"/>
      <family val="0"/>
    </font>
    <font>
      <b/>
      <sz val="10"/>
      <name val="Times New Roman"/>
      <family val="1"/>
    </font>
    <font>
      <sz val="10"/>
      <color indexed="10"/>
      <name val="Times New Roman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4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0" fontId="7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4" xfId="15" applyNumberFormat="1" applyFont="1" applyBorder="1" applyAlignment="1">
      <alignment/>
    </xf>
    <xf numFmtId="164" fontId="0" fillId="0" borderId="0" xfId="0" applyNumberFormat="1" applyAlignment="1">
      <alignment/>
    </xf>
    <xf numFmtId="165" fontId="1" fillId="0" borderId="0" xfId="15" applyNumberFormat="1" applyFont="1" applyAlignment="1">
      <alignment/>
    </xf>
    <xf numFmtId="37" fontId="10" fillId="0" borderId="4" xfId="15" applyNumberFormat="1" applyFont="1" applyBorder="1" applyAlignment="1">
      <alignment/>
    </xf>
    <xf numFmtId="38" fontId="10" fillId="0" borderId="4" xfId="15" applyNumberFormat="1" applyFont="1" applyBorder="1" applyAlignment="1">
      <alignment/>
    </xf>
    <xf numFmtId="37" fontId="7" fillId="0" borderId="4" xfId="15" applyNumberFormat="1" applyFont="1" applyBorder="1" applyAlignment="1">
      <alignment/>
    </xf>
    <xf numFmtId="164" fontId="10" fillId="2" borderId="4" xfId="15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37" fontId="10" fillId="0" borderId="4" xfId="15" applyNumberFormat="1" applyFont="1" applyBorder="1" applyAlignment="1">
      <alignment horizontal="center"/>
    </xf>
    <xf numFmtId="37" fontId="10" fillId="0" borderId="4" xfId="15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7" fillId="0" borderId="5" xfId="15" applyNumberFormat="1" applyFont="1" applyBorder="1" applyAlignment="1">
      <alignment/>
    </xf>
    <xf numFmtId="164" fontId="10" fillId="0" borderId="5" xfId="15" applyNumberFormat="1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65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65" fontId="11" fillId="0" borderId="0" xfId="15" applyNumberFormat="1" applyFont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6" xfId="0" applyNumberFormat="1" applyFont="1" applyBorder="1" applyAlignment="1">
      <alignment horizontal="right"/>
    </xf>
    <xf numFmtId="164" fontId="7" fillId="0" borderId="6" xfId="15" applyNumberFormat="1" applyFont="1" applyBorder="1" applyAlignment="1">
      <alignment horizontal="right"/>
    </xf>
    <xf numFmtId="164" fontId="7" fillId="0" borderId="3" xfId="15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4" fontId="14" fillId="0" borderId="4" xfId="15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right"/>
    </xf>
    <xf numFmtId="164" fontId="10" fillId="0" borderId="4" xfId="15" applyNumberFormat="1" applyFont="1" applyBorder="1" applyAlignment="1">
      <alignment horizontal="right"/>
    </xf>
    <xf numFmtId="38" fontId="10" fillId="0" borderId="4" xfId="15" applyNumberFormat="1" applyFont="1" applyBorder="1" applyAlignment="1">
      <alignment horizontal="right"/>
    </xf>
    <xf numFmtId="38" fontId="10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7" fillId="0" borderId="4" xfId="15" applyNumberFormat="1" applyFont="1" applyBorder="1" applyAlignment="1">
      <alignment horizontal="right"/>
    </xf>
    <xf numFmtId="43" fontId="10" fillId="0" borderId="4" xfId="15" applyFont="1" applyBorder="1" applyAlignment="1">
      <alignment horizontal="right"/>
    </xf>
    <xf numFmtId="37" fontId="7" fillId="0" borderId="4" xfId="15" applyNumberFormat="1" applyFont="1" applyBorder="1" applyAlignment="1">
      <alignment horizontal="right"/>
    </xf>
    <xf numFmtId="38" fontId="7" fillId="0" borderId="4" xfId="15" applyNumberFormat="1" applyFont="1" applyBorder="1" applyAlignment="1">
      <alignment horizontal="right"/>
    </xf>
    <xf numFmtId="0" fontId="15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0" fillId="0" borderId="5" xfId="15" applyNumberFormat="1" applyFont="1" applyBorder="1" applyAlignment="1">
      <alignment horizontal="right"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3" fontId="10" fillId="0" borderId="4" xfId="15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0" fillId="0" borderId="7" xfId="15" applyNumberFormat="1" applyFont="1" applyBorder="1" applyAlignment="1">
      <alignment horizontal="right"/>
    </xf>
    <xf numFmtId="164" fontId="7" fillId="0" borderId="2" xfId="15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 horizontal="right"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49" fontId="0" fillId="0" borderId="8" xfId="0" applyNumberFormat="1" applyFont="1" applyBorder="1" applyAlignment="1" applyProtection="1">
      <alignment/>
      <protection hidden="1"/>
    </xf>
    <xf numFmtId="0" fontId="0" fillId="0" borderId="8" xfId="0" applyBorder="1" applyAlignment="1">
      <alignment/>
    </xf>
    <xf numFmtId="165" fontId="0" fillId="0" borderId="8" xfId="15" applyNumberFormat="1" applyBorder="1" applyAlignment="1">
      <alignment horizontal="right"/>
    </xf>
    <xf numFmtId="49" fontId="0" fillId="0" borderId="4" xfId="0" applyNumberFormat="1" applyFont="1" applyBorder="1" applyAlignment="1" applyProtection="1">
      <alignment/>
      <protection hidden="1"/>
    </xf>
    <xf numFmtId="0" fontId="0" fillId="0" borderId="4" xfId="0" applyBorder="1" applyAlignment="1">
      <alignment/>
    </xf>
    <xf numFmtId="38" fontId="0" fillId="0" borderId="0" xfId="0" applyNumberFormat="1" applyAlignment="1">
      <alignment/>
    </xf>
    <xf numFmtId="165" fontId="0" fillId="0" borderId="4" xfId="15" applyNumberFormat="1" applyBorder="1" applyAlignment="1">
      <alignment horizontal="right"/>
    </xf>
    <xf numFmtId="49" fontId="0" fillId="0" borderId="4" xfId="0" applyNumberFormat="1" applyFont="1" applyBorder="1" applyAlignment="1" applyProtection="1">
      <alignment/>
      <protection locked="0"/>
    </xf>
    <xf numFmtId="0" fontId="0" fillId="0" borderId="9" xfId="0" applyBorder="1" applyAlignment="1">
      <alignment/>
    </xf>
    <xf numFmtId="165" fontId="0" fillId="0" borderId="9" xfId="15" applyNumberFormat="1" applyBorder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18" fillId="0" borderId="0" xfId="0" applyFont="1" applyAlignment="1">
      <alignment/>
    </xf>
    <xf numFmtId="0" fontId="8" fillId="0" borderId="3" xfId="0" applyFont="1" applyBorder="1" applyAlignment="1">
      <alignment/>
    </xf>
    <xf numFmtId="49" fontId="8" fillId="0" borderId="3" xfId="0" applyNumberFormat="1" applyFont="1" applyBorder="1" applyAlignment="1">
      <alignment horizontal="centerContinuous"/>
    </xf>
    <xf numFmtId="37" fontId="8" fillId="0" borderId="3" xfId="0" applyNumberFormat="1" applyFont="1" applyBorder="1" applyAlignment="1">
      <alignment horizontal="centerContinuous"/>
    </xf>
    <xf numFmtId="164" fontId="8" fillId="0" borderId="3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8" fillId="0" borderId="4" xfId="0" applyNumberFormat="1" applyFont="1" applyBorder="1" applyAlignment="1">
      <alignment horizontal="centerContinuous"/>
    </xf>
    <xf numFmtId="37" fontId="8" fillId="0" borderId="4" xfId="0" applyNumberFormat="1" applyFont="1" applyBorder="1" applyAlignment="1">
      <alignment horizontal="centerContinuous"/>
    </xf>
    <xf numFmtId="164" fontId="3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37" fontId="1" fillId="0" borderId="4" xfId="0" applyNumberFormat="1" applyFont="1" applyBorder="1" applyAlignment="1">
      <alignment horizontal="centerContinuous"/>
    </xf>
    <xf numFmtId="164" fontId="8" fillId="0" borderId="4" xfId="0" applyNumberFormat="1" applyFont="1" applyBorder="1" applyAlignment="1">
      <alignment/>
    </xf>
    <xf numFmtId="37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4" fontId="10" fillId="0" borderId="0" xfId="0" applyNumberFormat="1" applyFont="1" applyBorder="1" applyAlignment="1">
      <alignment/>
    </xf>
    <xf numFmtId="37" fontId="8" fillId="0" borderId="4" xfId="0" applyNumberFormat="1" applyFont="1" applyBorder="1" applyAlignment="1">
      <alignment horizontal="center"/>
    </xf>
    <xf numFmtId="38" fontId="8" fillId="0" borderId="4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43" fontId="1" fillId="0" borderId="4" xfId="15" applyFont="1" applyBorder="1" applyAlignment="1">
      <alignment/>
    </xf>
    <xf numFmtId="43" fontId="3" fillId="0" borderId="4" xfId="15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20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0" fontId="8" fillId="0" borderId="5" xfId="0" applyFont="1" applyBorder="1" applyAlignment="1">
      <alignment horizontal="left"/>
    </xf>
    <xf numFmtId="37" fontId="8" fillId="0" borderId="5" xfId="0" applyNumberFormat="1" applyFont="1" applyBorder="1" applyAlignment="1">
      <alignment horizontal="center"/>
    </xf>
    <xf numFmtId="37" fontId="1" fillId="0" borderId="5" xfId="0" applyNumberFormat="1" applyFont="1" applyBorder="1" applyAlignment="1">
      <alignment horizontal="centerContinuous"/>
    </xf>
    <xf numFmtId="164" fontId="1" fillId="0" borderId="5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0" fontId="8" fillId="0" borderId="7" xfId="0" applyFont="1" applyBorder="1" applyAlignment="1">
      <alignment horizontal="left"/>
    </xf>
    <xf numFmtId="37" fontId="8" fillId="0" borderId="7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Continuous"/>
    </xf>
    <xf numFmtId="164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167" fontId="10" fillId="0" borderId="0" xfId="0" applyNumberFormat="1" applyFont="1" applyAlignment="1">
      <alignment horizontal="centerContinuous"/>
    </xf>
    <xf numFmtId="37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37" fontId="2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7" fontId="1" fillId="0" borderId="3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center" vertical="center"/>
    </xf>
    <xf numFmtId="167" fontId="0" fillId="0" borderId="4" xfId="0" applyNumberFormat="1" applyBorder="1" applyAlignment="1">
      <alignment horizontal="center"/>
    </xf>
    <xf numFmtId="37" fontId="1" fillId="0" borderId="4" xfId="0" applyNumberFormat="1" applyFont="1" applyBorder="1" applyAlignment="1">
      <alignment horizontal="right"/>
    </xf>
    <xf numFmtId="37" fontId="1" fillId="0" borderId="6" xfId="0" applyNumberFormat="1" applyFont="1" applyBorder="1" applyAlignment="1">
      <alignment horizontal="right"/>
    </xf>
    <xf numFmtId="167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37" fontId="8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37" fontId="1" fillId="0" borderId="4" xfId="15" applyNumberFormat="1" applyFont="1" applyBorder="1" applyAlignment="1">
      <alignment horizontal="right"/>
    </xf>
    <xf numFmtId="43" fontId="1" fillId="0" borderId="4" xfId="15" applyFon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49" fontId="0" fillId="0" borderId="7" xfId="0" applyNumberFormat="1" applyBorder="1" applyAlignment="1">
      <alignment horizontal="center"/>
    </xf>
    <xf numFmtId="0" fontId="9" fillId="0" borderId="7" xfId="0" applyFont="1" applyBorder="1" applyAlignment="1">
      <alignment horizontal="center"/>
    </xf>
    <xf numFmtId="37" fontId="8" fillId="0" borderId="7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23" fillId="0" borderId="0" xfId="15" applyNumberFormat="1" applyFont="1" applyAlignment="1">
      <alignment/>
    </xf>
    <xf numFmtId="37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3" xfId="0" applyBorder="1" applyAlignment="1">
      <alignment horizontal="center"/>
    </xf>
    <xf numFmtId="37" fontId="9" fillId="0" borderId="4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168" fontId="27" fillId="0" borderId="0" xfId="15" applyNumberFormat="1" applyFont="1" applyAlignment="1">
      <alignment/>
    </xf>
    <xf numFmtId="39" fontId="9" fillId="0" borderId="4" xfId="0" applyNumberFormat="1" applyFont="1" applyBorder="1" applyAlignment="1">
      <alignment horizontal="center"/>
    </xf>
    <xf numFmtId="37" fontId="28" fillId="0" borderId="0" xfId="0" applyNumberFormat="1" applyFont="1" applyAlignment="1">
      <alignment/>
    </xf>
    <xf numFmtId="39" fontId="0" fillId="0" borderId="4" xfId="0" applyNumberFormat="1" applyBorder="1" applyAlignment="1">
      <alignment horizontal="center"/>
    </xf>
    <xf numFmtId="168" fontId="0" fillId="0" borderId="0" xfId="15" applyNumberFormat="1" applyAlignment="1">
      <alignment/>
    </xf>
    <xf numFmtId="0" fontId="27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2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37" fontId="9" fillId="0" borderId="5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37" fontId="0" fillId="0" borderId="7" xfId="0" applyNumberFormat="1" applyBorder="1" applyAlignment="1">
      <alignment/>
    </xf>
    <xf numFmtId="49" fontId="0" fillId="0" borderId="7" xfId="1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15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HU\B&#193;O%20C&#193;O%20T&#192;I%20CH&#205;NH\BAO%20CAO%20TAI%20CHINH\Bao%20caoTC\N&#259;m%202011\BCDKT%20QUY%204-2011(Ta&#803;m%20th&#417;&#768;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HU\BAO%20CAO%20TAI%20CHINH\Bao%20caoTC\Nam%202009\BCDKT%20QUY%204-09%20&#272;IEU%20CHINH%20THEO%20KIEM%20TO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an "/>
      <sheetName val="Ng von "/>
      <sheetName val="KQKDQ1"/>
      <sheetName val="KQ KDQ2 "/>
      <sheetName val="KQKDQ3"/>
      <sheetName val="KQKDQ4"/>
      <sheetName val="LC TTe"/>
      <sheetName val="QT NO 1"/>
      <sheetName val="QT NO"/>
      <sheetName val="605"/>
      <sheetName val="Sheet2"/>
      <sheetName val="Sheet1"/>
      <sheetName val="XXXXXXXX"/>
      <sheetName val="00000000"/>
      <sheetName val="XXXXXXX0"/>
      <sheetName val="XXXXXXX1"/>
      <sheetName val="XXXXXXX2"/>
      <sheetName val="XXXXXXX3"/>
      <sheetName val="10000000"/>
      <sheetName val="XL4Poppy"/>
    </sheetNames>
    <sheetDataSet>
      <sheetData sheetId="1">
        <row r="46">
          <cell r="D46">
            <v>115610282469</v>
          </cell>
          <cell r="E46">
            <v>95257446677</v>
          </cell>
          <cell r="F46">
            <v>7482225851</v>
          </cell>
          <cell r="G46">
            <v>12870609941</v>
          </cell>
          <cell r="H46">
            <v>96255036869</v>
          </cell>
        </row>
      </sheetData>
      <sheetData sheetId="2"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3">
        <row r="9">
          <cell r="I9">
            <v>13909031261</v>
          </cell>
        </row>
        <row r="10">
          <cell r="I10">
            <v>5407629396</v>
          </cell>
        </row>
        <row r="11">
          <cell r="I11">
            <v>0</v>
          </cell>
        </row>
        <row r="18">
          <cell r="I18">
            <v>13909031261</v>
          </cell>
        </row>
        <row r="19">
          <cell r="I19">
            <v>5407629396</v>
          </cell>
        </row>
        <row r="21">
          <cell r="I21">
            <v>11244064615</v>
          </cell>
        </row>
        <row r="22">
          <cell r="I22">
            <v>5253217323</v>
          </cell>
        </row>
        <row r="23">
          <cell r="I23">
            <v>2819378719</v>
          </cell>
        </row>
        <row r="24">
          <cell r="I24">
            <v>2664966646</v>
          </cell>
        </row>
        <row r="25">
          <cell r="I25">
            <v>154412073</v>
          </cell>
        </row>
        <row r="26">
          <cell r="I26">
            <v>2477201877</v>
          </cell>
        </row>
        <row r="27">
          <cell r="I27">
            <v>2471796777</v>
          </cell>
        </row>
        <row r="28">
          <cell r="I28">
            <v>5405100</v>
          </cell>
        </row>
        <row r="29">
          <cell r="I29">
            <v>15127792</v>
          </cell>
        </row>
        <row r="30">
          <cell r="I30">
            <v>15127792</v>
          </cell>
        </row>
        <row r="31">
          <cell r="I31">
            <v>577477913</v>
          </cell>
        </row>
        <row r="32">
          <cell r="I32">
            <v>577477913</v>
          </cell>
        </row>
        <row r="33">
          <cell r="I33">
            <v>0</v>
          </cell>
        </row>
        <row r="34">
          <cell r="I34">
            <v>1440407644</v>
          </cell>
        </row>
        <row r="35">
          <cell r="I35">
            <v>3263567247</v>
          </cell>
        </row>
        <row r="36">
          <cell r="I36">
            <v>3103750074</v>
          </cell>
        </row>
        <row r="37">
          <cell r="I37">
            <v>159817173</v>
          </cell>
        </row>
        <row r="38">
          <cell r="I38">
            <v>547857721</v>
          </cell>
        </row>
        <row r="39">
          <cell r="I39">
            <v>390062039</v>
          </cell>
        </row>
        <row r="40">
          <cell r="I40">
            <v>157795682</v>
          </cell>
        </row>
        <row r="42">
          <cell r="I42">
            <v>3261545756</v>
          </cell>
        </row>
        <row r="43">
          <cell r="I43">
            <v>159817173</v>
          </cell>
        </row>
        <row r="44">
          <cell r="I44">
            <v>855340732.25</v>
          </cell>
        </row>
        <row r="45">
          <cell r="I45">
            <v>0</v>
          </cell>
        </row>
        <row r="46">
          <cell r="I46">
            <v>2566022196.75</v>
          </cell>
        </row>
      </sheetData>
      <sheetData sheetId="4">
        <row r="9">
          <cell r="I9">
            <v>21269807649</v>
          </cell>
        </row>
        <row r="10">
          <cell r="I10">
            <v>7193446937</v>
          </cell>
        </row>
        <row r="11">
          <cell r="I11">
            <v>0</v>
          </cell>
        </row>
        <row r="18">
          <cell r="I18">
            <v>21269807649</v>
          </cell>
        </row>
        <row r="19">
          <cell r="I19">
            <v>7193446937</v>
          </cell>
        </row>
        <row r="21">
          <cell r="I21">
            <v>16632014281</v>
          </cell>
        </row>
        <row r="22">
          <cell r="I22">
            <v>7025148500</v>
          </cell>
        </row>
        <row r="23">
          <cell r="I23">
            <v>4806091805</v>
          </cell>
        </row>
        <row r="24">
          <cell r="I24">
            <v>4637793368</v>
          </cell>
        </row>
        <row r="25">
          <cell r="I25">
            <v>168298437</v>
          </cell>
        </row>
        <row r="26">
          <cell r="I26">
            <v>3525286475</v>
          </cell>
        </row>
        <row r="27">
          <cell r="I27">
            <v>3493873455</v>
          </cell>
        </row>
        <row r="28">
          <cell r="I28">
            <v>31413020</v>
          </cell>
        </row>
        <row r="29">
          <cell r="I29">
            <v>15127792</v>
          </cell>
        </row>
        <row r="30">
          <cell r="I30">
            <v>15127792</v>
          </cell>
        </row>
        <row r="31">
          <cell r="I31">
            <v>836149316</v>
          </cell>
        </row>
        <row r="32">
          <cell r="I32">
            <v>836149316</v>
          </cell>
        </row>
        <row r="33">
          <cell r="I33">
            <v>0</v>
          </cell>
        </row>
        <row r="34">
          <cell r="I34">
            <v>2067008122</v>
          </cell>
        </row>
        <row r="35">
          <cell r="I35">
            <v>5413093050</v>
          </cell>
        </row>
        <row r="36">
          <cell r="I36">
            <v>5213381593</v>
          </cell>
        </row>
        <row r="37">
          <cell r="I37">
            <v>199711457</v>
          </cell>
        </row>
        <row r="38">
          <cell r="I38">
            <v>794494085</v>
          </cell>
        </row>
        <row r="39">
          <cell r="I39">
            <v>555217036</v>
          </cell>
        </row>
        <row r="40">
          <cell r="I40">
            <v>239277049</v>
          </cell>
        </row>
        <row r="41">
          <cell r="I41">
            <v>5652370099</v>
          </cell>
        </row>
        <row r="42">
          <cell r="I42">
            <v>5452658642</v>
          </cell>
        </row>
        <row r="43">
          <cell r="I43">
            <v>199711457</v>
          </cell>
        </row>
        <row r="44">
          <cell r="I44">
            <v>1413092524.75</v>
          </cell>
        </row>
        <row r="45">
          <cell r="I45">
            <v>0</v>
          </cell>
        </row>
        <row r="46">
          <cell r="I46">
            <v>4239277574.25</v>
          </cell>
        </row>
      </sheetData>
      <sheetData sheetId="5">
        <row r="9">
          <cell r="E9">
            <v>5960617411</v>
          </cell>
        </row>
        <row r="10">
          <cell r="E10">
            <v>315151364</v>
          </cell>
        </row>
        <row r="11">
          <cell r="E11">
            <v>0</v>
          </cell>
        </row>
        <row r="18">
          <cell r="E18">
            <v>5960617411</v>
          </cell>
        </row>
        <row r="19">
          <cell r="E19">
            <v>315151364</v>
          </cell>
        </row>
        <row r="21">
          <cell r="E21">
            <v>4686411863</v>
          </cell>
        </row>
        <row r="22">
          <cell r="E22">
            <v>306443118</v>
          </cell>
        </row>
        <row r="23">
          <cell r="E23">
            <v>1282913794</v>
          </cell>
        </row>
        <row r="24">
          <cell r="E24">
            <v>1274205548</v>
          </cell>
        </row>
        <row r="25">
          <cell r="E25">
            <v>8708246</v>
          </cell>
        </row>
        <row r="26">
          <cell r="E26">
            <v>838224152</v>
          </cell>
        </row>
        <row r="27">
          <cell r="E27">
            <v>836731134</v>
          </cell>
        </row>
        <row r="28">
          <cell r="E28">
            <v>1493018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218443744</v>
          </cell>
        </row>
        <row r="32">
          <cell r="E32">
            <v>218443744</v>
          </cell>
        </row>
        <row r="33">
          <cell r="E33">
            <v>0</v>
          </cell>
        </row>
        <row r="34">
          <cell r="E34">
            <v>852228853</v>
          </cell>
        </row>
        <row r="35">
          <cell r="E35">
            <v>1050465349</v>
          </cell>
        </row>
        <row r="36">
          <cell r="E36">
            <v>1040264085</v>
          </cell>
        </row>
        <row r="37">
          <cell r="E37">
            <v>10201264</v>
          </cell>
        </row>
        <row r="38">
          <cell r="E38">
            <v>209986364</v>
          </cell>
        </row>
        <row r="39">
          <cell r="E39">
            <v>175765858</v>
          </cell>
        </row>
        <row r="40">
          <cell r="E40">
            <v>34220506</v>
          </cell>
        </row>
        <row r="41">
          <cell r="E41">
            <v>1084685855</v>
          </cell>
        </row>
        <row r="42">
          <cell r="E42">
            <v>1074484591</v>
          </cell>
        </row>
        <row r="43">
          <cell r="E43">
            <v>10201264</v>
          </cell>
        </row>
        <row r="44">
          <cell r="E44">
            <v>271171463.75</v>
          </cell>
        </row>
        <row r="46">
          <cell r="E46">
            <v>813514391.25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an "/>
      <sheetName val="Ng von "/>
      <sheetName val="KQKDQ1"/>
      <sheetName val="KQ KDQ2 "/>
      <sheetName val="KQKDQ3"/>
      <sheetName val="KQKDQ4"/>
      <sheetName val="LC TTe"/>
      <sheetName val="QT NO 1"/>
      <sheetName val="QT NO"/>
      <sheetName val="605"/>
      <sheetName val="Sheet2"/>
      <sheetName val="Sheet1"/>
      <sheetName val="XXXXXXXX"/>
      <sheetName val="00000000"/>
      <sheetName val="XXXXXXX0"/>
      <sheetName val="XXXXXXX1"/>
      <sheetName val="XXXXXXX2"/>
      <sheetName val="XXXXXXX3"/>
      <sheetName val="10000000"/>
      <sheetName val="XL4Poppy"/>
    </sheetNames>
    <sheetDataSet>
      <sheetData sheetId="4">
        <row r="33">
          <cell r="J33">
            <v>0</v>
          </cell>
        </row>
        <row r="45">
          <cell r="J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37">
      <selection activeCell="A1" sqref="A1:H61"/>
    </sheetView>
  </sheetViews>
  <sheetFormatPr defaultColWidth="9.33203125" defaultRowHeight="12.75"/>
  <cols>
    <col min="1" max="1" width="56.5" style="0" customWidth="1"/>
    <col min="2" max="2" width="8.16015625" style="0" customWidth="1"/>
    <col min="3" max="3" width="8.5" style="0" customWidth="1"/>
    <col min="4" max="4" width="19.66015625" style="0" customWidth="1"/>
    <col min="5" max="5" width="19.66015625" style="0" hidden="1" customWidth="1"/>
    <col min="6" max="6" width="18.5" style="0" hidden="1" customWidth="1"/>
    <col min="7" max="7" width="19" style="0" hidden="1" customWidth="1"/>
    <col min="8" max="8" width="20" style="0" customWidth="1"/>
    <col min="9" max="9" width="22" style="0" customWidth="1"/>
  </cols>
  <sheetData>
    <row r="1" spans="1:8" ht="13.5" customHeight="1">
      <c r="A1" s="1" t="s">
        <v>0</v>
      </c>
      <c r="C1" s="226" t="s">
        <v>1</v>
      </c>
      <c r="D1" s="226"/>
      <c r="E1" s="226"/>
      <c r="F1" s="226"/>
      <c r="G1" s="226"/>
      <c r="H1" s="226"/>
    </row>
    <row r="2" spans="1:8" ht="13.5" customHeight="1">
      <c r="A2" s="2" t="s">
        <v>2</v>
      </c>
      <c r="B2" s="3"/>
      <c r="C2" s="227" t="s">
        <v>3</v>
      </c>
      <c r="D2" s="227"/>
      <c r="E2" s="227"/>
      <c r="F2" s="227"/>
      <c r="G2" s="227"/>
      <c r="H2" s="227"/>
    </row>
    <row r="3" spans="1:8" ht="13.5" customHeight="1" thickBot="1">
      <c r="A3" s="4" t="s">
        <v>4</v>
      </c>
      <c r="B3" s="5"/>
      <c r="C3" s="228" t="s">
        <v>5</v>
      </c>
      <c r="D3" s="228"/>
      <c r="E3" s="228"/>
      <c r="F3" s="228"/>
      <c r="G3" s="228"/>
      <c r="H3" s="228"/>
    </row>
    <row r="4" spans="1:8" ht="13.5" customHeight="1" thickTop="1">
      <c r="A4" s="6"/>
      <c r="B4" s="6"/>
      <c r="C4" s="7"/>
      <c r="D4" s="7"/>
      <c r="E4" s="7"/>
      <c r="F4" s="7"/>
      <c r="G4" s="7"/>
      <c r="H4" s="7"/>
    </row>
    <row r="5" spans="1:8" ht="22.5" customHeight="1">
      <c r="A5" s="229" t="s">
        <v>6</v>
      </c>
      <c r="B5" s="229"/>
      <c r="C5" s="229"/>
      <c r="D5" s="229"/>
      <c r="E5" s="229"/>
      <c r="F5" s="229"/>
      <c r="G5" s="229"/>
      <c r="H5" s="229"/>
    </row>
    <row r="6" spans="1:8" ht="14.25" customHeight="1">
      <c r="A6" s="225" t="s">
        <v>7</v>
      </c>
      <c r="B6" s="225"/>
      <c r="C6" s="225"/>
      <c r="D6" s="225"/>
      <c r="E6" s="225"/>
      <c r="F6" s="225"/>
      <c r="G6" s="225"/>
      <c r="H6" s="225"/>
    </row>
    <row r="7" ht="12.75" customHeight="1">
      <c r="H7" s="8" t="s">
        <v>8</v>
      </c>
    </row>
    <row r="8" spans="1:8" ht="24.75" customHeight="1">
      <c r="A8" s="9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</row>
    <row r="9" spans="1:8" ht="17.25">
      <c r="A9" s="10" t="s">
        <v>17</v>
      </c>
      <c r="B9" s="11">
        <v>100</v>
      </c>
      <c r="C9" s="12"/>
      <c r="D9" s="13">
        <f>D10+D13+D16+D23+D26</f>
        <v>70940618117</v>
      </c>
      <c r="E9" s="14">
        <f>+E10+E13+E16+E23+E26</f>
        <v>54524122808</v>
      </c>
      <c r="F9" s="14">
        <f>+F10+F13+F16+F23+F26</f>
        <v>3836222451</v>
      </c>
      <c r="G9" s="14">
        <f>+G10+G13+G16+G23+G26</f>
        <v>12580272858</v>
      </c>
      <c r="H9" s="14">
        <f>+H10+H13+H16+H23+H26</f>
        <v>71119523585</v>
      </c>
    </row>
    <row r="10" spans="1:8" ht="17.25">
      <c r="A10" s="15" t="s">
        <v>18</v>
      </c>
      <c r="B10" s="16">
        <v>110</v>
      </c>
      <c r="C10" s="17"/>
      <c r="D10" s="13">
        <f>SUM(D11:D12)</f>
        <v>1376607179</v>
      </c>
      <c r="E10" s="13">
        <f>SUM(E11:E12)</f>
        <v>1309375303</v>
      </c>
      <c r="F10" s="13">
        <f>SUM(F11:F12)</f>
        <v>55284760</v>
      </c>
      <c r="G10" s="13">
        <f>SUM(G11:G12)</f>
        <v>11947116</v>
      </c>
      <c r="H10" s="13">
        <f>SUM(H11:H12)</f>
        <v>11516557219</v>
      </c>
    </row>
    <row r="11" spans="1:8" ht="17.25">
      <c r="A11" s="18" t="s">
        <v>19</v>
      </c>
      <c r="B11" s="19">
        <v>111</v>
      </c>
      <c r="C11" s="20" t="s">
        <v>20</v>
      </c>
      <c r="D11" s="21">
        <f>SUM(E11:G11)</f>
        <v>46908545</v>
      </c>
      <c r="E11" s="21">
        <v>29552549</v>
      </c>
      <c r="F11" s="21">
        <v>5408880</v>
      </c>
      <c r="G11" s="21">
        <v>11947116</v>
      </c>
      <c r="H11" s="21">
        <v>2445557219</v>
      </c>
    </row>
    <row r="12" spans="1:9" ht="17.25">
      <c r="A12" s="18" t="s">
        <v>21</v>
      </c>
      <c r="B12" s="19">
        <v>112</v>
      </c>
      <c r="C12" s="20">
        <v>1</v>
      </c>
      <c r="D12" s="21">
        <f>SUM(E12:G12)</f>
        <v>1329698634</v>
      </c>
      <c r="E12" s="21">
        <v>1279822754</v>
      </c>
      <c r="F12" s="21">
        <v>49875880</v>
      </c>
      <c r="G12" s="21"/>
      <c r="H12" s="21">
        <v>9071000000</v>
      </c>
      <c r="I12" s="22"/>
    </row>
    <row r="13" spans="1:9" ht="17.25">
      <c r="A13" s="15" t="s">
        <v>22</v>
      </c>
      <c r="B13" s="16">
        <v>120</v>
      </c>
      <c r="C13" s="17"/>
      <c r="D13" s="13">
        <f>SUM(E13:G13)</f>
        <v>23694338675</v>
      </c>
      <c r="E13" s="13">
        <f>SUM(E14:E15)</f>
        <v>23330226800</v>
      </c>
      <c r="F13" s="13">
        <f>SUM(F14:F15)</f>
        <v>364111875</v>
      </c>
      <c r="G13" s="13">
        <f>SUM(G14:G15)</f>
        <v>0</v>
      </c>
      <c r="H13" s="13">
        <f>SUM(H14:H15)</f>
        <v>39203339467</v>
      </c>
      <c r="I13" s="22"/>
    </row>
    <row r="14" spans="1:9" ht="17.25">
      <c r="A14" s="18" t="s">
        <v>23</v>
      </c>
      <c r="B14" s="19">
        <v>121</v>
      </c>
      <c r="C14" s="20">
        <v>11</v>
      </c>
      <c r="D14" s="21">
        <f>SUM(E14:G14)</f>
        <v>24662783921</v>
      </c>
      <c r="E14" s="21">
        <v>24298672046</v>
      </c>
      <c r="F14" s="21">
        <v>364111875</v>
      </c>
      <c r="G14" s="21"/>
      <c r="H14" s="21">
        <v>40171784713</v>
      </c>
      <c r="I14" s="23"/>
    </row>
    <row r="15" spans="1:8" ht="15.75" customHeight="1">
      <c r="A15" s="18" t="s">
        <v>24</v>
      </c>
      <c r="B15" s="19">
        <v>129</v>
      </c>
      <c r="C15" s="20"/>
      <c r="D15" s="24">
        <f>SUM(E15:G15)</f>
        <v>-968445246</v>
      </c>
      <c r="E15" s="25">
        <v>-968445246</v>
      </c>
      <c r="F15" s="21"/>
      <c r="G15" s="21"/>
      <c r="H15" s="24">
        <v>-968445246</v>
      </c>
    </row>
    <row r="16" spans="1:8" ht="17.25">
      <c r="A16" s="15" t="s">
        <v>25</v>
      </c>
      <c r="B16" s="16">
        <v>130</v>
      </c>
      <c r="C16" s="20"/>
      <c r="D16" s="13">
        <f>SUM(D17:D22)</f>
        <v>24691732567</v>
      </c>
      <c r="E16" s="13">
        <f>SUM(E17:E22)</f>
        <v>22614182303</v>
      </c>
      <c r="F16" s="13">
        <f>SUM(F17:F22)</f>
        <v>1242903705</v>
      </c>
      <c r="G16" s="13">
        <f>SUM(G17:G22)</f>
        <v>834646559</v>
      </c>
      <c r="H16" s="13">
        <f>SUM(H17:H22)</f>
        <v>3836111371</v>
      </c>
    </row>
    <row r="17" spans="1:9" ht="17.25">
      <c r="A17" s="18" t="s">
        <v>26</v>
      </c>
      <c r="B17" s="19">
        <v>131</v>
      </c>
      <c r="C17" s="20"/>
      <c r="D17" s="21">
        <f aca="true" t="shared" si="0" ref="D17:D22">SUM(E17:G17)</f>
        <v>1619677534</v>
      </c>
      <c r="E17" s="21">
        <v>528298486</v>
      </c>
      <c r="F17" s="21">
        <v>203133000</v>
      </c>
      <c r="G17" s="21">
        <v>888246048</v>
      </c>
      <c r="H17" s="21">
        <v>2015111919</v>
      </c>
      <c r="I17" s="22"/>
    </row>
    <row r="18" spans="1:8" ht="17.25">
      <c r="A18" s="18" t="s">
        <v>27</v>
      </c>
      <c r="B18" s="19">
        <v>132</v>
      </c>
      <c r="C18" s="20"/>
      <c r="D18" s="21">
        <f t="shared" si="0"/>
        <v>6181362222</v>
      </c>
      <c r="E18" s="21">
        <v>5141762137</v>
      </c>
      <c r="F18" s="21">
        <v>1039600085</v>
      </c>
      <c r="G18" s="21"/>
      <c r="H18" s="21">
        <v>1607471492</v>
      </c>
    </row>
    <row r="19" spans="1:8" ht="17.25">
      <c r="A19" s="18" t="s">
        <v>28</v>
      </c>
      <c r="B19" s="19">
        <v>133</v>
      </c>
      <c r="C19" s="20"/>
      <c r="D19" s="21">
        <f t="shared" si="0"/>
        <v>16618467819</v>
      </c>
      <c r="E19" s="21">
        <v>16618467819</v>
      </c>
      <c r="F19" s="21"/>
      <c r="G19" s="21"/>
      <c r="H19" s="21">
        <v>0</v>
      </c>
    </row>
    <row r="20" spans="1:8" ht="17.25" hidden="1">
      <c r="A20" s="18" t="s">
        <v>29</v>
      </c>
      <c r="B20" s="19">
        <v>134</v>
      </c>
      <c r="C20" s="20"/>
      <c r="D20" s="21">
        <f t="shared" si="0"/>
        <v>0</v>
      </c>
      <c r="E20" s="21"/>
      <c r="F20" s="21"/>
      <c r="G20" s="21"/>
      <c r="H20" s="21"/>
    </row>
    <row r="21" spans="1:8" ht="17.25">
      <c r="A21" s="18" t="s">
        <v>30</v>
      </c>
      <c r="B21" s="19">
        <v>135</v>
      </c>
      <c r="C21" s="20" t="s">
        <v>31</v>
      </c>
      <c r="D21" s="21">
        <f t="shared" si="0"/>
        <v>369959381</v>
      </c>
      <c r="E21" s="21">
        <v>369047457</v>
      </c>
      <c r="F21" s="21">
        <v>911924</v>
      </c>
      <c r="G21" s="21"/>
      <c r="H21" s="21">
        <v>311262349</v>
      </c>
    </row>
    <row r="22" spans="1:8" ht="17.25">
      <c r="A22" s="18" t="s">
        <v>32</v>
      </c>
      <c r="B22" s="19">
        <v>139</v>
      </c>
      <c r="C22" s="20"/>
      <c r="D22" s="26">
        <f t="shared" si="0"/>
        <v>-97734389</v>
      </c>
      <c r="E22" s="24">
        <v>-43393596</v>
      </c>
      <c r="F22" s="24">
        <v>-741304</v>
      </c>
      <c r="G22" s="24">
        <f>-53599489</f>
        <v>-53599489</v>
      </c>
      <c r="H22" s="24">
        <v>-97734389</v>
      </c>
    </row>
    <row r="23" spans="1:8" ht="17.25">
      <c r="A23" s="15" t="s">
        <v>33</v>
      </c>
      <c r="B23" s="16">
        <v>140</v>
      </c>
      <c r="C23" s="20"/>
      <c r="D23" s="13">
        <f>SUM(D24:D25)</f>
        <v>19600016501</v>
      </c>
      <c r="E23" s="13">
        <f>SUM(E24:E25)</f>
        <v>5954598254</v>
      </c>
      <c r="F23" s="13">
        <f>SUM(F24:F25)</f>
        <v>2111034359</v>
      </c>
      <c r="G23" s="13">
        <f>SUM(G24:G25)</f>
        <v>11534383888</v>
      </c>
      <c r="H23" s="13">
        <f>SUM(H24:H25)</f>
        <v>15371588605</v>
      </c>
    </row>
    <row r="24" spans="1:9" ht="17.25">
      <c r="A24" s="18" t="s">
        <v>34</v>
      </c>
      <c r="B24" s="19">
        <v>141</v>
      </c>
      <c r="C24" s="20" t="s">
        <v>35</v>
      </c>
      <c r="D24" s="21">
        <f>SUM(E24:G24)</f>
        <v>19600016501</v>
      </c>
      <c r="E24" s="21">
        <v>5954598254</v>
      </c>
      <c r="F24" s="21">
        <v>2111034359</v>
      </c>
      <c r="G24" s="21">
        <v>11534383888</v>
      </c>
      <c r="H24" s="21">
        <v>15371588605</v>
      </c>
      <c r="I24" s="22"/>
    </row>
    <row r="25" spans="1:8" ht="15" customHeight="1">
      <c r="A25" s="18" t="s">
        <v>36</v>
      </c>
      <c r="B25" s="19">
        <v>149</v>
      </c>
      <c r="C25" s="20"/>
      <c r="D25" s="21">
        <f>SUM(E25:G25)</f>
        <v>0</v>
      </c>
      <c r="E25" s="21"/>
      <c r="F25" s="21"/>
      <c r="G25" s="21"/>
      <c r="H25" s="21"/>
    </row>
    <row r="26" spans="1:8" ht="17.25">
      <c r="A26" s="15" t="s">
        <v>37</v>
      </c>
      <c r="B26" s="16">
        <v>150</v>
      </c>
      <c r="C26" s="17"/>
      <c r="D26" s="13">
        <f>SUM(D27:D30)</f>
        <v>1577923195</v>
      </c>
      <c r="E26" s="13">
        <f>SUM(E27:E30)</f>
        <v>1315740148</v>
      </c>
      <c r="F26" s="13">
        <f>SUM(F27:F30)</f>
        <v>62887752</v>
      </c>
      <c r="G26" s="13">
        <f>SUM(G27:G30)</f>
        <v>199295295</v>
      </c>
      <c r="H26" s="13">
        <f>SUM(H27:H30)</f>
        <v>1191926923</v>
      </c>
    </row>
    <row r="27" spans="1:8" ht="17.25">
      <c r="A27" s="18" t="s">
        <v>38</v>
      </c>
      <c r="B27" s="19">
        <v>151</v>
      </c>
      <c r="C27" s="20"/>
      <c r="D27" s="21">
        <f>SUM(E27:G27)</f>
        <v>836595115</v>
      </c>
      <c r="E27" s="21">
        <v>667945771</v>
      </c>
      <c r="F27" s="21"/>
      <c r="G27" s="21">
        <v>168649344</v>
      </c>
      <c r="H27" s="21">
        <v>559002664</v>
      </c>
    </row>
    <row r="28" spans="1:8" ht="15.75" customHeight="1">
      <c r="A28" s="18" t="s">
        <v>39</v>
      </c>
      <c r="B28" s="19">
        <v>152</v>
      </c>
      <c r="C28" s="20"/>
      <c r="D28" s="21">
        <f>SUM(E28:G28)</f>
        <v>0</v>
      </c>
      <c r="E28" s="21"/>
      <c r="F28" s="21"/>
      <c r="G28" s="21"/>
      <c r="H28" s="21"/>
    </row>
    <row r="29" spans="1:8" ht="16.5" customHeight="1">
      <c r="A29" s="18" t="s">
        <v>40</v>
      </c>
      <c r="B29" s="19">
        <v>154</v>
      </c>
      <c r="C29" s="20" t="s">
        <v>41</v>
      </c>
      <c r="D29" s="27">
        <f>SUM(E29:G29)</f>
        <v>449484027</v>
      </c>
      <c r="E29" s="21">
        <v>449484027</v>
      </c>
      <c r="F29" s="21"/>
      <c r="G29" s="21"/>
      <c r="H29" s="21">
        <v>58340</v>
      </c>
    </row>
    <row r="30" spans="1:8" ht="17.25">
      <c r="A30" s="18" t="s">
        <v>42</v>
      </c>
      <c r="B30" s="19">
        <v>158</v>
      </c>
      <c r="C30" s="20"/>
      <c r="D30" s="21">
        <f>SUM(E30:G30)</f>
        <v>291844053</v>
      </c>
      <c r="E30" s="21">
        <v>198310350</v>
      </c>
      <c r="F30" s="21">
        <v>62887752</v>
      </c>
      <c r="G30" s="21">
        <v>30645951</v>
      </c>
      <c r="H30" s="21">
        <v>632865919</v>
      </c>
    </row>
    <row r="31" spans="1:9" ht="17.25">
      <c r="A31" s="28" t="s">
        <v>43</v>
      </c>
      <c r="B31" s="16">
        <v>200</v>
      </c>
      <c r="C31" s="17"/>
      <c r="D31" s="13">
        <f>D37+D32+D48+D52+D57</f>
        <v>44669664352</v>
      </c>
      <c r="E31" s="13">
        <f>+E32+E37+E52+E57</f>
        <v>40733323869</v>
      </c>
      <c r="F31" s="13">
        <f>+F32+F37+F52+F57</f>
        <v>3646003400</v>
      </c>
      <c r="G31" s="13">
        <f>+G32+G37+G52+G57</f>
        <v>290337083</v>
      </c>
      <c r="H31" s="13">
        <f>+H32+H37+H52+H57</f>
        <v>25135513284</v>
      </c>
      <c r="I31" s="22"/>
    </row>
    <row r="32" spans="1:8" ht="17.25">
      <c r="A32" s="29" t="s">
        <v>44</v>
      </c>
      <c r="B32" s="16">
        <v>210</v>
      </c>
      <c r="C32" s="20"/>
      <c r="D32" s="13">
        <f>SUM(E32:G32)</f>
        <v>0</v>
      </c>
      <c r="E32" s="13">
        <f>SUM(E33:E36)</f>
        <v>0</v>
      </c>
      <c r="F32" s="21">
        <f>SUM(F33:F36)</f>
        <v>0</v>
      </c>
      <c r="G32" s="21">
        <f>SUM(G33:G36)</f>
        <v>0</v>
      </c>
      <c r="H32" s="21">
        <f>SUM(H33:H36)</f>
        <v>0</v>
      </c>
    </row>
    <row r="33" spans="1:8" ht="17.25" hidden="1">
      <c r="A33" s="30" t="s">
        <v>45</v>
      </c>
      <c r="B33" s="19">
        <v>211</v>
      </c>
      <c r="C33" s="20"/>
      <c r="D33" s="21">
        <f>SUM(E33:G33)</f>
        <v>0</v>
      </c>
      <c r="E33" s="21"/>
      <c r="F33" s="21"/>
      <c r="G33" s="21"/>
      <c r="H33" s="21"/>
    </row>
    <row r="34" spans="1:8" ht="17.25" hidden="1">
      <c r="A34" s="30" t="s">
        <v>46</v>
      </c>
      <c r="B34" s="19">
        <v>212</v>
      </c>
      <c r="C34" s="20"/>
      <c r="D34" s="21">
        <f>SUM(E34:G34)</f>
        <v>0</v>
      </c>
      <c r="E34" s="21"/>
      <c r="F34" s="21"/>
      <c r="G34" s="21"/>
      <c r="H34" s="21"/>
    </row>
    <row r="35" spans="1:8" ht="17.25" hidden="1">
      <c r="A35" s="18" t="s">
        <v>47</v>
      </c>
      <c r="B35" s="19">
        <v>213</v>
      </c>
      <c r="C35" s="20" t="s">
        <v>48</v>
      </c>
      <c r="D35" s="21">
        <f>SUM(E35:G35)</f>
        <v>0</v>
      </c>
      <c r="E35" s="21"/>
      <c r="F35" s="21"/>
      <c r="G35" s="21"/>
      <c r="H35" s="21"/>
    </row>
    <row r="36" spans="1:8" ht="17.25" hidden="1">
      <c r="A36" s="18" t="s">
        <v>49</v>
      </c>
      <c r="B36" s="19">
        <v>219</v>
      </c>
      <c r="C36" s="20" t="s">
        <v>50</v>
      </c>
      <c r="D36" s="21">
        <f>SUM(E36:G36)</f>
        <v>0</v>
      </c>
      <c r="E36" s="21"/>
      <c r="F36" s="21"/>
      <c r="G36" s="21"/>
      <c r="H36" s="21"/>
    </row>
    <row r="37" spans="1:8" ht="17.25">
      <c r="A37" s="15" t="s">
        <v>51</v>
      </c>
      <c r="B37" s="16">
        <v>220</v>
      </c>
      <c r="C37" s="17"/>
      <c r="D37" s="13">
        <f>+D38+D41+D44+D47</f>
        <v>35078406663</v>
      </c>
      <c r="E37" s="13">
        <f>SUM(E38+E41+E44+E47)</f>
        <v>31434406663</v>
      </c>
      <c r="F37" s="13">
        <f>SUM(F38+F41+F44+F47)</f>
        <v>3644000000</v>
      </c>
      <c r="G37" s="13">
        <f>SUM(G38+G41+G44+G47)</f>
        <v>0</v>
      </c>
      <c r="H37" s="13">
        <f>SUM(H38+H41+H44+H47)</f>
        <v>17743985200</v>
      </c>
    </row>
    <row r="38" spans="1:8" ht="17.25">
      <c r="A38" s="18" t="s">
        <v>52</v>
      </c>
      <c r="B38" s="19">
        <v>221</v>
      </c>
      <c r="C38" s="20" t="s">
        <v>53</v>
      </c>
      <c r="D38" s="21">
        <f>SUM(D39:D40)</f>
        <v>18888958729</v>
      </c>
      <c r="E38" s="21">
        <v>18888958729</v>
      </c>
      <c r="F38" s="21">
        <f>SUM(F39:F40)</f>
        <v>0</v>
      </c>
      <c r="G38" s="21">
        <f>SUM(G39:G40)</f>
        <v>0</v>
      </c>
      <c r="H38" s="21">
        <v>16250028617</v>
      </c>
    </row>
    <row r="39" spans="1:8" ht="17.25">
      <c r="A39" s="18" t="s">
        <v>54</v>
      </c>
      <c r="B39" s="19">
        <v>222</v>
      </c>
      <c r="C39" s="20"/>
      <c r="D39" s="21">
        <f aca="true" t="shared" si="1" ref="D39:D56">SUM(E39:G39)</f>
        <v>36634865705</v>
      </c>
      <c r="E39" s="21">
        <v>36634865705</v>
      </c>
      <c r="F39" s="21"/>
      <c r="G39" s="21"/>
      <c r="H39" s="21">
        <v>32235394648</v>
      </c>
    </row>
    <row r="40" spans="1:8" ht="17.25">
      <c r="A40" s="18" t="s">
        <v>55</v>
      </c>
      <c r="B40" s="19">
        <v>223</v>
      </c>
      <c r="C40" s="20"/>
      <c r="D40" s="24">
        <f t="shared" si="1"/>
        <v>-17745906976</v>
      </c>
      <c r="E40" s="31">
        <v>-17745906976</v>
      </c>
      <c r="F40" s="31"/>
      <c r="G40" s="31"/>
      <c r="H40" s="32">
        <v>-15985366031</v>
      </c>
    </row>
    <row r="41" spans="1:8" ht="17.25" hidden="1">
      <c r="A41" s="18" t="s">
        <v>56</v>
      </c>
      <c r="B41" s="19">
        <v>224</v>
      </c>
      <c r="C41" s="20" t="s">
        <v>57</v>
      </c>
      <c r="D41" s="21">
        <f t="shared" si="1"/>
        <v>0</v>
      </c>
      <c r="E41" s="21">
        <f>SUM(E42:E43)</f>
        <v>0</v>
      </c>
      <c r="F41" s="21">
        <f>SUM(F42:F43)</f>
        <v>0</v>
      </c>
      <c r="G41" s="21">
        <f>SUM(G42:G43)</f>
        <v>0</v>
      </c>
      <c r="H41" s="21">
        <f>SUM(H42:H43)</f>
        <v>0</v>
      </c>
    </row>
    <row r="42" spans="1:8" ht="17.25" hidden="1">
      <c r="A42" s="18" t="s">
        <v>54</v>
      </c>
      <c r="B42" s="19">
        <v>225</v>
      </c>
      <c r="C42" s="20"/>
      <c r="D42" s="21">
        <f t="shared" si="1"/>
        <v>0</v>
      </c>
      <c r="E42" s="21"/>
      <c r="F42" s="21"/>
      <c r="G42" s="21"/>
      <c r="H42" s="21"/>
    </row>
    <row r="43" spans="1:8" ht="17.25" hidden="1">
      <c r="A43" s="18" t="s">
        <v>55</v>
      </c>
      <c r="B43" s="19">
        <v>226</v>
      </c>
      <c r="C43" s="20"/>
      <c r="D43" s="21">
        <f t="shared" si="1"/>
        <v>0</v>
      </c>
      <c r="E43" s="21"/>
      <c r="F43" s="21"/>
      <c r="G43" s="21"/>
      <c r="H43" s="21"/>
    </row>
    <row r="44" spans="1:8" ht="17.25">
      <c r="A44" s="18" t="s">
        <v>58</v>
      </c>
      <c r="B44" s="19">
        <v>227</v>
      </c>
      <c r="C44" s="20" t="s">
        <v>59</v>
      </c>
      <c r="D44" s="21">
        <f t="shared" si="1"/>
        <v>0</v>
      </c>
      <c r="E44" s="21"/>
      <c r="F44" s="21">
        <f>SUM(F45:F46)</f>
        <v>0</v>
      </c>
      <c r="G44" s="21">
        <f>SUM(G45:G46)</f>
        <v>0</v>
      </c>
      <c r="H44" s="21">
        <f>SUM(H45:H46)</f>
        <v>0</v>
      </c>
    </row>
    <row r="45" spans="1:8" ht="17.25">
      <c r="A45" s="18" t="s">
        <v>54</v>
      </c>
      <c r="B45" s="19">
        <v>228</v>
      </c>
      <c r="C45" s="20"/>
      <c r="D45" s="21">
        <f t="shared" si="1"/>
        <v>0</v>
      </c>
      <c r="E45" s="21"/>
      <c r="F45" s="21"/>
      <c r="G45" s="21"/>
      <c r="H45" s="21"/>
    </row>
    <row r="46" spans="1:8" ht="17.25">
      <c r="A46" s="18" t="s">
        <v>55</v>
      </c>
      <c r="B46" s="19">
        <v>229</v>
      </c>
      <c r="C46" s="20"/>
      <c r="D46" s="21">
        <f t="shared" si="1"/>
        <v>0</v>
      </c>
      <c r="E46" s="21"/>
      <c r="F46" s="21"/>
      <c r="G46" s="21"/>
      <c r="H46" s="21"/>
    </row>
    <row r="47" spans="1:8" ht="17.25">
      <c r="A47" s="18" t="s">
        <v>60</v>
      </c>
      <c r="B47" s="19">
        <v>230</v>
      </c>
      <c r="C47" s="20" t="s">
        <v>61</v>
      </c>
      <c r="D47" s="21">
        <f t="shared" si="1"/>
        <v>16189447934</v>
      </c>
      <c r="E47" s="21">
        <v>12545447934</v>
      </c>
      <c r="F47" s="21">
        <v>3644000000</v>
      </c>
      <c r="G47" s="21"/>
      <c r="H47" s="21">
        <v>1493956583</v>
      </c>
    </row>
    <row r="48" spans="1:9" ht="17.25">
      <c r="A48" s="15" t="s">
        <v>62</v>
      </c>
      <c r="B48" s="16">
        <v>240</v>
      </c>
      <c r="C48" s="20" t="s">
        <v>63</v>
      </c>
      <c r="D48" s="13">
        <f t="shared" si="1"/>
        <v>0</v>
      </c>
      <c r="E48" s="21"/>
      <c r="F48" s="21"/>
      <c r="G48" s="21"/>
      <c r="H48" s="21"/>
      <c r="I48" s="22"/>
    </row>
    <row r="49" spans="1:8" ht="17.25" hidden="1">
      <c r="A49" s="18" t="s">
        <v>54</v>
      </c>
      <c r="B49" s="19">
        <v>241</v>
      </c>
      <c r="C49" s="20"/>
      <c r="D49" s="13">
        <f t="shared" si="1"/>
        <v>0</v>
      </c>
      <c r="E49" s="21"/>
      <c r="F49" s="21"/>
      <c r="G49" s="21"/>
      <c r="H49" s="21"/>
    </row>
    <row r="50" spans="1:8" ht="17.25" hidden="1">
      <c r="A50" s="18" t="s">
        <v>55</v>
      </c>
      <c r="B50" s="19">
        <v>242</v>
      </c>
      <c r="C50" s="20"/>
      <c r="D50" s="13">
        <f t="shared" si="1"/>
        <v>0</v>
      </c>
      <c r="E50" s="21"/>
      <c r="F50" s="21"/>
      <c r="G50" s="21"/>
      <c r="H50" s="21"/>
    </row>
    <row r="51" spans="1:8" ht="17.25" hidden="1">
      <c r="A51" s="18"/>
      <c r="B51" s="19"/>
      <c r="C51" s="20"/>
      <c r="D51" s="13">
        <f t="shared" si="1"/>
        <v>0</v>
      </c>
      <c r="E51" s="21"/>
      <c r="F51" s="21"/>
      <c r="G51" s="21"/>
      <c r="H51" s="21"/>
    </row>
    <row r="52" spans="1:8" ht="17.25">
      <c r="A52" s="15" t="s">
        <v>64</v>
      </c>
      <c r="B52" s="16">
        <v>250</v>
      </c>
      <c r="C52" s="17"/>
      <c r="D52" s="13">
        <f t="shared" si="1"/>
        <v>2532820200</v>
      </c>
      <c r="E52" s="13">
        <f>SUM(E53:E56)</f>
        <v>2532820200</v>
      </c>
      <c r="F52" s="13">
        <f>SUM(F53:F56)</f>
        <v>0</v>
      </c>
      <c r="G52" s="13">
        <f>SUM(G53:G56)</f>
        <v>0</v>
      </c>
      <c r="H52" s="13">
        <f>SUM(H53:H56)</f>
        <v>2532820200</v>
      </c>
    </row>
    <row r="53" spans="1:8" ht="17.25">
      <c r="A53" s="18" t="s">
        <v>65</v>
      </c>
      <c r="B53" s="19">
        <v>251</v>
      </c>
      <c r="C53" s="20"/>
      <c r="D53" s="13">
        <f t="shared" si="1"/>
        <v>0</v>
      </c>
      <c r="E53" s="13"/>
      <c r="F53" s="13"/>
      <c r="G53" s="13"/>
      <c r="H53" s="13"/>
    </row>
    <row r="54" spans="1:8" ht="17.25">
      <c r="A54" s="18" t="s">
        <v>66</v>
      </c>
      <c r="B54" s="19">
        <v>252</v>
      </c>
      <c r="C54" s="20"/>
      <c r="D54" s="13">
        <f t="shared" si="1"/>
        <v>2532820200</v>
      </c>
      <c r="E54" s="21">
        <v>2532820200</v>
      </c>
      <c r="F54" s="13"/>
      <c r="G54" s="13"/>
      <c r="H54" s="13">
        <v>2532820200</v>
      </c>
    </row>
    <row r="55" spans="1:8" ht="17.25">
      <c r="A55" s="18" t="s">
        <v>67</v>
      </c>
      <c r="B55" s="19">
        <v>258</v>
      </c>
      <c r="C55" s="20"/>
      <c r="D55" s="13">
        <f t="shared" si="1"/>
        <v>0</v>
      </c>
      <c r="E55" s="13"/>
      <c r="F55" s="13"/>
      <c r="G55" s="13"/>
      <c r="H55" s="13"/>
    </row>
    <row r="56" spans="1:8" ht="17.25">
      <c r="A56" s="18" t="s">
        <v>68</v>
      </c>
      <c r="B56" s="19">
        <v>259</v>
      </c>
      <c r="C56" s="20"/>
      <c r="D56" s="13">
        <f t="shared" si="1"/>
        <v>0</v>
      </c>
      <c r="E56" s="21"/>
      <c r="F56" s="21"/>
      <c r="G56" s="21"/>
      <c r="H56" s="21"/>
    </row>
    <row r="57" spans="1:8" ht="17.25">
      <c r="A57" s="15" t="s">
        <v>69</v>
      </c>
      <c r="B57" s="16">
        <v>260</v>
      </c>
      <c r="C57" s="20"/>
      <c r="D57" s="13">
        <f>SUM(D58:D60)</f>
        <v>7058437489</v>
      </c>
      <c r="E57" s="13">
        <f>SUM(E58:E60)</f>
        <v>6766097006</v>
      </c>
      <c r="F57" s="13">
        <f>SUM(F58:F60)</f>
        <v>2003400</v>
      </c>
      <c r="G57" s="13">
        <f>SUM(G58:G60)</f>
        <v>290337083</v>
      </c>
      <c r="H57" s="13">
        <f>SUM(H58:H60)</f>
        <v>4858707884</v>
      </c>
    </row>
    <row r="58" spans="1:9" ht="15.75" customHeight="1">
      <c r="A58" s="18" t="s">
        <v>70</v>
      </c>
      <c r="B58" s="19">
        <v>261</v>
      </c>
      <c r="C58" s="20" t="s">
        <v>71</v>
      </c>
      <c r="D58" s="21">
        <f>SUM(E58:G58)</f>
        <v>6188312808</v>
      </c>
      <c r="E58" s="21">
        <v>5897975725</v>
      </c>
      <c r="F58" s="21"/>
      <c r="G58" s="21">
        <v>290337083</v>
      </c>
      <c r="H58" s="21">
        <v>4093098103</v>
      </c>
      <c r="I58" s="22"/>
    </row>
    <row r="59" spans="1:8" ht="17.25" hidden="1">
      <c r="A59" s="33" t="s">
        <v>72</v>
      </c>
      <c r="B59" s="34">
        <v>262</v>
      </c>
      <c r="C59" s="35" t="s">
        <v>73</v>
      </c>
      <c r="D59" s="21">
        <f>SUM(E59:G59)</f>
        <v>0</v>
      </c>
      <c r="E59" s="36"/>
      <c r="F59" s="36"/>
      <c r="G59" s="36"/>
      <c r="H59" s="36"/>
    </row>
    <row r="60" spans="1:8" ht="17.25">
      <c r="A60" s="33" t="s">
        <v>74</v>
      </c>
      <c r="B60" s="34">
        <v>268</v>
      </c>
      <c r="C60" s="35"/>
      <c r="D60" s="21">
        <f>SUM(E60:G60)</f>
        <v>870124681</v>
      </c>
      <c r="E60" s="37">
        <v>868121281</v>
      </c>
      <c r="F60" s="37">
        <v>2003400</v>
      </c>
      <c r="G60" s="37"/>
      <c r="H60" s="37">
        <v>765609781</v>
      </c>
    </row>
    <row r="61" spans="1:9" ht="21.75" customHeight="1">
      <c r="A61" s="9" t="s">
        <v>75</v>
      </c>
      <c r="B61" s="38">
        <v>270</v>
      </c>
      <c r="C61" s="9"/>
      <c r="D61" s="39">
        <f>+D9+D31</f>
        <v>115610282469</v>
      </c>
      <c r="E61" s="39">
        <f>+E9+E31</f>
        <v>95257446677</v>
      </c>
      <c r="F61" s="39">
        <f>+F9+F31</f>
        <v>7482225851</v>
      </c>
      <c r="G61" s="39">
        <f>+G9+G31</f>
        <v>12870609941</v>
      </c>
      <c r="H61" s="39">
        <f>+H9+H31</f>
        <v>96255036869</v>
      </c>
      <c r="I61" s="22"/>
    </row>
    <row r="62" spans="1:8" ht="17.25">
      <c r="A62" s="40"/>
      <c r="B62" s="40"/>
      <c r="C62" s="40"/>
      <c r="D62" s="41">
        <f>+D61-'[1]Ng von '!D46</f>
        <v>0</v>
      </c>
      <c r="E62" s="23">
        <f>+E61-'[1]Ng von '!E46</f>
        <v>0</v>
      </c>
      <c r="F62" s="23">
        <f>+F61-'[1]Ng von '!F46</f>
        <v>0</v>
      </c>
      <c r="G62" s="23">
        <f>+G61-'[1]Ng von '!G46</f>
        <v>0</v>
      </c>
      <c r="H62" s="42">
        <f>+H61-'[1]Ng von '!H46</f>
        <v>0</v>
      </c>
    </row>
    <row r="63" spans="1:8" ht="17.25">
      <c r="A63" s="40"/>
      <c r="B63" s="40"/>
      <c r="C63" s="40"/>
      <c r="D63" s="43"/>
      <c r="E63" s="44"/>
      <c r="F63" s="40"/>
      <c r="G63" s="44"/>
      <c r="H63" s="40"/>
    </row>
    <row r="64" spans="1:8" ht="17.25">
      <c r="A64" s="40"/>
      <c r="B64" s="40"/>
      <c r="C64" s="40"/>
      <c r="D64" s="41"/>
      <c r="E64" s="40"/>
      <c r="F64" s="44"/>
      <c r="G64" s="40"/>
      <c r="H64" s="40"/>
    </row>
    <row r="65" spans="1:8" ht="17.25">
      <c r="A65" s="40"/>
      <c r="B65" s="40"/>
      <c r="C65" s="40"/>
      <c r="D65" s="45"/>
      <c r="E65" s="40"/>
      <c r="F65" s="40"/>
      <c r="G65" s="40"/>
      <c r="H65" s="40"/>
    </row>
    <row r="66" spans="1:8" ht="17.25">
      <c r="A66" s="40"/>
      <c r="B66" s="40"/>
      <c r="C66" s="40"/>
      <c r="D66" s="40"/>
      <c r="E66" s="40"/>
      <c r="F66" s="40"/>
      <c r="G66" s="40"/>
      <c r="H66" s="40"/>
    </row>
    <row r="67" spans="1:8" ht="17.25">
      <c r="A67" s="40"/>
      <c r="B67" s="40"/>
      <c r="C67" s="40"/>
      <c r="D67" s="40"/>
      <c r="E67" s="40"/>
      <c r="F67" s="40"/>
      <c r="G67" s="40"/>
      <c r="H67" s="40"/>
    </row>
  </sheetData>
  <mergeCells count="5">
    <mergeCell ref="A6:H6"/>
    <mergeCell ref="C1:H1"/>
    <mergeCell ref="C2:H2"/>
    <mergeCell ref="C3:H3"/>
    <mergeCell ref="A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61">
      <selection activeCell="I75" sqref="I75"/>
    </sheetView>
  </sheetViews>
  <sheetFormatPr defaultColWidth="9.33203125" defaultRowHeight="12.75"/>
  <cols>
    <col min="1" max="1" width="55.5" style="0" customWidth="1"/>
    <col min="2" max="2" width="10.33203125" style="0" customWidth="1"/>
    <col min="3" max="3" width="8" style="0" customWidth="1"/>
    <col min="4" max="4" width="21.5" style="0" customWidth="1"/>
    <col min="5" max="6" width="20.83203125" style="0" hidden="1" customWidth="1"/>
    <col min="7" max="7" width="18.66015625" style="0" hidden="1" customWidth="1"/>
    <col min="8" max="8" width="19.66015625" style="0" customWidth="1"/>
    <col min="9" max="9" width="22.83203125" style="0" customWidth="1"/>
    <col min="10" max="10" width="13.16015625" style="0" bestFit="1" customWidth="1"/>
  </cols>
  <sheetData>
    <row r="1" ht="13.5" customHeight="1">
      <c r="A1" s="1" t="s">
        <v>0</v>
      </c>
    </row>
    <row r="2" ht="13.5" customHeight="1">
      <c r="A2" s="2" t="s">
        <v>2</v>
      </c>
    </row>
    <row r="3" ht="13.5" customHeight="1">
      <c r="A3" s="46" t="s">
        <v>76</v>
      </c>
    </row>
    <row r="4" spans="1:8" ht="14.25" customHeight="1" thickBot="1">
      <c r="A4" s="47" t="s">
        <v>77</v>
      </c>
      <c r="B4" s="48"/>
      <c r="C4" s="48"/>
      <c r="D4" s="48"/>
      <c r="E4" s="48"/>
      <c r="F4" s="48"/>
      <c r="G4" s="48"/>
      <c r="H4" s="48"/>
    </row>
    <row r="5" spans="1:7" ht="11.25" customHeight="1" thickTop="1">
      <c r="A5" s="49"/>
      <c r="B5" s="49"/>
      <c r="C5" s="49"/>
      <c r="D5" s="49"/>
      <c r="E5" s="49"/>
      <c r="F5" s="49"/>
      <c r="G5" s="49"/>
    </row>
    <row r="6" spans="1:8" ht="24.75" customHeight="1">
      <c r="A6" s="50" t="s">
        <v>78</v>
      </c>
      <c r="B6" s="50" t="s">
        <v>10</v>
      </c>
      <c r="C6" s="50" t="s">
        <v>11</v>
      </c>
      <c r="D6" s="50" t="s">
        <v>79</v>
      </c>
      <c r="E6" s="50" t="s">
        <v>80</v>
      </c>
      <c r="F6" s="50" t="s">
        <v>81</v>
      </c>
      <c r="G6" s="50" t="s">
        <v>15</v>
      </c>
      <c r="H6" s="50" t="s">
        <v>16</v>
      </c>
    </row>
    <row r="7" spans="1:8" ht="16.5">
      <c r="A7" s="51" t="s">
        <v>82</v>
      </c>
      <c r="B7" s="52">
        <v>300</v>
      </c>
      <c r="C7" s="53"/>
      <c r="D7" s="54">
        <f>D8+D21</f>
        <v>26013851685</v>
      </c>
      <c r="E7" s="55">
        <f>+E8+E21</f>
        <v>5661015893</v>
      </c>
      <c r="F7" s="55">
        <f>+F8+F21</f>
        <v>7482225851</v>
      </c>
      <c r="G7" s="55">
        <f>G8+G21</f>
        <v>12870609941</v>
      </c>
      <c r="H7" s="56">
        <f>+H8+H21</f>
        <v>6129734840</v>
      </c>
    </row>
    <row r="8" spans="1:9" ht="16.5">
      <c r="A8" s="15" t="s">
        <v>83</v>
      </c>
      <c r="B8" s="57">
        <v>310</v>
      </c>
      <c r="C8" s="58"/>
      <c r="D8" s="59">
        <f>SUM(D9:D20)</f>
        <v>25905856132</v>
      </c>
      <c r="E8" s="59">
        <f>SUM(E9:E20)</f>
        <v>5553020340</v>
      </c>
      <c r="F8" s="59">
        <f>SUM(F9:F20)</f>
        <v>7482225851</v>
      </c>
      <c r="G8" s="59">
        <f>SUM(G9:G20)</f>
        <v>12870609941</v>
      </c>
      <c r="H8" s="59">
        <f>SUM(H9:H20)</f>
        <v>6059090732</v>
      </c>
      <c r="I8" s="22"/>
    </row>
    <row r="9" spans="1:8" ht="16.5">
      <c r="A9" s="18" t="s">
        <v>84</v>
      </c>
      <c r="B9" s="60">
        <v>311</v>
      </c>
      <c r="C9" s="20" t="s">
        <v>85</v>
      </c>
      <c r="D9" s="61">
        <f aca="true" t="shared" si="0" ref="D9:D15">SUM(E9:G9)</f>
        <v>0</v>
      </c>
      <c r="E9" s="62"/>
      <c r="F9" s="62"/>
      <c r="G9" s="62"/>
      <c r="H9" s="62"/>
    </row>
    <row r="10" spans="1:9" ht="16.5">
      <c r="A10" s="18" t="s">
        <v>86</v>
      </c>
      <c r="B10" s="60">
        <v>312</v>
      </c>
      <c r="C10" s="20"/>
      <c r="D10" s="61">
        <f t="shared" si="0"/>
        <v>1737555177</v>
      </c>
      <c r="E10" s="62">
        <v>110979440</v>
      </c>
      <c r="F10" s="62">
        <v>1506459474</v>
      </c>
      <c r="G10" s="62">
        <v>120116263</v>
      </c>
      <c r="H10" s="62">
        <v>563099691</v>
      </c>
      <c r="I10" s="62"/>
    </row>
    <row r="11" spans="1:9" ht="16.5">
      <c r="A11" s="18" t="s">
        <v>87</v>
      </c>
      <c r="B11" s="60">
        <v>313</v>
      </c>
      <c r="C11" s="20"/>
      <c r="D11" s="61">
        <f t="shared" si="0"/>
        <v>2390325813</v>
      </c>
      <c r="E11" s="62">
        <v>634279748</v>
      </c>
      <c r="F11" s="62">
        <v>1683681547</v>
      </c>
      <c r="G11" s="62">
        <v>72364518</v>
      </c>
      <c r="H11" s="62">
        <v>2265020758</v>
      </c>
      <c r="I11" s="22"/>
    </row>
    <row r="12" spans="1:9" ht="16.5">
      <c r="A12" s="18" t="s">
        <v>88</v>
      </c>
      <c r="B12" s="60">
        <v>314</v>
      </c>
      <c r="C12" s="20" t="s">
        <v>89</v>
      </c>
      <c r="D12" s="61">
        <f t="shared" si="0"/>
        <v>2043363621</v>
      </c>
      <c r="E12" s="62">
        <v>2043363621</v>
      </c>
      <c r="F12" s="62"/>
      <c r="G12" s="62"/>
      <c r="H12" s="62">
        <v>1087662774</v>
      </c>
      <c r="I12" s="22"/>
    </row>
    <row r="13" spans="1:8" ht="16.5">
      <c r="A13" s="18" t="s">
        <v>90</v>
      </c>
      <c r="B13" s="60">
        <v>315</v>
      </c>
      <c r="C13" s="20"/>
      <c r="D13" s="61">
        <f t="shared" si="0"/>
        <v>639782530</v>
      </c>
      <c r="E13" s="62">
        <v>292023528</v>
      </c>
      <c r="F13" s="62">
        <v>16941000</v>
      </c>
      <c r="G13" s="62">
        <v>330818002</v>
      </c>
      <c r="H13" s="62">
        <v>1131313686</v>
      </c>
    </row>
    <row r="14" spans="1:9" ht="16.5">
      <c r="A14" s="18" t="s">
        <v>91</v>
      </c>
      <c r="B14" s="60">
        <v>316</v>
      </c>
      <c r="C14" s="20" t="s">
        <v>92</v>
      </c>
      <c r="D14" s="61">
        <f t="shared" si="0"/>
        <v>0</v>
      </c>
      <c r="E14" s="62"/>
      <c r="F14" s="62"/>
      <c r="G14" s="62"/>
      <c r="H14" s="62">
        <v>55000000</v>
      </c>
      <c r="I14" s="22"/>
    </row>
    <row r="15" spans="1:10" ht="16.5">
      <c r="A15" s="18" t="s">
        <v>93</v>
      </c>
      <c r="B15" s="60">
        <v>317</v>
      </c>
      <c r="C15" s="20"/>
      <c r="D15" s="61">
        <f t="shared" si="0"/>
        <v>16618467819</v>
      </c>
      <c r="E15" s="62"/>
      <c r="F15" s="63">
        <v>4271156661</v>
      </c>
      <c r="G15" s="62">
        <v>12347311158</v>
      </c>
      <c r="H15" s="62"/>
      <c r="I15" s="22"/>
      <c r="J15" s="22"/>
    </row>
    <row r="16" spans="1:9" ht="16.5">
      <c r="A16" s="18" t="s">
        <v>94</v>
      </c>
      <c r="B16" s="60">
        <v>318</v>
      </c>
      <c r="C16" s="20"/>
      <c r="D16" s="61">
        <f>SUM(E16:G16)</f>
        <v>0</v>
      </c>
      <c r="E16" s="62">
        <v>0</v>
      </c>
      <c r="F16" s="62"/>
      <c r="G16" s="62"/>
      <c r="H16" s="62">
        <v>0</v>
      </c>
      <c r="I16" s="22"/>
    </row>
    <row r="17" spans="1:8" ht="16.5">
      <c r="A17" s="18" t="s">
        <v>95</v>
      </c>
      <c r="B17" s="60">
        <v>319</v>
      </c>
      <c r="C17" s="20" t="s">
        <v>96</v>
      </c>
      <c r="D17" s="61">
        <f aca="true" t="shared" si="1" ref="D17:D22">SUM(E17:G17)</f>
        <v>2543703899</v>
      </c>
      <c r="E17" s="62">
        <v>2539716730</v>
      </c>
      <c r="F17" s="62">
        <v>3987169</v>
      </c>
      <c r="G17" s="62"/>
      <c r="H17" s="62">
        <v>955106780</v>
      </c>
    </row>
    <row r="18" spans="1:8" ht="16.5">
      <c r="A18" s="18" t="s">
        <v>97</v>
      </c>
      <c r="B18" s="60">
        <v>320</v>
      </c>
      <c r="C18" s="20"/>
      <c r="D18" s="61">
        <f t="shared" si="1"/>
        <v>0</v>
      </c>
      <c r="E18" s="62"/>
      <c r="F18" s="62"/>
      <c r="G18" s="62"/>
      <c r="H18" s="62"/>
    </row>
    <row r="19" spans="1:8" ht="16.5">
      <c r="A19" s="18" t="s">
        <v>98</v>
      </c>
      <c r="B19" s="60"/>
      <c r="C19" s="20"/>
      <c r="D19" s="64">
        <f t="shared" si="1"/>
        <v>-67342727</v>
      </c>
      <c r="E19" s="63">
        <v>-67342727</v>
      </c>
      <c r="F19" s="62"/>
      <c r="G19" s="62"/>
      <c r="H19" s="62">
        <v>1887043</v>
      </c>
    </row>
    <row r="20" spans="1:8" ht="16.5">
      <c r="A20" s="65" t="s">
        <v>99</v>
      </c>
      <c r="B20" s="60"/>
      <c r="C20" s="20"/>
      <c r="D20" s="61">
        <f t="shared" si="1"/>
        <v>0</v>
      </c>
      <c r="E20" s="62"/>
      <c r="F20" s="62"/>
      <c r="G20" s="62"/>
      <c r="H20" s="62"/>
    </row>
    <row r="21" spans="1:8" ht="16.5">
      <c r="A21" s="15" t="s">
        <v>100</v>
      </c>
      <c r="B21" s="66">
        <v>330</v>
      </c>
      <c r="C21" s="20"/>
      <c r="D21" s="67">
        <f>SUM(D22:D28)</f>
        <v>107995553</v>
      </c>
      <c r="E21" s="68">
        <f>SUM(E22:E28)</f>
        <v>107995553</v>
      </c>
      <c r="F21" s="68">
        <f>SUM(F22:F26)</f>
        <v>0</v>
      </c>
      <c r="G21" s="68">
        <f>SUM(G22:G26)</f>
        <v>0</v>
      </c>
      <c r="H21" s="68">
        <f>SUM(H22:H27)</f>
        <v>70644108</v>
      </c>
    </row>
    <row r="22" spans="1:8" ht="16.5">
      <c r="A22" s="18" t="s">
        <v>101</v>
      </c>
      <c r="B22" s="60">
        <v>331</v>
      </c>
      <c r="C22" s="20"/>
      <c r="D22" s="61">
        <f t="shared" si="1"/>
        <v>0</v>
      </c>
      <c r="E22" s="62"/>
      <c r="F22" s="62"/>
      <c r="G22" s="62"/>
      <c r="H22" s="62"/>
    </row>
    <row r="23" spans="1:8" ht="16.5" hidden="1">
      <c r="A23" s="18" t="s">
        <v>102</v>
      </c>
      <c r="B23" s="60">
        <v>332</v>
      </c>
      <c r="C23" s="20" t="s">
        <v>103</v>
      </c>
      <c r="D23" s="61"/>
      <c r="E23" s="62"/>
      <c r="F23" s="62"/>
      <c r="G23" s="62"/>
      <c r="H23" s="62"/>
    </row>
    <row r="24" spans="1:8" ht="16.5">
      <c r="A24" s="18" t="s">
        <v>104</v>
      </c>
      <c r="B24" s="60">
        <v>333</v>
      </c>
      <c r="C24" s="20"/>
      <c r="D24" s="61">
        <f>SUM(E24:G24)</f>
        <v>0</v>
      </c>
      <c r="E24" s="62">
        <v>0</v>
      </c>
      <c r="F24" s="62"/>
      <c r="G24" s="62"/>
      <c r="H24" s="62"/>
    </row>
    <row r="25" spans="1:8" ht="16.5">
      <c r="A25" s="18" t="s">
        <v>105</v>
      </c>
      <c r="B25" s="60">
        <v>334</v>
      </c>
      <c r="C25" s="20" t="s">
        <v>106</v>
      </c>
      <c r="D25" s="61">
        <f>SUM(E25:G25)</f>
        <v>0</v>
      </c>
      <c r="E25" s="62"/>
      <c r="F25" s="62"/>
      <c r="G25" s="62"/>
      <c r="H25" s="62"/>
    </row>
    <row r="26" spans="1:8" ht="16.5">
      <c r="A26" s="18" t="s">
        <v>107</v>
      </c>
      <c r="B26" s="60">
        <v>335</v>
      </c>
      <c r="C26" s="20" t="s">
        <v>73</v>
      </c>
      <c r="D26" s="61">
        <f>SUM(E26:G26)</f>
        <v>0</v>
      </c>
      <c r="E26" s="62"/>
      <c r="F26" s="62"/>
      <c r="G26" s="62"/>
      <c r="H26" s="62"/>
    </row>
    <row r="27" spans="1:8" ht="16.5">
      <c r="A27" s="18" t="s">
        <v>108</v>
      </c>
      <c r="B27" s="60">
        <v>336</v>
      </c>
      <c r="C27" s="20"/>
      <c r="D27" s="61">
        <f>SUM(E27:G27)</f>
        <v>107995553</v>
      </c>
      <c r="E27" s="62">
        <v>107995553</v>
      </c>
      <c r="F27" s="62"/>
      <c r="G27" s="62"/>
      <c r="H27" s="62">
        <v>70644108</v>
      </c>
    </row>
    <row r="28" spans="1:8" ht="16.5" hidden="1">
      <c r="A28" s="18" t="s">
        <v>109</v>
      </c>
      <c r="B28" s="60">
        <v>337</v>
      </c>
      <c r="C28" s="20"/>
      <c r="D28" s="69">
        <f>SUM(E28:G28)</f>
        <v>0</v>
      </c>
      <c r="E28" s="62"/>
      <c r="F28" s="62"/>
      <c r="G28" s="62"/>
      <c r="H28" s="62"/>
    </row>
    <row r="29" spans="1:8" ht="16.5">
      <c r="A29" s="15" t="s">
        <v>110</v>
      </c>
      <c r="B29" s="66">
        <v>400</v>
      </c>
      <c r="C29" s="17"/>
      <c r="D29" s="67">
        <f>+D30+D42</f>
        <v>89596430784</v>
      </c>
      <c r="E29" s="68">
        <f>+E30+E42</f>
        <v>89596430784</v>
      </c>
      <c r="F29" s="70">
        <f>+F30+F42</f>
        <v>0</v>
      </c>
      <c r="G29" s="70">
        <f>+G30+G42</f>
        <v>0</v>
      </c>
      <c r="H29" s="68">
        <f>+H30+H42</f>
        <v>90125302029</v>
      </c>
    </row>
    <row r="30" spans="1:8" ht="16.5">
      <c r="A30" s="15" t="s">
        <v>111</v>
      </c>
      <c r="B30" s="66">
        <v>410</v>
      </c>
      <c r="C30" s="20" t="s">
        <v>112</v>
      </c>
      <c r="D30" s="67">
        <f>SUM(D31:D40)</f>
        <v>89596430784</v>
      </c>
      <c r="E30" s="68">
        <f>SUM(E31:E40)</f>
        <v>89596430784</v>
      </c>
      <c r="F30" s="70">
        <f>SUM(F31:F40)</f>
        <v>0</v>
      </c>
      <c r="G30" s="70">
        <f>SUM(G31:G40)</f>
        <v>0</v>
      </c>
      <c r="H30" s="68">
        <f>SUM(H31:H40)</f>
        <v>90125302029</v>
      </c>
    </row>
    <row r="31" spans="1:8" ht="16.5">
      <c r="A31" s="18" t="s">
        <v>113</v>
      </c>
      <c r="B31" s="60">
        <v>411</v>
      </c>
      <c r="C31" s="20"/>
      <c r="D31" s="61">
        <f aca="true" t="shared" si="2" ref="D31:D44">SUM(E31:G31)</f>
        <v>60000000000</v>
      </c>
      <c r="E31" s="62">
        <v>60000000000</v>
      </c>
      <c r="F31" s="62"/>
      <c r="G31" s="62"/>
      <c r="H31" s="62">
        <v>60000000000</v>
      </c>
    </row>
    <row r="32" spans="1:9" ht="16.5">
      <c r="A32" s="18" t="s">
        <v>114</v>
      </c>
      <c r="B32" s="60">
        <v>412</v>
      </c>
      <c r="C32" s="20"/>
      <c r="D32" s="61">
        <f t="shared" si="2"/>
        <v>21600000000</v>
      </c>
      <c r="E32" s="62">
        <v>21600000000</v>
      </c>
      <c r="F32" s="62"/>
      <c r="G32" s="62"/>
      <c r="H32" s="62">
        <v>21600000000</v>
      </c>
      <c r="I32" s="22"/>
    </row>
    <row r="33" spans="1:8" ht="16.5">
      <c r="A33" s="18" t="s">
        <v>115</v>
      </c>
      <c r="B33" s="60">
        <v>413</v>
      </c>
      <c r="C33" s="20"/>
      <c r="D33" s="61">
        <f t="shared" si="2"/>
        <v>0</v>
      </c>
      <c r="E33" s="62"/>
      <c r="F33" s="62"/>
      <c r="G33" s="62"/>
      <c r="H33" s="62"/>
    </row>
    <row r="34" spans="1:8" ht="16.5" hidden="1">
      <c r="A34" s="18" t="s">
        <v>116</v>
      </c>
      <c r="B34" s="60">
        <v>414</v>
      </c>
      <c r="C34" s="20"/>
      <c r="D34" s="61">
        <f t="shared" si="2"/>
        <v>0</v>
      </c>
      <c r="E34" s="62"/>
      <c r="F34" s="62"/>
      <c r="G34" s="62"/>
      <c r="H34" s="62"/>
    </row>
    <row r="35" spans="1:8" ht="16.5" hidden="1">
      <c r="A35" s="18" t="s">
        <v>117</v>
      </c>
      <c r="B35" s="60">
        <v>415</v>
      </c>
      <c r="C35" s="20"/>
      <c r="D35" s="61">
        <f t="shared" si="2"/>
        <v>0</v>
      </c>
      <c r="E35" s="62"/>
      <c r="F35" s="62"/>
      <c r="G35" s="62"/>
      <c r="H35" s="62"/>
    </row>
    <row r="36" spans="1:8" ht="16.5">
      <c r="A36" s="18" t="s">
        <v>118</v>
      </c>
      <c r="B36" s="60">
        <v>416</v>
      </c>
      <c r="C36" s="20"/>
      <c r="D36" s="61">
        <f t="shared" si="2"/>
        <v>0</v>
      </c>
      <c r="E36" s="62"/>
      <c r="F36" s="62"/>
      <c r="G36" s="62"/>
      <c r="H36" s="62"/>
    </row>
    <row r="37" spans="1:8" ht="16.5">
      <c r="A37" s="18" t="s">
        <v>119</v>
      </c>
      <c r="B37" s="60">
        <v>417</v>
      </c>
      <c r="C37" s="20"/>
      <c r="D37" s="61">
        <f>SUM(E37:G37)</f>
        <v>2396387024</v>
      </c>
      <c r="E37" s="62">
        <v>2396387024</v>
      </c>
      <c r="F37" s="62"/>
      <c r="G37" s="62"/>
      <c r="H37" s="62">
        <v>2396387024</v>
      </c>
    </row>
    <row r="38" spans="1:8" ht="16.5">
      <c r="A38" s="18" t="s">
        <v>120</v>
      </c>
      <c r="B38" s="60">
        <v>418</v>
      </c>
      <c r="C38" s="20"/>
      <c r="D38" s="61">
        <f t="shared" si="2"/>
        <v>732904775</v>
      </c>
      <c r="E38" s="62">
        <v>732904775</v>
      </c>
      <c r="F38" s="62"/>
      <c r="G38" s="62"/>
      <c r="H38" s="62">
        <v>732904775</v>
      </c>
    </row>
    <row r="39" spans="1:8" ht="16.5">
      <c r="A39" s="18" t="s">
        <v>121</v>
      </c>
      <c r="B39" s="60">
        <v>419</v>
      </c>
      <c r="C39" s="20"/>
      <c r="D39" s="61">
        <f t="shared" si="2"/>
        <v>0</v>
      </c>
      <c r="E39" s="61"/>
      <c r="F39" s="61"/>
      <c r="G39" s="62"/>
      <c r="H39" s="62"/>
    </row>
    <row r="40" spans="1:8" ht="16.5">
      <c r="A40" s="18" t="s">
        <v>122</v>
      </c>
      <c r="B40" s="60">
        <v>420</v>
      </c>
      <c r="C40" s="20"/>
      <c r="D40" s="61">
        <f t="shared" si="2"/>
        <v>4867138985</v>
      </c>
      <c r="E40" s="62">
        <v>4867138985</v>
      </c>
      <c r="F40" s="32"/>
      <c r="G40" s="32"/>
      <c r="H40" s="32">
        <v>5396010230</v>
      </c>
    </row>
    <row r="41" spans="1:8" ht="16.5">
      <c r="A41" s="18" t="s">
        <v>123</v>
      </c>
      <c r="B41" s="60">
        <v>421</v>
      </c>
      <c r="C41" s="20"/>
      <c r="D41" s="69">
        <f>SUM(E41:G41)</f>
        <v>0</v>
      </c>
      <c r="E41" s="32"/>
      <c r="F41" s="32"/>
      <c r="G41" s="32"/>
      <c r="H41" s="32"/>
    </row>
    <row r="42" spans="1:8" ht="16.5">
      <c r="A42" s="15" t="s">
        <v>124</v>
      </c>
      <c r="B42" s="66">
        <v>430</v>
      </c>
      <c r="C42" s="17"/>
      <c r="D42" s="71">
        <f t="shared" si="2"/>
        <v>0</v>
      </c>
      <c r="E42" s="71">
        <f>SUM(E43:E45)</f>
        <v>0</v>
      </c>
      <c r="F42" s="68">
        <f>SUM(F43:F45)</f>
        <v>0</v>
      </c>
      <c r="G42" s="68">
        <f>SUM(G43:G45)</f>
        <v>0</v>
      </c>
      <c r="H42" s="68">
        <f>SUM(H43:H45)</f>
        <v>0</v>
      </c>
    </row>
    <row r="43" spans="1:8" ht="16.5">
      <c r="A43" s="18" t="s">
        <v>125</v>
      </c>
      <c r="B43" s="60">
        <v>432</v>
      </c>
      <c r="C43" s="20"/>
      <c r="D43" s="63">
        <f t="shared" si="2"/>
        <v>0</v>
      </c>
      <c r="E43" s="64"/>
      <c r="F43" s="62"/>
      <c r="G43" s="62"/>
      <c r="H43" s="62"/>
    </row>
    <row r="44" spans="1:8" ht="18" customHeight="1">
      <c r="A44" s="72" t="s">
        <v>126</v>
      </c>
      <c r="B44" s="73">
        <v>433</v>
      </c>
      <c r="C44" s="35"/>
      <c r="D44" s="63">
        <f t="shared" si="2"/>
        <v>0</v>
      </c>
      <c r="E44" s="64"/>
      <c r="F44" s="74"/>
      <c r="G44" s="74"/>
      <c r="H44" s="74"/>
    </row>
    <row r="45" spans="1:8" ht="18" customHeight="1">
      <c r="A45" s="75"/>
      <c r="B45" s="76"/>
      <c r="C45" s="77"/>
      <c r="D45" s="78"/>
      <c r="E45" s="79"/>
      <c r="F45" s="80"/>
      <c r="G45" s="80"/>
      <c r="H45" s="80"/>
    </row>
    <row r="46" spans="1:8" ht="25.5" customHeight="1">
      <c r="A46" s="9" t="s">
        <v>127</v>
      </c>
      <c r="B46" s="50">
        <v>440</v>
      </c>
      <c r="C46" s="9"/>
      <c r="D46" s="81">
        <f>+D7+D29</f>
        <v>115610282469</v>
      </c>
      <c r="E46" s="81">
        <f>+E7+E29</f>
        <v>95257446677</v>
      </c>
      <c r="F46" s="81">
        <f>+F7+F29</f>
        <v>7482225851</v>
      </c>
      <c r="G46" s="81">
        <f>+G7+G29</f>
        <v>12870609941</v>
      </c>
      <c r="H46" s="81">
        <f>+H7+H29</f>
        <v>96255036869</v>
      </c>
    </row>
    <row r="47" spans="3:8" ht="14.25">
      <c r="C47" s="230" t="s">
        <v>128</v>
      </c>
      <c r="D47" s="230"/>
      <c r="E47" s="230"/>
      <c r="F47" s="230"/>
      <c r="G47" s="230"/>
      <c r="H47" s="230"/>
    </row>
    <row r="48" spans="1:8" ht="14.25">
      <c r="A48" s="82" t="s">
        <v>129</v>
      </c>
      <c r="B48" s="83"/>
      <c r="C48" s="231" t="s">
        <v>130</v>
      </c>
      <c r="D48" s="231"/>
      <c r="E48" s="231"/>
      <c r="F48" s="231"/>
      <c r="G48" s="231"/>
      <c r="H48" s="231"/>
    </row>
    <row r="49" ht="12.75">
      <c r="D49" s="84"/>
    </row>
    <row r="50" spans="3:5" ht="14.25">
      <c r="C50" s="83"/>
      <c r="D50" s="85"/>
      <c r="E50" s="86"/>
    </row>
    <row r="51" spans="3:4" ht="14.25">
      <c r="C51" s="83"/>
      <c r="D51" s="85"/>
    </row>
    <row r="52" spans="3:4" ht="14.25" hidden="1">
      <c r="C52" s="83"/>
      <c r="D52" s="85"/>
    </row>
    <row r="53" spans="3:4" ht="14.25" hidden="1">
      <c r="C53" s="83"/>
      <c r="D53" s="85"/>
    </row>
    <row r="54" spans="3:4" ht="14.25" hidden="1">
      <c r="C54" s="83"/>
      <c r="D54" s="85"/>
    </row>
    <row r="55" spans="3:4" ht="14.25" hidden="1">
      <c r="C55" s="83"/>
      <c r="D55" s="85"/>
    </row>
    <row r="56" spans="3:4" ht="14.25">
      <c r="C56" s="83"/>
      <c r="D56" s="85"/>
    </row>
    <row r="57" spans="3:4" ht="14.25">
      <c r="C57" s="83"/>
      <c r="D57" s="85"/>
    </row>
    <row r="58" ht="14.25">
      <c r="A58" s="1" t="s">
        <v>0</v>
      </c>
    </row>
    <row r="59" ht="13.5">
      <c r="A59" s="2" t="s">
        <v>2</v>
      </c>
    </row>
    <row r="60" spans="1:8" ht="13.5">
      <c r="A60" s="46" t="s">
        <v>76</v>
      </c>
      <c r="H60" s="87"/>
    </row>
    <row r="61" ht="13.5">
      <c r="A61" s="46"/>
    </row>
    <row r="62" spans="1:5" ht="19.5">
      <c r="A62" s="232" t="s">
        <v>131</v>
      </c>
      <c r="B62" s="232"/>
      <c r="C62" s="232"/>
      <c r="D62" s="232"/>
      <c r="E62" s="232"/>
    </row>
    <row r="63" spans="1:5" ht="17.25">
      <c r="A63" s="233" t="s">
        <v>132</v>
      </c>
      <c r="B63" s="233"/>
      <c r="C63" s="233"/>
      <c r="D63" s="233"/>
      <c r="E63" s="233"/>
    </row>
    <row r="64" spans="1:8" ht="15" thickBot="1">
      <c r="A64" s="47"/>
      <c r="B64" s="48"/>
      <c r="C64" s="48"/>
      <c r="D64" s="48"/>
      <c r="E64" s="48"/>
      <c r="F64" s="48"/>
      <c r="G64" s="48"/>
      <c r="H64" s="48"/>
    </row>
    <row r="65" spans="1:7" ht="13.5" thickTop="1">
      <c r="A65" s="49"/>
      <c r="B65" s="49"/>
      <c r="C65" s="49"/>
      <c r="D65" s="49"/>
      <c r="E65" s="49"/>
      <c r="F65" s="49"/>
      <c r="G65" s="49"/>
    </row>
    <row r="66" spans="1:8" ht="18.75" customHeight="1">
      <c r="A66" s="50" t="s">
        <v>78</v>
      </c>
      <c r="B66" s="50" t="s">
        <v>10</v>
      </c>
      <c r="C66" s="50" t="s">
        <v>11</v>
      </c>
      <c r="D66" s="50" t="s">
        <v>79</v>
      </c>
      <c r="E66" s="50" t="s">
        <v>80</v>
      </c>
      <c r="F66" s="50" t="s">
        <v>81</v>
      </c>
      <c r="G66" s="50" t="s">
        <v>15</v>
      </c>
      <c r="H66" s="50" t="s">
        <v>16</v>
      </c>
    </row>
    <row r="67" spans="1:8" ht="12.75">
      <c r="A67" s="88" t="s">
        <v>133</v>
      </c>
      <c r="B67" s="89"/>
      <c r="C67" s="89"/>
      <c r="D67" s="90"/>
      <c r="E67" s="90"/>
      <c r="F67" s="90"/>
      <c r="G67" s="90"/>
      <c r="H67" s="90"/>
    </row>
    <row r="68" spans="1:8" ht="16.5">
      <c r="A68" s="91" t="s">
        <v>134</v>
      </c>
      <c r="B68" s="92"/>
      <c r="C68" s="92"/>
      <c r="D68" s="63">
        <f>SUM(E68:G68)</f>
        <v>11608480</v>
      </c>
      <c r="E68" s="64"/>
      <c r="F68" s="64">
        <v>11608480</v>
      </c>
      <c r="G68" s="64"/>
      <c r="H68" s="64">
        <v>11608480</v>
      </c>
    </row>
    <row r="69" spans="1:8" ht="16.5">
      <c r="A69" s="91" t="s">
        <v>135</v>
      </c>
      <c r="B69" s="92"/>
      <c r="C69" s="92"/>
      <c r="D69" s="63">
        <f>SUM(E69:G69)</f>
        <v>0</v>
      </c>
      <c r="E69" s="64"/>
      <c r="F69" s="64"/>
      <c r="G69" s="64"/>
      <c r="H69" s="64"/>
    </row>
    <row r="70" spans="1:9" ht="16.5">
      <c r="A70" s="91" t="s">
        <v>136</v>
      </c>
      <c r="B70" s="92"/>
      <c r="C70" s="92"/>
      <c r="D70" s="63">
        <f>SUM(E70:G70)</f>
        <v>451037356</v>
      </c>
      <c r="E70" s="64">
        <v>140453000</v>
      </c>
      <c r="F70" s="64">
        <v>169364069</v>
      </c>
      <c r="G70" s="64">
        <v>141220287</v>
      </c>
      <c r="H70" s="64">
        <v>451037356</v>
      </c>
      <c r="I70" s="93"/>
    </row>
    <row r="71" spans="1:8" ht="16.5">
      <c r="A71" s="91" t="s">
        <v>137</v>
      </c>
      <c r="B71" s="92"/>
      <c r="C71" s="92"/>
      <c r="D71" s="94"/>
      <c r="E71" s="64"/>
      <c r="F71" s="64"/>
      <c r="G71" s="64"/>
      <c r="H71" s="64"/>
    </row>
    <row r="72" spans="1:8" ht="16.5">
      <c r="A72" s="95" t="s">
        <v>138</v>
      </c>
      <c r="B72" s="92"/>
      <c r="C72" s="92"/>
      <c r="D72" s="94"/>
      <c r="E72" s="64"/>
      <c r="F72" s="64"/>
      <c r="G72" s="64"/>
      <c r="H72" s="64"/>
    </row>
    <row r="73" spans="1:8" ht="16.5">
      <c r="A73" s="91" t="s">
        <v>139</v>
      </c>
      <c r="B73" s="92"/>
      <c r="C73" s="92"/>
      <c r="D73" s="94"/>
      <c r="E73" s="64"/>
      <c r="F73" s="64"/>
      <c r="G73" s="64"/>
      <c r="H73" s="64"/>
    </row>
    <row r="74" spans="1:8" ht="16.5">
      <c r="A74" s="92"/>
      <c r="B74" s="92"/>
      <c r="C74" s="92"/>
      <c r="D74" s="94"/>
      <c r="E74" s="64"/>
      <c r="F74" s="64"/>
      <c r="G74" s="64"/>
      <c r="H74" s="64"/>
    </row>
    <row r="75" spans="1:8" ht="12.75">
      <c r="A75" s="96"/>
      <c r="B75" s="96"/>
      <c r="C75" s="96"/>
      <c r="D75" s="97"/>
      <c r="E75" s="97"/>
      <c r="F75" s="97"/>
      <c r="G75" s="97"/>
      <c r="H75" s="97"/>
    </row>
  </sheetData>
  <mergeCells count="4">
    <mergeCell ref="C47:H47"/>
    <mergeCell ref="C48:H48"/>
    <mergeCell ref="A62:E62"/>
    <mergeCell ref="A63:E6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B32">
      <selection activeCell="K11" sqref="K11"/>
    </sheetView>
  </sheetViews>
  <sheetFormatPr defaultColWidth="9.33203125" defaultRowHeight="12.75"/>
  <cols>
    <col min="1" max="1" width="6.66015625" style="98" hidden="1" customWidth="1"/>
    <col min="2" max="2" width="58.83203125" style="98" customWidth="1"/>
    <col min="3" max="4" width="6.83203125" style="98" customWidth="1"/>
    <col min="5" max="5" width="15.33203125" style="98" customWidth="1"/>
    <col min="6" max="6" width="15" style="98" hidden="1" customWidth="1"/>
    <col min="7" max="7" width="14" style="98" hidden="1" customWidth="1"/>
    <col min="8" max="8" width="19.33203125" style="98" hidden="1" customWidth="1"/>
    <col min="9" max="9" width="15.33203125" style="98" customWidth="1"/>
    <col min="10" max="10" width="15.66015625" style="98" customWidth="1"/>
    <col min="11" max="11" width="17.66015625" style="98" customWidth="1"/>
    <col min="12" max="12" width="18" style="98" customWidth="1"/>
    <col min="13" max="13" width="19.66015625" style="98" customWidth="1"/>
    <col min="14" max="16384" width="9.33203125" style="98" customWidth="1"/>
  </cols>
  <sheetData>
    <row r="1" spans="1:11" ht="14.25" customHeight="1">
      <c r="A1" s="239" t="s">
        <v>0</v>
      </c>
      <c r="B1" s="239"/>
      <c r="C1" s="1"/>
      <c r="E1" s="240" t="s">
        <v>140</v>
      </c>
      <c r="F1" s="240"/>
      <c r="G1" s="240"/>
      <c r="H1" s="240"/>
      <c r="I1" s="240"/>
      <c r="J1" s="240"/>
      <c r="K1" s="240"/>
    </row>
    <row r="2" spans="1:11" ht="11.25" customHeight="1">
      <c r="A2" s="241" t="s">
        <v>2</v>
      </c>
      <c r="B2" s="241"/>
      <c r="C2" s="99"/>
      <c r="D2" s="100"/>
      <c r="E2" s="101" t="s">
        <v>3</v>
      </c>
      <c r="F2" s="101"/>
      <c r="G2" s="101"/>
      <c r="H2" s="101"/>
      <c r="I2" s="101"/>
      <c r="J2" s="101"/>
      <c r="K2"/>
    </row>
    <row r="3" spans="1:11" ht="11.25" customHeight="1" thickBot="1">
      <c r="A3" s="102"/>
      <c r="B3" s="47"/>
      <c r="C3" s="47"/>
      <c r="D3" s="102"/>
      <c r="E3" s="103" t="s">
        <v>5</v>
      </c>
      <c r="F3" s="103"/>
      <c r="G3" s="103"/>
      <c r="H3" s="103"/>
      <c r="I3" s="103"/>
      <c r="J3" s="103"/>
      <c r="K3" s="48"/>
    </row>
    <row r="4" spans="2:11" ht="24.75" customHeight="1" thickTop="1">
      <c r="B4" s="242" t="s">
        <v>141</v>
      </c>
      <c r="C4" s="242"/>
      <c r="D4" s="242"/>
      <c r="E4" s="242"/>
      <c r="F4" s="242"/>
      <c r="G4" s="242"/>
      <c r="H4" s="242"/>
      <c r="I4" s="242"/>
      <c r="J4" s="242"/>
      <c r="K4" s="242"/>
    </row>
    <row r="5" spans="2:11" ht="20.25" customHeight="1">
      <c r="B5" s="236" t="s">
        <v>192</v>
      </c>
      <c r="C5" s="236"/>
      <c r="D5" s="236"/>
      <c r="E5" s="236"/>
      <c r="F5" s="236"/>
      <c r="G5" s="236"/>
      <c r="H5" s="236"/>
      <c r="I5" s="236"/>
      <c r="J5" s="236"/>
      <c r="K5" s="237"/>
    </row>
    <row r="6" spans="2:11" ht="17.25" customHeight="1">
      <c r="B6" s="238" t="s">
        <v>143</v>
      </c>
      <c r="C6" s="238" t="s">
        <v>144</v>
      </c>
      <c r="D6" s="105" t="s">
        <v>145</v>
      </c>
      <c r="E6" s="223" t="s">
        <v>146</v>
      </c>
      <c r="F6" s="223" t="s">
        <v>147</v>
      </c>
      <c r="G6" s="104" t="s">
        <v>148</v>
      </c>
      <c r="H6" s="104" t="s">
        <v>149</v>
      </c>
      <c r="I6" s="106" t="s">
        <v>150</v>
      </c>
      <c r="J6" s="223" t="s">
        <v>151</v>
      </c>
      <c r="K6" s="104"/>
    </row>
    <row r="7" spans="2:12" ht="16.5">
      <c r="B7" s="222"/>
      <c r="C7" s="222"/>
      <c r="D7" s="108" t="s">
        <v>152</v>
      </c>
      <c r="E7" s="224"/>
      <c r="F7" s="224" t="s">
        <v>13</v>
      </c>
      <c r="G7" s="107" t="s">
        <v>153</v>
      </c>
      <c r="H7" s="107" t="s">
        <v>154</v>
      </c>
      <c r="I7" s="109" t="s">
        <v>155</v>
      </c>
      <c r="J7" s="224"/>
      <c r="K7" s="107"/>
      <c r="L7" s="110"/>
    </row>
    <row r="8" spans="2:13" ht="19.5" customHeight="1">
      <c r="B8" s="111" t="s">
        <v>156</v>
      </c>
      <c r="C8" s="112" t="s">
        <v>157</v>
      </c>
      <c r="D8" s="113" t="s">
        <v>158</v>
      </c>
      <c r="E8" s="114">
        <f>SUM(F8:H8)</f>
        <v>9146593929</v>
      </c>
      <c r="F8" s="114">
        <f>F9+F10</f>
        <v>2186224555</v>
      </c>
      <c r="G8" s="114">
        <f>G10</f>
        <v>1785817541</v>
      </c>
      <c r="H8" s="114">
        <f>H9+H10</f>
        <v>5174551833</v>
      </c>
      <c r="I8" s="114">
        <f>I9+I10</f>
        <v>28463254586</v>
      </c>
      <c r="J8" s="114">
        <f>SUM(J9:J10)</f>
        <v>34993345471</v>
      </c>
      <c r="K8" s="115"/>
      <c r="L8" s="116"/>
      <c r="M8" s="115"/>
    </row>
    <row r="9" spans="2:13" ht="16.5">
      <c r="B9" s="117" t="s">
        <v>159</v>
      </c>
      <c r="C9" s="118"/>
      <c r="D9" s="119"/>
      <c r="E9" s="120">
        <f>F8+H8</f>
        <v>7360776388</v>
      </c>
      <c r="F9" s="121">
        <v>2186224555</v>
      </c>
      <c r="G9" s="121"/>
      <c r="H9" s="121">
        <v>5174551833</v>
      </c>
      <c r="I9" s="121">
        <f>'[1]KQ KDQ2 '!I9+E9</f>
        <v>21269807649</v>
      </c>
      <c r="J9" s="121">
        <v>30089249562</v>
      </c>
      <c r="K9" s="122"/>
      <c r="L9" s="123"/>
      <c r="M9" s="122"/>
    </row>
    <row r="10" spans="2:13" ht="16.5">
      <c r="B10" s="117" t="s">
        <v>160</v>
      </c>
      <c r="C10" s="118"/>
      <c r="D10" s="119"/>
      <c r="E10" s="120">
        <f>G8</f>
        <v>1785817541</v>
      </c>
      <c r="F10" s="121"/>
      <c r="G10" s="121">
        <v>1785817541</v>
      </c>
      <c r="H10" s="121"/>
      <c r="I10" s="121">
        <f>'[1]KQ KDQ2 '!I10+E10</f>
        <v>7193446937</v>
      </c>
      <c r="J10" s="121">
        <v>4904095909</v>
      </c>
      <c r="K10" s="122"/>
      <c r="L10" s="123"/>
      <c r="M10" s="122"/>
    </row>
    <row r="11" spans="2:13" ht="16.5">
      <c r="B11" s="124" t="s">
        <v>161</v>
      </c>
      <c r="C11" s="125" t="s">
        <v>162</v>
      </c>
      <c r="D11" s="126"/>
      <c r="E11" s="121">
        <f>SUM(F11:H11)</f>
        <v>0</v>
      </c>
      <c r="F11" s="127"/>
      <c r="G11" s="127">
        <f>SUM(G12:G15)</f>
        <v>0</v>
      </c>
      <c r="H11" s="127">
        <v>0</v>
      </c>
      <c r="I11" s="127">
        <f>'[1]KQ KDQ2 '!I11+E11</f>
        <v>0</v>
      </c>
      <c r="J11" s="127">
        <v>477808000</v>
      </c>
      <c r="K11" s="115"/>
      <c r="L11" s="100"/>
      <c r="M11" s="115"/>
    </row>
    <row r="12" spans="2:13" ht="16.5" customHeight="1" hidden="1">
      <c r="B12" s="117" t="s">
        <v>163</v>
      </c>
      <c r="C12" s="128">
        <v>4</v>
      </c>
      <c r="D12" s="126"/>
      <c r="E12" s="121">
        <f>SUM(F12:H12)</f>
        <v>0</v>
      </c>
      <c r="F12" s="121"/>
      <c r="G12" s="121"/>
      <c r="H12" s="121"/>
      <c r="I12" s="121">
        <f>E12+'[1]KQKDQ1'!I12</f>
        <v>0</v>
      </c>
      <c r="J12" s="117"/>
      <c r="K12" s="115"/>
      <c r="L12" s="100"/>
      <c r="M12" s="115"/>
    </row>
    <row r="13" spans="2:13" ht="15.75" customHeight="1" hidden="1">
      <c r="B13" s="117" t="s">
        <v>164</v>
      </c>
      <c r="C13" s="128">
        <v>5</v>
      </c>
      <c r="D13" s="126"/>
      <c r="E13" s="121"/>
      <c r="F13" s="121">
        <v>12327546</v>
      </c>
      <c r="G13" s="121"/>
      <c r="H13" s="121">
        <v>28382800</v>
      </c>
      <c r="I13" s="121">
        <f>E13+'[1]KQKDQ1'!I13</f>
        <v>0</v>
      </c>
      <c r="J13" s="117"/>
      <c r="K13" s="115"/>
      <c r="L13" s="100"/>
      <c r="M13" s="115"/>
    </row>
    <row r="14" spans="2:13" ht="15.75" customHeight="1" hidden="1">
      <c r="B14" s="117" t="s">
        <v>165</v>
      </c>
      <c r="C14" s="128">
        <v>6</v>
      </c>
      <c r="D14" s="126"/>
      <c r="E14" s="121">
        <f>SUM(F14:H14)</f>
        <v>0</v>
      </c>
      <c r="F14" s="121"/>
      <c r="G14" s="121"/>
      <c r="H14" s="121"/>
      <c r="I14" s="121">
        <f>E14+'[1]KQKDQ1'!I14</f>
        <v>0</v>
      </c>
      <c r="J14" s="117"/>
      <c r="K14" s="115"/>
      <c r="L14" s="100"/>
      <c r="M14" s="115"/>
    </row>
    <row r="15" spans="2:13" ht="15.75" customHeight="1" hidden="1">
      <c r="B15" s="117" t="s">
        <v>166</v>
      </c>
      <c r="C15" s="128">
        <v>7</v>
      </c>
      <c r="D15" s="126"/>
      <c r="E15" s="121">
        <f>SUM(F15:H15)</f>
        <v>0</v>
      </c>
      <c r="F15" s="121"/>
      <c r="G15" s="121"/>
      <c r="H15" s="121"/>
      <c r="I15" s="121">
        <f>E15+'[1]KQKDQ1'!I15</f>
        <v>0</v>
      </c>
      <c r="J15" s="117"/>
      <c r="K15" s="115"/>
      <c r="L15" s="100"/>
      <c r="M15" s="115"/>
    </row>
    <row r="16" spans="2:13" ht="15.75" customHeight="1" hidden="1">
      <c r="B16" s="117" t="s">
        <v>167</v>
      </c>
      <c r="C16" s="128"/>
      <c r="D16" s="126"/>
      <c r="E16" s="121">
        <f>SUM(F16:H16)</f>
        <v>0</v>
      </c>
      <c r="F16" s="121"/>
      <c r="G16" s="121"/>
      <c r="H16" s="121"/>
      <c r="I16" s="121">
        <f>E16+'[1]KQKDQ1'!I16</f>
        <v>0</v>
      </c>
      <c r="J16" s="117"/>
      <c r="K16" s="115"/>
      <c r="L16" s="100"/>
      <c r="M16" s="115"/>
    </row>
    <row r="17" spans="2:13" ht="16.5">
      <c r="B17" s="124" t="s">
        <v>168</v>
      </c>
      <c r="C17" s="128">
        <v>10</v>
      </c>
      <c r="D17" s="126"/>
      <c r="E17" s="127">
        <f aca="true" t="shared" si="0" ref="E17:J17">+E8-E11</f>
        <v>9146593929</v>
      </c>
      <c r="F17" s="127">
        <f t="shared" si="0"/>
        <v>2186224555</v>
      </c>
      <c r="G17" s="127">
        <f t="shared" si="0"/>
        <v>1785817541</v>
      </c>
      <c r="H17" s="127">
        <f t="shared" si="0"/>
        <v>5174551833</v>
      </c>
      <c r="I17" s="127">
        <f t="shared" si="0"/>
        <v>28463254586</v>
      </c>
      <c r="J17" s="127">
        <f t="shared" si="0"/>
        <v>34515537471</v>
      </c>
      <c r="K17" s="115"/>
      <c r="L17" s="116"/>
      <c r="M17" s="115"/>
    </row>
    <row r="18" spans="2:13" ht="16.5">
      <c r="B18" s="129" t="s">
        <v>159</v>
      </c>
      <c r="C18" s="126"/>
      <c r="D18" s="126"/>
      <c r="E18" s="120">
        <f>F17+H17</f>
        <v>7360776388</v>
      </c>
      <c r="F18" s="121">
        <f>F17</f>
        <v>2186224555</v>
      </c>
      <c r="G18" s="121"/>
      <c r="H18" s="121">
        <f>H17</f>
        <v>5174551833</v>
      </c>
      <c r="I18" s="121">
        <f>'[1]KQ KDQ2 '!I18+E18</f>
        <v>21269807649</v>
      </c>
      <c r="J18" s="121">
        <v>29611441562</v>
      </c>
      <c r="K18" s="122"/>
      <c r="L18" s="130"/>
      <c r="M18" s="122"/>
    </row>
    <row r="19" spans="2:13" ht="16.5">
      <c r="B19" s="129" t="s">
        <v>160</v>
      </c>
      <c r="C19" s="126"/>
      <c r="D19" s="126"/>
      <c r="E19" s="120">
        <f>+G17</f>
        <v>1785817541</v>
      </c>
      <c r="F19" s="121"/>
      <c r="G19" s="121">
        <f>G10</f>
        <v>1785817541</v>
      </c>
      <c r="H19" s="121"/>
      <c r="I19" s="121">
        <f>'[1]KQ KDQ2 '!I19+E19</f>
        <v>7193446937</v>
      </c>
      <c r="J19" s="121">
        <v>4904095909</v>
      </c>
      <c r="K19" s="122"/>
      <c r="L19" s="130"/>
      <c r="M19" s="122"/>
    </row>
    <row r="20" spans="2:13" ht="16.5">
      <c r="B20" s="124" t="s">
        <v>169</v>
      </c>
      <c r="C20" s="119">
        <v>11</v>
      </c>
      <c r="D20" s="119" t="s">
        <v>170</v>
      </c>
      <c r="E20" s="127">
        <f>SUM(F20:H20)</f>
        <v>7159880843</v>
      </c>
      <c r="F20" s="127">
        <f>F21+F22</f>
        <v>1489802802</v>
      </c>
      <c r="G20" s="127">
        <f>G22</f>
        <v>1771931177</v>
      </c>
      <c r="H20" s="127">
        <f>H21+H22</f>
        <v>3898146864</v>
      </c>
      <c r="I20" s="127">
        <f>I21+I22</f>
        <v>23657162781</v>
      </c>
      <c r="J20" s="127">
        <f>SUM(J21:J22)</f>
        <v>27754912867</v>
      </c>
      <c r="K20" s="115"/>
      <c r="L20" s="116"/>
      <c r="M20" s="115"/>
    </row>
    <row r="21" spans="2:13" ht="16.5">
      <c r="B21" s="129" t="s">
        <v>159</v>
      </c>
      <c r="C21" s="126"/>
      <c r="D21" s="126"/>
      <c r="E21" s="120">
        <f>F20+H20</f>
        <v>5387949666</v>
      </c>
      <c r="F21" s="121">
        <v>1489802802</v>
      </c>
      <c r="G21" s="121"/>
      <c r="H21" s="121">
        <v>3898146864</v>
      </c>
      <c r="I21" s="121">
        <f>'[1]KQ KDQ2 '!I21+E21</f>
        <v>16632014281</v>
      </c>
      <c r="J21" s="121">
        <v>22829322314</v>
      </c>
      <c r="K21" s="122"/>
      <c r="L21" s="130"/>
      <c r="M21" s="122"/>
    </row>
    <row r="22" spans="2:13" ht="16.5">
      <c r="B22" s="129" t="s">
        <v>160</v>
      </c>
      <c r="C22" s="126"/>
      <c r="D22" s="126"/>
      <c r="E22" s="120">
        <f>+G20</f>
        <v>1771931177</v>
      </c>
      <c r="F22" s="121"/>
      <c r="G22" s="121">
        <v>1771931177</v>
      </c>
      <c r="H22" s="121"/>
      <c r="I22" s="121">
        <f>'[1]KQ KDQ2 '!I22+E22</f>
        <v>7025148500</v>
      </c>
      <c r="J22" s="121">
        <v>4925590553</v>
      </c>
      <c r="K22" s="122"/>
      <c r="L22" s="130"/>
      <c r="M22" s="122"/>
    </row>
    <row r="23" spans="2:13" ht="16.5">
      <c r="B23" s="124" t="s">
        <v>171</v>
      </c>
      <c r="C23" s="131">
        <v>20</v>
      </c>
      <c r="D23" s="119"/>
      <c r="E23" s="127">
        <f>SUM(F23:H23)</f>
        <v>1986713086</v>
      </c>
      <c r="F23" s="132">
        <f>+F17-F20</f>
        <v>696421753</v>
      </c>
      <c r="G23" s="133">
        <f>+G17-G20</f>
        <v>13886364</v>
      </c>
      <c r="H23" s="127">
        <f>+H17-H20</f>
        <v>1276404969</v>
      </c>
      <c r="I23" s="127">
        <f>'[1]KQ KDQ2 '!I23+E23</f>
        <v>4806091805</v>
      </c>
      <c r="J23" s="127">
        <f>+J17-J20</f>
        <v>6760624604</v>
      </c>
      <c r="K23" s="115"/>
      <c r="L23" s="115"/>
      <c r="M23" s="115"/>
    </row>
    <row r="24" spans="2:13" ht="16.5">
      <c r="B24" s="129" t="s">
        <v>159</v>
      </c>
      <c r="C24" s="126"/>
      <c r="D24" s="126"/>
      <c r="E24" s="120">
        <f>F23+H23</f>
        <v>1972826722</v>
      </c>
      <c r="F24" s="134">
        <f>F23</f>
        <v>696421753</v>
      </c>
      <c r="G24" s="121"/>
      <c r="H24" s="121">
        <f>+H18-H21</f>
        <v>1276404969</v>
      </c>
      <c r="I24" s="121">
        <f>'[1]KQ KDQ2 '!I24+E24</f>
        <v>4637793368</v>
      </c>
      <c r="J24" s="121">
        <v>6782119248</v>
      </c>
      <c r="K24" s="122"/>
      <c r="L24" s="130"/>
      <c r="M24" s="122"/>
    </row>
    <row r="25" spans="2:13" ht="16.5">
      <c r="B25" s="129" t="s">
        <v>160</v>
      </c>
      <c r="C25" s="126"/>
      <c r="D25" s="126"/>
      <c r="E25" s="135">
        <f>+G23</f>
        <v>13886364</v>
      </c>
      <c r="F25" s="121"/>
      <c r="G25" s="121">
        <f>G17-G20</f>
        <v>13886364</v>
      </c>
      <c r="H25" s="121"/>
      <c r="I25" s="121">
        <f>'[1]KQ KDQ2 '!I25+E25</f>
        <v>168298437</v>
      </c>
      <c r="J25" s="134">
        <v>-21494644</v>
      </c>
      <c r="K25" s="122"/>
      <c r="L25" s="130"/>
      <c r="M25" s="122"/>
    </row>
    <row r="26" spans="2:13" ht="16.5">
      <c r="B26" s="124" t="s">
        <v>172</v>
      </c>
      <c r="C26" s="119">
        <v>21</v>
      </c>
      <c r="D26" s="119" t="s">
        <v>173</v>
      </c>
      <c r="E26" s="127">
        <f>SUM(E27:E28)</f>
        <v>1048084598</v>
      </c>
      <c r="F26" s="127">
        <f>F27</f>
        <v>1022076678</v>
      </c>
      <c r="G26" s="127">
        <f>G28</f>
        <v>26007920</v>
      </c>
      <c r="H26" s="127">
        <f>H27+H28</f>
        <v>0</v>
      </c>
      <c r="I26" s="127">
        <f>'[1]KQ KDQ2 '!I26+E26</f>
        <v>3525286475</v>
      </c>
      <c r="J26" s="127">
        <f>SUM(J27:J28)</f>
        <v>5343638240</v>
      </c>
      <c r="K26" s="115"/>
      <c r="L26" s="116"/>
      <c r="M26" s="115"/>
    </row>
    <row r="27" spans="2:13" ht="16.5">
      <c r="B27" s="129" t="s">
        <v>159</v>
      </c>
      <c r="C27" s="126"/>
      <c r="D27" s="126"/>
      <c r="E27" s="120">
        <f>F26+H26</f>
        <v>1022076678</v>
      </c>
      <c r="F27" s="121">
        <v>1022076678</v>
      </c>
      <c r="G27" s="121"/>
      <c r="H27" s="121"/>
      <c r="I27" s="121">
        <f>'[1]KQ KDQ2 '!I27+E27</f>
        <v>3493873455</v>
      </c>
      <c r="J27" s="121">
        <v>5340121640</v>
      </c>
      <c r="K27" s="122"/>
      <c r="L27" s="130"/>
      <c r="M27" s="122"/>
    </row>
    <row r="28" spans="2:13" ht="16.5">
      <c r="B28" s="129" t="s">
        <v>160</v>
      </c>
      <c r="C28" s="126"/>
      <c r="D28" s="126"/>
      <c r="E28" s="120">
        <f>+G26</f>
        <v>26007920</v>
      </c>
      <c r="F28" s="121"/>
      <c r="G28" s="121">
        <v>26007920</v>
      </c>
      <c r="H28" s="121"/>
      <c r="I28" s="121">
        <f>'[1]KQ KDQ2 '!I28+E28</f>
        <v>31413020</v>
      </c>
      <c r="J28" s="121">
        <v>3516600</v>
      </c>
      <c r="K28" s="122"/>
      <c r="L28" s="130"/>
      <c r="M28" s="122"/>
    </row>
    <row r="29" spans="2:13" ht="16.5">
      <c r="B29" s="124" t="s">
        <v>174</v>
      </c>
      <c r="C29" s="119">
        <v>22</v>
      </c>
      <c r="D29" s="119" t="s">
        <v>175</v>
      </c>
      <c r="E29" s="127">
        <f>SUM(F29:H29)</f>
        <v>0</v>
      </c>
      <c r="F29" s="127"/>
      <c r="G29" s="136">
        <f>+G30</f>
        <v>0</v>
      </c>
      <c r="H29" s="127">
        <f>H30</f>
        <v>0</v>
      </c>
      <c r="I29" s="127">
        <f>'[1]KQ KDQ2 '!I29+E29</f>
        <v>15127792</v>
      </c>
      <c r="J29" s="127">
        <v>263747235</v>
      </c>
      <c r="K29" s="115"/>
      <c r="L29" s="116"/>
      <c r="M29" s="115"/>
    </row>
    <row r="30" spans="2:13" ht="16.5">
      <c r="B30" s="117" t="s">
        <v>176</v>
      </c>
      <c r="C30" s="128">
        <v>23</v>
      </c>
      <c r="D30" s="126"/>
      <c r="E30" s="127">
        <f>SUM(F30:H30)</f>
        <v>0</v>
      </c>
      <c r="F30" s="121"/>
      <c r="G30" s="137">
        <v>0</v>
      </c>
      <c r="H30" s="121"/>
      <c r="I30" s="121">
        <f>'[1]KQ KDQ2 '!I30+E30</f>
        <v>15127792</v>
      </c>
      <c r="J30" s="121">
        <v>125065580</v>
      </c>
      <c r="K30" s="115"/>
      <c r="L30" s="100"/>
      <c r="M30" s="122"/>
    </row>
    <row r="31" spans="2:13" ht="16.5">
      <c r="B31" s="124" t="s">
        <v>177</v>
      </c>
      <c r="C31" s="131">
        <v>24</v>
      </c>
      <c r="D31" s="119"/>
      <c r="E31" s="127">
        <f>SUM(F31:H31)</f>
        <v>258671403</v>
      </c>
      <c r="F31" s="127">
        <f>F32+F33</f>
        <v>0</v>
      </c>
      <c r="G31" s="121">
        <v>0</v>
      </c>
      <c r="H31" s="127">
        <f>H32+H33</f>
        <v>258671403</v>
      </c>
      <c r="I31" s="127">
        <f>'[1]KQ KDQ2 '!I31+E31</f>
        <v>836149316</v>
      </c>
      <c r="J31" s="127">
        <f>SUM(J32:J33)</f>
        <v>1653544438</v>
      </c>
      <c r="K31" s="115"/>
      <c r="L31" s="116"/>
      <c r="M31" s="115"/>
    </row>
    <row r="32" spans="2:13" ht="16.5">
      <c r="B32" s="129" t="s">
        <v>159</v>
      </c>
      <c r="C32" s="126"/>
      <c r="D32" s="126"/>
      <c r="E32" s="120">
        <f>F31+H31</f>
        <v>258671403</v>
      </c>
      <c r="F32" s="121"/>
      <c r="G32" s="121"/>
      <c r="H32" s="121">
        <v>258671403</v>
      </c>
      <c r="I32" s="121">
        <f>'[1]KQ KDQ2 '!I32+E32</f>
        <v>836149316</v>
      </c>
      <c r="J32" s="121">
        <v>1653544438</v>
      </c>
      <c r="K32" s="138"/>
      <c r="L32" s="130"/>
      <c r="M32" s="122"/>
    </row>
    <row r="33" spans="2:13" ht="16.5">
      <c r="B33" s="129" t="s">
        <v>160</v>
      </c>
      <c r="C33" s="126"/>
      <c r="D33" s="126"/>
      <c r="E33" s="120">
        <f>+G31</f>
        <v>0</v>
      </c>
      <c r="F33" s="121"/>
      <c r="G33" s="121"/>
      <c r="H33" s="121"/>
      <c r="I33" s="121">
        <f>'[1]KQ KDQ2 '!I33+E33</f>
        <v>0</v>
      </c>
      <c r="J33" s="121">
        <f>'[2]KQKDQ3'!J33+F33</f>
        <v>0</v>
      </c>
      <c r="K33" s="139"/>
      <c r="L33" s="100"/>
      <c r="M33" s="122"/>
    </row>
    <row r="34" spans="2:13" ht="16.5">
      <c r="B34" s="124" t="s">
        <v>178</v>
      </c>
      <c r="C34" s="131">
        <v>25</v>
      </c>
      <c r="D34" s="126"/>
      <c r="E34" s="127">
        <f>SUM(F34:H34)</f>
        <v>626600478</v>
      </c>
      <c r="F34" s="127">
        <v>419618405</v>
      </c>
      <c r="G34" s="127">
        <v>0</v>
      </c>
      <c r="H34" s="127">
        <v>206982073</v>
      </c>
      <c r="I34" s="127">
        <f>'[1]KQ KDQ2 '!I34+E34</f>
        <v>2067008122</v>
      </c>
      <c r="J34" s="127">
        <v>2944266464</v>
      </c>
      <c r="K34" s="115"/>
      <c r="L34" s="140"/>
      <c r="M34" s="115"/>
    </row>
    <row r="35" spans="2:13" ht="16.5">
      <c r="B35" s="124" t="s">
        <v>179</v>
      </c>
      <c r="C35" s="131">
        <v>30</v>
      </c>
      <c r="D35" s="126"/>
      <c r="E35" s="133">
        <f>SUM(F35:H35)</f>
        <v>2149525803</v>
      </c>
      <c r="F35" s="133">
        <f>+F23+(F26-F29)-(F31+F34)</f>
        <v>1298880026</v>
      </c>
      <c r="G35" s="133">
        <f>+G23+(G26-G29)-(G31+G34)</f>
        <v>39894284</v>
      </c>
      <c r="H35" s="133">
        <f>+H23+(H26-H29)-(H31+H34)</f>
        <v>810751493</v>
      </c>
      <c r="I35" s="127">
        <f>'[1]KQ KDQ2 '!I35+E35</f>
        <v>5413093050</v>
      </c>
      <c r="J35" s="141">
        <f>J23+(J26-J29)-(J31+J34)</f>
        <v>7242704707</v>
      </c>
      <c r="K35" s="115"/>
      <c r="L35" s="142"/>
      <c r="M35" s="115"/>
    </row>
    <row r="36" spans="2:13" ht="16.5">
      <c r="B36" s="129" t="s">
        <v>159</v>
      </c>
      <c r="C36" s="126"/>
      <c r="D36" s="126"/>
      <c r="E36" s="143">
        <f>F35+H35</f>
        <v>2109631519</v>
      </c>
      <c r="F36" s="143">
        <f>F35</f>
        <v>1298880026</v>
      </c>
      <c r="G36" s="121"/>
      <c r="H36" s="121">
        <f>H35</f>
        <v>810751493</v>
      </c>
      <c r="I36" s="121">
        <f>'[1]KQ KDQ2 '!I36+E36</f>
        <v>5213381593</v>
      </c>
      <c r="J36" s="121">
        <v>7260682751</v>
      </c>
      <c r="K36" s="122"/>
      <c r="L36" s="130"/>
      <c r="M36" s="122"/>
    </row>
    <row r="37" spans="2:13" ht="16.5">
      <c r="B37" s="129" t="s">
        <v>160</v>
      </c>
      <c r="C37" s="126"/>
      <c r="D37" s="126"/>
      <c r="E37" s="143">
        <f>+G35</f>
        <v>39894284</v>
      </c>
      <c r="F37" s="121"/>
      <c r="G37" s="121">
        <f>G35</f>
        <v>39894284</v>
      </c>
      <c r="H37" s="121"/>
      <c r="I37" s="121">
        <f>'[1]KQ KDQ2 '!I37+E37</f>
        <v>199711457</v>
      </c>
      <c r="J37" s="134">
        <v>-17978044</v>
      </c>
      <c r="K37" s="122"/>
      <c r="L37" s="130"/>
      <c r="M37" s="122"/>
    </row>
    <row r="38" spans="2:13" ht="16.5">
      <c r="B38" s="28" t="s">
        <v>180</v>
      </c>
      <c r="C38" s="131">
        <v>31</v>
      </c>
      <c r="D38" s="119"/>
      <c r="E38" s="127">
        <f>SUM(F38:H38)</f>
        <v>246636364</v>
      </c>
      <c r="F38" s="127">
        <v>246636364</v>
      </c>
      <c r="G38" s="127"/>
      <c r="H38" s="127"/>
      <c r="I38" s="127">
        <f>'[1]KQ KDQ2 '!I38+E38</f>
        <v>794494085</v>
      </c>
      <c r="J38" s="127">
        <v>1358802314</v>
      </c>
      <c r="K38" s="115"/>
      <c r="L38" s="140"/>
      <c r="M38" s="115"/>
    </row>
    <row r="39" spans="2:13" ht="16.5">
      <c r="B39" s="28" t="s">
        <v>181</v>
      </c>
      <c r="C39" s="131">
        <v>32</v>
      </c>
      <c r="D39" s="119"/>
      <c r="E39" s="127">
        <f>SUM(F39:H39)</f>
        <v>165154997</v>
      </c>
      <c r="F39" s="127">
        <v>165154997</v>
      </c>
      <c r="G39" s="127"/>
      <c r="H39" s="127"/>
      <c r="I39" s="127">
        <f>'[1]KQ KDQ2 '!I39+E39</f>
        <v>555217036</v>
      </c>
      <c r="J39" s="127">
        <v>1370753030</v>
      </c>
      <c r="K39" s="115"/>
      <c r="L39" s="130"/>
      <c r="M39" s="115"/>
    </row>
    <row r="40" spans="2:13" ht="16.5">
      <c r="B40" s="28" t="s">
        <v>182</v>
      </c>
      <c r="C40" s="131">
        <v>40</v>
      </c>
      <c r="D40" s="126"/>
      <c r="E40" s="132">
        <f>SUM(F40:H40)</f>
        <v>81481367</v>
      </c>
      <c r="F40" s="132">
        <f>+F38-F39</f>
        <v>81481367</v>
      </c>
      <c r="G40" s="133">
        <f>G38-G39</f>
        <v>0</v>
      </c>
      <c r="H40" s="132">
        <f>H38-H39</f>
        <v>0</v>
      </c>
      <c r="I40" s="127">
        <f>'[1]KQ KDQ2 '!I40+E40</f>
        <v>239277049</v>
      </c>
      <c r="J40" s="132">
        <f>J38-J39</f>
        <v>-11950716</v>
      </c>
      <c r="K40" s="115"/>
      <c r="L40" s="116"/>
      <c r="M40" s="115"/>
    </row>
    <row r="41" spans="2:13" ht="16.5">
      <c r="B41" s="28" t="s">
        <v>183</v>
      </c>
      <c r="C41" s="131">
        <v>50</v>
      </c>
      <c r="D41" s="126"/>
      <c r="E41" s="133">
        <f>SUM(E42:E43)</f>
        <v>2231007170</v>
      </c>
      <c r="F41" s="133">
        <f>+F35+F40</f>
        <v>1380361393</v>
      </c>
      <c r="G41" s="133">
        <f>G35+G40</f>
        <v>39894284</v>
      </c>
      <c r="H41" s="133">
        <f>+H35+H40</f>
        <v>810751493</v>
      </c>
      <c r="I41" s="133">
        <f>+I35+I40</f>
        <v>5652370099</v>
      </c>
      <c r="J41" s="127">
        <f>J35+J40</f>
        <v>7230753991</v>
      </c>
      <c r="K41" s="115"/>
      <c r="L41" s="139"/>
      <c r="M41" s="115"/>
    </row>
    <row r="42" spans="2:13" ht="16.5">
      <c r="B42" s="129" t="s">
        <v>159</v>
      </c>
      <c r="C42" s="128"/>
      <c r="D42" s="126"/>
      <c r="E42" s="121">
        <f>SUM(F42:H42)</f>
        <v>2191112886</v>
      </c>
      <c r="F42" s="143">
        <f>F41</f>
        <v>1380361393</v>
      </c>
      <c r="G42" s="143"/>
      <c r="H42" s="143">
        <f>H41</f>
        <v>810751493</v>
      </c>
      <c r="I42" s="121">
        <f>'[1]KQ KDQ2 '!I42+E42</f>
        <v>5452658642</v>
      </c>
      <c r="J42" s="121">
        <v>7052412671</v>
      </c>
      <c r="K42" s="122"/>
      <c r="L42" s="144"/>
      <c r="M42" s="122"/>
    </row>
    <row r="43" spans="2:13" ht="16.5">
      <c r="B43" s="129" t="s">
        <v>160</v>
      </c>
      <c r="C43" s="128"/>
      <c r="D43" s="126"/>
      <c r="E43" s="135">
        <f>+G41</f>
        <v>39894284</v>
      </c>
      <c r="F43" s="133"/>
      <c r="G43" s="143">
        <f>G41</f>
        <v>39894284</v>
      </c>
      <c r="H43" s="133"/>
      <c r="I43" s="121">
        <f>'[1]KQ KDQ2 '!I43+E43</f>
        <v>199711457</v>
      </c>
      <c r="J43" s="134">
        <v>178341320</v>
      </c>
      <c r="K43" s="115"/>
      <c r="L43" s="144"/>
      <c r="M43" s="122"/>
    </row>
    <row r="44" spans="2:13" ht="16.5">
      <c r="B44" s="28" t="s">
        <v>184</v>
      </c>
      <c r="C44" s="131">
        <v>51</v>
      </c>
      <c r="D44" s="126"/>
      <c r="E44" s="127">
        <f>E41*25%</f>
        <v>557751792.5</v>
      </c>
      <c r="F44" s="127">
        <f>F41*25%</f>
        <v>345090348.25</v>
      </c>
      <c r="G44" s="127">
        <f>G41*25%</f>
        <v>9973571</v>
      </c>
      <c r="H44" s="127">
        <f>H41*25%</f>
        <v>202687873.25</v>
      </c>
      <c r="I44" s="127">
        <f>'[1]KQ KDQ2 '!I44+E44</f>
        <v>1413092524.75</v>
      </c>
      <c r="J44" s="127">
        <v>1611769355</v>
      </c>
      <c r="K44" s="115"/>
      <c r="L44" s="100"/>
      <c r="M44" s="115"/>
    </row>
    <row r="45" spans="2:13" ht="16.5">
      <c r="B45" s="145" t="s">
        <v>185</v>
      </c>
      <c r="C45" s="146">
        <v>52</v>
      </c>
      <c r="D45" s="147"/>
      <c r="E45" s="148"/>
      <c r="F45" s="148"/>
      <c r="G45" s="148"/>
      <c r="H45" s="148"/>
      <c r="I45" s="127">
        <f>'[1]KQ KDQ2 '!I45+E45</f>
        <v>0</v>
      </c>
      <c r="J45" s="127">
        <f>'[2]KQKDQ3'!J45+F45</f>
        <v>0</v>
      </c>
      <c r="K45" s="115"/>
      <c r="L45" s="100"/>
      <c r="M45" s="115"/>
    </row>
    <row r="46" spans="2:13" ht="16.5">
      <c r="B46" s="145" t="s">
        <v>186</v>
      </c>
      <c r="C46" s="146">
        <v>60</v>
      </c>
      <c r="D46" s="147"/>
      <c r="E46" s="133">
        <f>SUM(F46:H46)</f>
        <v>1673255377.5</v>
      </c>
      <c r="F46" s="149">
        <f>+F41-F44-F45</f>
        <v>1035271044.75</v>
      </c>
      <c r="G46" s="150">
        <f>+G41-G44-G45</f>
        <v>29920713</v>
      </c>
      <c r="H46" s="149">
        <f>+H41-H44-H45</f>
        <v>608063619.75</v>
      </c>
      <c r="I46" s="127">
        <f>'[1]KQ KDQ2 '!I46+E46</f>
        <v>4239277574.25</v>
      </c>
      <c r="J46" s="127">
        <f>J41-J44</f>
        <v>5618984636</v>
      </c>
      <c r="K46" s="115"/>
      <c r="L46" s="142"/>
      <c r="M46" s="115"/>
    </row>
    <row r="47" spans="2:13" ht="16.5">
      <c r="B47" s="151" t="s">
        <v>187</v>
      </c>
      <c r="C47" s="152">
        <v>70</v>
      </c>
      <c r="D47" s="153"/>
      <c r="E47" s="154">
        <f>E46/6000000</f>
        <v>278.87589625</v>
      </c>
      <c r="F47" s="154">
        <f>F46/6000000</f>
        <v>172.545174125</v>
      </c>
      <c r="G47" s="154">
        <f>G46/6000000</f>
        <v>4.9867855</v>
      </c>
      <c r="H47" s="154">
        <f>H46/6000000</f>
        <v>101.343936625</v>
      </c>
      <c r="I47" s="154">
        <f>I46/6000000</f>
        <v>706.546262375</v>
      </c>
      <c r="J47" s="154">
        <f>J46/600000</f>
        <v>9364.974393333334</v>
      </c>
      <c r="K47" s="115"/>
      <c r="L47" s="144"/>
      <c r="M47" s="115"/>
    </row>
    <row r="48" spans="2:12" ht="17.25" customHeight="1">
      <c r="B48" s="155"/>
      <c r="C48" s="156"/>
      <c r="D48" s="157"/>
      <c r="E48" s="234"/>
      <c r="F48" s="234"/>
      <c r="G48" s="234"/>
      <c r="H48" s="234"/>
      <c r="I48" s="234"/>
      <c r="J48" s="234"/>
      <c r="L48" s="100"/>
    </row>
    <row r="49" spans="2:10" ht="15.75" customHeight="1">
      <c r="B49" s="158" t="s">
        <v>188</v>
      </c>
      <c r="C49" s="158"/>
      <c r="D49" s="159"/>
      <c r="E49" s="235" t="s">
        <v>189</v>
      </c>
      <c r="F49" s="235"/>
      <c r="G49" s="235"/>
      <c r="H49" s="235"/>
      <c r="I49" s="235"/>
      <c r="J49" s="235"/>
    </row>
    <row r="50" spans="2:11" ht="16.5">
      <c r="B50" s="160"/>
      <c r="C50" s="160"/>
      <c r="D50" s="161"/>
      <c r="E50" s="162"/>
      <c r="K50" s="162"/>
    </row>
    <row r="51" spans="2:5" ht="16.5">
      <c r="B51" s="160"/>
      <c r="C51" s="160"/>
      <c r="D51" s="161"/>
      <c r="E51" s="163"/>
    </row>
    <row r="52" spans="2:4" ht="16.5">
      <c r="B52" s="160"/>
      <c r="C52" s="160"/>
      <c r="D52" s="161"/>
    </row>
    <row r="53" spans="2:4" ht="16.5">
      <c r="B53" s="160"/>
      <c r="C53" s="160"/>
      <c r="D53" s="161"/>
    </row>
    <row r="54" spans="2:4" ht="16.5">
      <c r="B54" s="160"/>
      <c r="C54" s="160"/>
      <c r="D54" s="161"/>
    </row>
    <row r="55" spans="2:4" ht="16.5">
      <c r="B55" s="160"/>
      <c r="C55" s="160"/>
      <c r="D55" s="161"/>
    </row>
    <row r="56" spans="2:3" ht="16.5">
      <c r="B56" s="160"/>
      <c r="C56" s="160"/>
    </row>
    <row r="57" spans="2:3" ht="16.5">
      <c r="B57" s="160"/>
      <c r="C57" s="160"/>
    </row>
    <row r="59" ht="16.5">
      <c r="F59" s="162">
        <v>454154774</v>
      </c>
    </row>
    <row r="60" spans="5:7" ht="16.5">
      <c r="E60" s="164" t="s">
        <v>190</v>
      </c>
      <c r="F60" s="165">
        <f>F59-F42</f>
        <v>-926206619</v>
      </c>
      <c r="G60" s="166" t="s">
        <v>191</v>
      </c>
    </row>
  </sheetData>
  <mergeCells count="12">
    <mergeCell ref="A1:B1"/>
    <mergeCell ref="E1:K1"/>
    <mergeCell ref="A2:B2"/>
    <mergeCell ref="B4:K4"/>
    <mergeCell ref="E48:J48"/>
    <mergeCell ref="E49:J49"/>
    <mergeCell ref="B5:K5"/>
    <mergeCell ref="B6:B7"/>
    <mergeCell ref="C6:C7"/>
    <mergeCell ref="E6:E7"/>
    <mergeCell ref="F6:F7"/>
    <mergeCell ref="J6:J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B38">
      <selection activeCell="B29" sqref="B29"/>
    </sheetView>
  </sheetViews>
  <sheetFormatPr defaultColWidth="9.33203125" defaultRowHeight="12.75"/>
  <cols>
    <col min="1" max="1" width="6.66015625" style="98" hidden="1" customWidth="1"/>
    <col min="2" max="2" width="54" style="98" customWidth="1"/>
    <col min="3" max="3" width="6.83203125" style="98" customWidth="1"/>
    <col min="4" max="4" width="6" style="98" customWidth="1"/>
    <col min="5" max="5" width="15.33203125" style="98" customWidth="1"/>
    <col min="6" max="6" width="15" style="98" hidden="1" customWidth="1"/>
    <col min="7" max="7" width="15.33203125" style="98" hidden="1" customWidth="1"/>
    <col min="8" max="8" width="4.66015625" style="98" hidden="1" customWidth="1"/>
    <col min="9" max="9" width="17.33203125" style="98" customWidth="1"/>
    <col min="10" max="10" width="16.5" style="98" customWidth="1"/>
    <col min="11" max="11" width="17.66015625" style="98" customWidth="1"/>
    <col min="12" max="12" width="18" style="98" customWidth="1"/>
    <col min="13" max="13" width="19.66015625" style="98" customWidth="1"/>
    <col min="14" max="16384" width="9.33203125" style="98" customWidth="1"/>
  </cols>
  <sheetData>
    <row r="1" spans="1:11" ht="14.25" customHeight="1">
      <c r="A1" s="239" t="s">
        <v>0</v>
      </c>
      <c r="B1" s="239"/>
      <c r="C1" s="1"/>
      <c r="E1" s="240" t="s">
        <v>140</v>
      </c>
      <c r="F1" s="240"/>
      <c r="G1" s="240"/>
      <c r="H1" s="240"/>
      <c r="I1" s="240"/>
      <c r="J1" s="240"/>
      <c r="K1" s="240"/>
    </row>
    <row r="2" spans="1:11" ht="11.25" customHeight="1">
      <c r="A2" s="241" t="s">
        <v>2</v>
      </c>
      <c r="B2" s="241"/>
      <c r="C2" s="99"/>
      <c r="D2" s="100"/>
      <c r="E2" s="243" t="s">
        <v>3</v>
      </c>
      <c r="F2" s="243"/>
      <c r="G2" s="243"/>
      <c r="H2" s="243"/>
      <c r="I2" s="243"/>
      <c r="J2" s="243"/>
      <c r="K2"/>
    </row>
    <row r="3" spans="1:11" ht="11.25" customHeight="1" thickBot="1">
      <c r="A3" s="102"/>
      <c r="B3" s="47"/>
      <c r="C3" s="47"/>
      <c r="D3" s="102"/>
      <c r="E3" s="244" t="s">
        <v>5</v>
      </c>
      <c r="F3" s="244"/>
      <c r="G3" s="244"/>
      <c r="H3" s="244"/>
      <c r="I3" s="244"/>
      <c r="J3" s="244"/>
      <c r="K3" s="48"/>
    </row>
    <row r="4" spans="2:11" ht="24.75" customHeight="1" thickTop="1">
      <c r="B4" s="242" t="s">
        <v>141</v>
      </c>
      <c r="C4" s="242"/>
      <c r="D4" s="242"/>
      <c r="E4" s="242"/>
      <c r="F4" s="242"/>
      <c r="G4" s="242"/>
      <c r="H4" s="242"/>
      <c r="I4" s="242"/>
      <c r="J4" s="242"/>
      <c r="K4" s="242"/>
    </row>
    <row r="5" spans="2:11" ht="20.25" customHeight="1">
      <c r="B5" s="236" t="s">
        <v>142</v>
      </c>
      <c r="C5" s="236"/>
      <c r="D5" s="236"/>
      <c r="E5" s="236"/>
      <c r="F5" s="236"/>
      <c r="G5" s="236"/>
      <c r="H5" s="236"/>
      <c r="I5" s="236"/>
      <c r="J5" s="236"/>
      <c r="K5" s="237"/>
    </row>
    <row r="6" spans="2:11" ht="17.25" customHeight="1">
      <c r="B6" s="238" t="s">
        <v>143</v>
      </c>
      <c r="C6" s="238" t="s">
        <v>144</v>
      </c>
      <c r="D6" s="105" t="s">
        <v>145</v>
      </c>
      <c r="E6" s="223" t="s">
        <v>146</v>
      </c>
      <c r="F6" s="223" t="s">
        <v>147</v>
      </c>
      <c r="G6" s="104" t="s">
        <v>148</v>
      </c>
      <c r="H6" s="104" t="s">
        <v>149</v>
      </c>
      <c r="I6" s="106" t="s">
        <v>150</v>
      </c>
      <c r="J6" s="223" t="s">
        <v>151</v>
      </c>
      <c r="K6" s="195"/>
    </row>
    <row r="7" spans="2:12" ht="16.5">
      <c r="B7" s="222"/>
      <c r="C7" s="222"/>
      <c r="D7" s="108" t="s">
        <v>152</v>
      </c>
      <c r="E7" s="224"/>
      <c r="F7" s="224" t="s">
        <v>13</v>
      </c>
      <c r="G7" s="107" t="s">
        <v>153</v>
      </c>
      <c r="H7" s="107" t="s">
        <v>154</v>
      </c>
      <c r="I7" s="109" t="s">
        <v>155</v>
      </c>
      <c r="J7" s="224"/>
      <c r="K7" s="195"/>
      <c r="L7" s="110"/>
    </row>
    <row r="8" spans="2:13" ht="19.5" customHeight="1">
      <c r="B8" s="111" t="s">
        <v>156</v>
      </c>
      <c r="C8" s="112" t="s">
        <v>157</v>
      </c>
      <c r="D8" s="113" t="s">
        <v>158</v>
      </c>
      <c r="E8" s="114">
        <f>SUM(F8:H8)</f>
        <v>6275768775</v>
      </c>
      <c r="F8" s="114">
        <f>F9+F10</f>
        <v>2088086000</v>
      </c>
      <c r="G8" s="114">
        <f>G10</f>
        <v>315151364</v>
      </c>
      <c r="H8" s="114">
        <f>H9+H10</f>
        <v>3872531411</v>
      </c>
      <c r="I8" s="114">
        <f>I9+I10</f>
        <v>34739023361</v>
      </c>
      <c r="J8" s="114">
        <f>SUM(J9:J10)</f>
        <v>34993345471</v>
      </c>
      <c r="K8" s="115"/>
      <c r="L8" s="116"/>
      <c r="M8" s="116"/>
    </row>
    <row r="9" spans="2:13" ht="16.5">
      <c r="B9" s="117" t="s">
        <v>159</v>
      </c>
      <c r="C9" s="118"/>
      <c r="D9" s="119"/>
      <c r="E9" s="120">
        <f>F8+H8</f>
        <v>5960617411</v>
      </c>
      <c r="F9" s="121">
        <v>2088086000</v>
      </c>
      <c r="G9" s="121"/>
      <c r="H9" s="121">
        <v>3872531411</v>
      </c>
      <c r="I9" s="121">
        <f>'[1]KQKDQ3'!I9+'[1]KQKDQ4'!E9</f>
        <v>27230425060</v>
      </c>
      <c r="J9" s="121">
        <v>30089249562</v>
      </c>
      <c r="K9" s="122"/>
      <c r="L9" s="123"/>
      <c r="M9" s="193"/>
    </row>
    <row r="10" spans="2:13" ht="16.5">
      <c r="B10" s="117" t="s">
        <v>160</v>
      </c>
      <c r="C10" s="118"/>
      <c r="D10" s="119"/>
      <c r="E10" s="120">
        <f>G8</f>
        <v>315151364</v>
      </c>
      <c r="F10" s="121"/>
      <c r="G10" s="121">
        <v>315151364</v>
      </c>
      <c r="H10" s="121"/>
      <c r="I10" s="121">
        <f>'[1]KQKDQ3'!I10+'[1]KQKDQ4'!E10</f>
        <v>7508598301</v>
      </c>
      <c r="J10" s="121">
        <v>4904095909</v>
      </c>
      <c r="K10" s="122"/>
      <c r="L10" s="123"/>
      <c r="M10" s="193"/>
    </row>
    <row r="11" spans="2:13" ht="16.5">
      <c r="B11" s="124" t="s">
        <v>161</v>
      </c>
      <c r="C11" s="125" t="s">
        <v>162</v>
      </c>
      <c r="D11" s="126"/>
      <c r="E11" s="121">
        <f>SUM(F11:H11)</f>
        <v>0</v>
      </c>
      <c r="F11" s="127"/>
      <c r="G11" s="127">
        <f>SUM(G12:G15)</f>
        <v>0</v>
      </c>
      <c r="H11" s="127">
        <v>0</v>
      </c>
      <c r="I11" s="127">
        <f>'[1]KQKDQ3'!I11+'[1]KQKDQ4'!E11</f>
        <v>0</v>
      </c>
      <c r="J11" s="127">
        <v>477808000</v>
      </c>
      <c r="K11" s="115"/>
      <c r="L11" s="100"/>
      <c r="M11" s="116"/>
    </row>
    <row r="12" spans="2:13" ht="16.5" customHeight="1" hidden="1">
      <c r="B12" s="117" t="s">
        <v>163</v>
      </c>
      <c r="C12" s="128">
        <v>4</v>
      </c>
      <c r="D12" s="126"/>
      <c r="E12" s="121">
        <f>SUM(F12:H12)</f>
        <v>0</v>
      </c>
      <c r="F12" s="121"/>
      <c r="G12" s="121"/>
      <c r="H12" s="121"/>
      <c r="I12" s="121">
        <f>E12+'[1]KQKDQ1'!I12</f>
        <v>0</v>
      </c>
      <c r="J12" s="117"/>
      <c r="K12" s="115"/>
      <c r="L12" s="100"/>
      <c r="M12" s="116"/>
    </row>
    <row r="13" spans="2:13" ht="15.75" customHeight="1" hidden="1">
      <c r="B13" s="117" t="s">
        <v>164</v>
      </c>
      <c r="C13" s="128">
        <v>5</v>
      </c>
      <c r="D13" s="126"/>
      <c r="E13" s="121"/>
      <c r="F13" s="121">
        <v>12327546</v>
      </c>
      <c r="G13" s="121"/>
      <c r="H13" s="121">
        <v>28382800</v>
      </c>
      <c r="I13" s="121">
        <f>E13+'[1]KQKDQ1'!I13</f>
        <v>0</v>
      </c>
      <c r="J13" s="117"/>
      <c r="K13" s="115"/>
      <c r="L13" s="100"/>
      <c r="M13" s="116"/>
    </row>
    <row r="14" spans="2:13" ht="15.75" customHeight="1" hidden="1">
      <c r="B14" s="117" t="s">
        <v>165</v>
      </c>
      <c r="C14" s="128">
        <v>6</v>
      </c>
      <c r="D14" s="126"/>
      <c r="E14" s="121">
        <f>SUM(F14:H14)</f>
        <v>0</v>
      </c>
      <c r="F14" s="121"/>
      <c r="G14" s="121"/>
      <c r="H14" s="121"/>
      <c r="I14" s="121">
        <f>E14+'[1]KQKDQ1'!I14</f>
        <v>0</v>
      </c>
      <c r="J14" s="117"/>
      <c r="K14" s="115"/>
      <c r="L14" s="100"/>
      <c r="M14" s="116"/>
    </row>
    <row r="15" spans="2:13" ht="15.75" customHeight="1" hidden="1">
      <c r="B15" s="117" t="s">
        <v>166</v>
      </c>
      <c r="C15" s="128">
        <v>7</v>
      </c>
      <c r="D15" s="126"/>
      <c r="E15" s="121">
        <f>SUM(F15:H15)</f>
        <v>0</v>
      </c>
      <c r="F15" s="121"/>
      <c r="G15" s="121"/>
      <c r="H15" s="121"/>
      <c r="I15" s="121">
        <f>E15+'[1]KQKDQ1'!I15</f>
        <v>0</v>
      </c>
      <c r="J15" s="117"/>
      <c r="K15" s="115"/>
      <c r="L15" s="100"/>
      <c r="M15" s="116"/>
    </row>
    <row r="16" spans="2:13" ht="15.75" customHeight="1" hidden="1">
      <c r="B16" s="117" t="s">
        <v>167</v>
      </c>
      <c r="C16" s="128"/>
      <c r="D16" s="126"/>
      <c r="E16" s="121">
        <f>SUM(F16:H16)</f>
        <v>0</v>
      </c>
      <c r="F16" s="121"/>
      <c r="G16" s="121"/>
      <c r="H16" s="121"/>
      <c r="I16" s="121">
        <f>E16+'[1]KQKDQ1'!I16</f>
        <v>0</v>
      </c>
      <c r="J16" s="117"/>
      <c r="K16" s="115"/>
      <c r="L16" s="100"/>
      <c r="M16" s="116"/>
    </row>
    <row r="17" spans="2:13" ht="16.5">
      <c r="B17" s="124" t="s">
        <v>168</v>
      </c>
      <c r="C17" s="128">
        <v>10</v>
      </c>
      <c r="D17" s="126"/>
      <c r="E17" s="127">
        <f aca="true" t="shared" si="0" ref="E17:J17">+E8-E11</f>
        <v>6275768775</v>
      </c>
      <c r="F17" s="127">
        <f t="shared" si="0"/>
        <v>2088086000</v>
      </c>
      <c r="G17" s="127">
        <f t="shared" si="0"/>
        <v>315151364</v>
      </c>
      <c r="H17" s="127">
        <f t="shared" si="0"/>
        <v>3872531411</v>
      </c>
      <c r="I17" s="127">
        <f t="shared" si="0"/>
        <v>34739023361</v>
      </c>
      <c r="J17" s="127">
        <f t="shared" si="0"/>
        <v>34515537471</v>
      </c>
      <c r="K17" s="115"/>
      <c r="L17" s="116"/>
      <c r="M17" s="116"/>
    </row>
    <row r="18" spans="2:13" ht="16.5">
      <c r="B18" s="129" t="s">
        <v>159</v>
      </c>
      <c r="C18" s="126"/>
      <c r="D18" s="126"/>
      <c r="E18" s="120">
        <f>F17+H17</f>
        <v>5960617411</v>
      </c>
      <c r="F18" s="121">
        <v>2088086000</v>
      </c>
      <c r="G18" s="121"/>
      <c r="H18" s="121">
        <f>H17</f>
        <v>3872531411</v>
      </c>
      <c r="I18" s="121">
        <f>'[1]KQKDQ3'!I18+'[1]KQKDQ4'!E18</f>
        <v>27230425060</v>
      </c>
      <c r="J18" s="121">
        <v>29611441562</v>
      </c>
      <c r="K18" s="122"/>
      <c r="L18" s="130"/>
      <c r="M18" s="193"/>
    </row>
    <row r="19" spans="2:13" ht="16.5">
      <c r="B19" s="129" t="s">
        <v>160</v>
      </c>
      <c r="C19" s="126"/>
      <c r="D19" s="126"/>
      <c r="E19" s="120">
        <f>+G17</f>
        <v>315151364</v>
      </c>
      <c r="F19" s="121"/>
      <c r="G19" s="121">
        <f>G10</f>
        <v>315151364</v>
      </c>
      <c r="H19" s="121"/>
      <c r="I19" s="121">
        <f>'[1]KQKDQ3'!I19+'[1]KQKDQ4'!E19</f>
        <v>7508598301</v>
      </c>
      <c r="J19" s="121">
        <v>4904095909</v>
      </c>
      <c r="K19" s="122"/>
      <c r="L19" s="130"/>
      <c r="M19" s="193"/>
    </row>
    <row r="20" spans="2:13" ht="16.5">
      <c r="B20" s="124" t="s">
        <v>169</v>
      </c>
      <c r="C20" s="119">
        <v>11</v>
      </c>
      <c r="D20" s="119" t="s">
        <v>170</v>
      </c>
      <c r="E20" s="127">
        <f>SUM(F20:H20)</f>
        <v>4992854981</v>
      </c>
      <c r="F20" s="127">
        <f>F21+F22</f>
        <v>1559837886</v>
      </c>
      <c r="G20" s="127">
        <f>G22</f>
        <v>306443118</v>
      </c>
      <c r="H20" s="127">
        <f>H21+H22</f>
        <v>3126573977</v>
      </c>
      <c r="I20" s="127">
        <f>I21+I22</f>
        <v>28650017762</v>
      </c>
      <c r="J20" s="127">
        <f>SUM(J21:J22)</f>
        <v>27754912867</v>
      </c>
      <c r="K20" s="115"/>
      <c r="L20" s="116"/>
      <c r="M20" s="116"/>
    </row>
    <row r="21" spans="2:13" ht="16.5">
      <c r="B21" s="129" t="s">
        <v>159</v>
      </c>
      <c r="C21" s="126"/>
      <c r="D21" s="126"/>
      <c r="E21" s="120">
        <f>F20+H20</f>
        <v>4686411863</v>
      </c>
      <c r="F21" s="121">
        <v>1559837886</v>
      </c>
      <c r="G21" s="121"/>
      <c r="H21" s="121">
        <v>3126573977</v>
      </c>
      <c r="I21" s="121">
        <f>'[1]KQKDQ3'!I21+'[1]KQKDQ4'!E21</f>
        <v>21318426144</v>
      </c>
      <c r="J21" s="121">
        <v>22829322314</v>
      </c>
      <c r="K21" s="122"/>
      <c r="L21" s="130"/>
      <c r="M21" s="193"/>
    </row>
    <row r="22" spans="2:13" ht="16.5">
      <c r="B22" s="129" t="s">
        <v>160</v>
      </c>
      <c r="C22" s="126"/>
      <c r="D22" s="126"/>
      <c r="E22" s="120">
        <f>+G20</f>
        <v>306443118</v>
      </c>
      <c r="F22" s="121"/>
      <c r="G22" s="121">
        <v>306443118</v>
      </c>
      <c r="H22" s="121"/>
      <c r="I22" s="121">
        <f>'[1]KQKDQ3'!I22+'[1]KQKDQ4'!E22</f>
        <v>7331591618</v>
      </c>
      <c r="J22" s="121">
        <v>4925590553</v>
      </c>
      <c r="K22" s="122"/>
      <c r="L22" s="130"/>
      <c r="M22" s="193"/>
    </row>
    <row r="23" spans="2:13" ht="16.5">
      <c r="B23" s="124" t="s">
        <v>171</v>
      </c>
      <c r="C23" s="131">
        <v>20</v>
      </c>
      <c r="D23" s="119"/>
      <c r="E23" s="127">
        <f>SUM(F23:H23)</f>
        <v>1282913794</v>
      </c>
      <c r="F23" s="132">
        <f>+F17-F20</f>
        <v>528248114</v>
      </c>
      <c r="G23" s="133">
        <f>+G17-G20</f>
        <v>8708246</v>
      </c>
      <c r="H23" s="127">
        <f>+H17-H20</f>
        <v>745957434</v>
      </c>
      <c r="I23" s="127">
        <f>'[1]KQKDQ3'!I23+'[1]KQKDQ4'!E23</f>
        <v>6089005599</v>
      </c>
      <c r="J23" s="127">
        <f>+J17-J20</f>
        <v>6760624604</v>
      </c>
      <c r="K23" s="115"/>
      <c r="L23" s="116"/>
      <c r="M23" s="116"/>
    </row>
    <row r="24" spans="2:13" ht="16.5">
      <c r="B24" s="129" t="s">
        <v>159</v>
      </c>
      <c r="C24" s="126"/>
      <c r="D24" s="126"/>
      <c r="E24" s="120">
        <f>F23+H23</f>
        <v>1274205548</v>
      </c>
      <c r="F24" s="134">
        <f>F23</f>
        <v>528248114</v>
      </c>
      <c r="G24" s="121"/>
      <c r="H24" s="121">
        <f>+H18-H21</f>
        <v>745957434</v>
      </c>
      <c r="I24" s="121">
        <f>'[1]KQKDQ3'!I24+'[1]KQKDQ4'!E24</f>
        <v>5911998916</v>
      </c>
      <c r="J24" s="121">
        <v>6782119248</v>
      </c>
      <c r="K24" s="122"/>
      <c r="L24" s="130"/>
      <c r="M24" s="193"/>
    </row>
    <row r="25" spans="2:13" ht="16.5">
      <c r="B25" s="129" t="s">
        <v>160</v>
      </c>
      <c r="C25" s="126"/>
      <c r="D25" s="126"/>
      <c r="E25" s="135">
        <f>+G23</f>
        <v>8708246</v>
      </c>
      <c r="F25" s="121"/>
      <c r="G25" s="121">
        <f>G17-G20</f>
        <v>8708246</v>
      </c>
      <c r="H25" s="121"/>
      <c r="I25" s="121">
        <f>'[1]KQKDQ3'!I25+'[1]KQKDQ4'!E25</f>
        <v>177006683</v>
      </c>
      <c r="J25" s="134">
        <v>-21494644</v>
      </c>
      <c r="K25" s="122"/>
      <c r="L25" s="130"/>
      <c r="M25" s="193"/>
    </row>
    <row r="26" spans="2:13" ht="16.5">
      <c r="B26" s="124" t="s">
        <v>172</v>
      </c>
      <c r="C26" s="119">
        <v>21</v>
      </c>
      <c r="D26" s="119" t="s">
        <v>173</v>
      </c>
      <c r="E26" s="127">
        <f>SUM(E27:E28)</f>
        <v>838224152</v>
      </c>
      <c r="F26" s="127">
        <f>F27</f>
        <v>836731134</v>
      </c>
      <c r="G26" s="127">
        <f>G28</f>
        <v>1493018</v>
      </c>
      <c r="H26" s="127">
        <f>H27+H28</f>
        <v>0</v>
      </c>
      <c r="I26" s="127">
        <f>'[1]KQKDQ3'!I26+'[1]KQKDQ4'!E26</f>
        <v>4363510627</v>
      </c>
      <c r="J26" s="127">
        <f>SUM(J27:J28)</f>
        <v>5343638240</v>
      </c>
      <c r="K26" s="115"/>
      <c r="L26" s="116"/>
      <c r="M26" s="116"/>
    </row>
    <row r="27" spans="2:13" ht="16.5">
      <c r="B27" s="129" t="s">
        <v>159</v>
      </c>
      <c r="C27" s="126"/>
      <c r="D27" s="126"/>
      <c r="E27" s="120">
        <f>F26+H26</f>
        <v>836731134</v>
      </c>
      <c r="F27" s="121">
        <v>836731134</v>
      </c>
      <c r="G27" s="121"/>
      <c r="H27" s="121"/>
      <c r="I27" s="121">
        <f>'[1]KQKDQ3'!I27+'[1]KQKDQ4'!E27</f>
        <v>4330604589</v>
      </c>
      <c r="J27" s="121">
        <v>5340121640</v>
      </c>
      <c r="K27" s="122"/>
      <c r="L27" s="130"/>
      <c r="M27" s="193"/>
    </row>
    <row r="28" spans="2:13" ht="16.5">
      <c r="B28" s="129" t="s">
        <v>160</v>
      </c>
      <c r="C28" s="126"/>
      <c r="D28" s="126"/>
      <c r="E28" s="120">
        <f>+G26</f>
        <v>1493018</v>
      </c>
      <c r="F28" s="121"/>
      <c r="G28" s="121">
        <v>1493018</v>
      </c>
      <c r="H28" s="121"/>
      <c r="I28" s="121">
        <f>'[1]KQKDQ3'!I28+'[1]KQKDQ4'!E28</f>
        <v>32906038</v>
      </c>
      <c r="J28" s="121">
        <v>3516600</v>
      </c>
      <c r="K28" s="122"/>
      <c r="L28" s="130"/>
      <c r="M28" s="193"/>
    </row>
    <row r="29" spans="2:13" ht="16.5">
      <c r="B29" s="124" t="s">
        <v>174</v>
      </c>
      <c r="C29" s="119">
        <v>22</v>
      </c>
      <c r="D29" s="119" t="s">
        <v>175</v>
      </c>
      <c r="E29" s="127">
        <f>SUM(F29:H29)</f>
        <v>0</v>
      </c>
      <c r="F29" s="127"/>
      <c r="G29" s="136">
        <f>+G30</f>
        <v>0</v>
      </c>
      <c r="H29" s="127">
        <f>H30</f>
        <v>0</v>
      </c>
      <c r="I29" s="127">
        <f>'[1]KQKDQ3'!I29+'[1]KQKDQ4'!E29</f>
        <v>15127792</v>
      </c>
      <c r="J29" s="127">
        <v>263747235</v>
      </c>
      <c r="K29" s="115"/>
      <c r="L29" s="116"/>
      <c r="M29" s="116"/>
    </row>
    <row r="30" spans="2:13" ht="16.5">
      <c r="B30" s="117" t="s">
        <v>176</v>
      </c>
      <c r="C30" s="128">
        <v>23</v>
      </c>
      <c r="D30" s="126"/>
      <c r="E30" s="127">
        <f>SUM(F30:H30)</f>
        <v>0</v>
      </c>
      <c r="F30" s="121"/>
      <c r="G30" s="137">
        <v>0</v>
      </c>
      <c r="H30" s="121"/>
      <c r="I30" s="121">
        <f>'[1]KQKDQ3'!I30+'[1]KQKDQ4'!E30</f>
        <v>15127792</v>
      </c>
      <c r="J30" s="121">
        <v>125065580</v>
      </c>
      <c r="K30" s="115"/>
      <c r="L30" s="100"/>
      <c r="M30" s="193"/>
    </row>
    <row r="31" spans="2:13" ht="16.5">
      <c r="B31" s="124" t="s">
        <v>177</v>
      </c>
      <c r="C31" s="131">
        <v>24</v>
      </c>
      <c r="D31" s="119"/>
      <c r="E31" s="127">
        <f>SUM(F31:H31)</f>
        <v>218443744</v>
      </c>
      <c r="F31" s="127">
        <f>F32+F33</f>
        <v>0</v>
      </c>
      <c r="G31" s="121">
        <v>0</v>
      </c>
      <c r="H31" s="127">
        <f>H32+H33</f>
        <v>218443744</v>
      </c>
      <c r="I31" s="127">
        <f>'[1]KQKDQ3'!I31+'[1]KQKDQ4'!E31</f>
        <v>1054593060</v>
      </c>
      <c r="J31" s="127">
        <f>SUM(J32:J33)</f>
        <v>1653544438</v>
      </c>
      <c r="K31" s="115"/>
      <c r="L31" s="116"/>
      <c r="M31" s="116"/>
    </row>
    <row r="32" spans="2:13" ht="16.5">
      <c r="B32" s="129" t="s">
        <v>159</v>
      </c>
      <c r="C32" s="126"/>
      <c r="D32" s="126"/>
      <c r="E32" s="120">
        <f>F31+H31</f>
        <v>218443744</v>
      </c>
      <c r="F32" s="121"/>
      <c r="G32" s="121"/>
      <c r="H32" s="121">
        <v>218443744</v>
      </c>
      <c r="I32" s="121">
        <f>'[1]KQKDQ3'!I32+'[1]KQKDQ4'!E32</f>
        <v>1054593060</v>
      </c>
      <c r="J32" s="121">
        <v>1653544438</v>
      </c>
      <c r="K32" s="138"/>
      <c r="L32" s="130"/>
      <c r="M32" s="193"/>
    </row>
    <row r="33" spans="2:13" ht="16.5">
      <c r="B33" s="129" t="s">
        <v>160</v>
      </c>
      <c r="C33" s="126"/>
      <c r="D33" s="126"/>
      <c r="E33" s="120">
        <f>+G31</f>
        <v>0</v>
      </c>
      <c r="F33" s="121"/>
      <c r="G33" s="121"/>
      <c r="H33" s="121"/>
      <c r="I33" s="121">
        <f>'[1]KQKDQ3'!I33+'[1]KQKDQ4'!E33</f>
        <v>0</v>
      </c>
      <c r="J33" s="121">
        <f>'[2]KQKDQ3'!J33+F33</f>
        <v>0</v>
      </c>
      <c r="K33" s="139"/>
      <c r="L33" s="100"/>
      <c r="M33" s="193"/>
    </row>
    <row r="34" spans="2:13" ht="16.5">
      <c r="B34" s="124" t="s">
        <v>178</v>
      </c>
      <c r="C34" s="131">
        <v>25</v>
      </c>
      <c r="D34" s="126"/>
      <c r="E34" s="127">
        <f>SUM(F34:H34)</f>
        <v>852228853</v>
      </c>
      <c r="F34" s="127">
        <v>697327597</v>
      </c>
      <c r="G34" s="127">
        <v>0</v>
      </c>
      <c r="H34" s="127">
        <v>154901256</v>
      </c>
      <c r="I34" s="127">
        <f>'[1]KQKDQ3'!I34+'[1]KQKDQ4'!E34</f>
        <v>2919236975</v>
      </c>
      <c r="J34" s="127">
        <v>2944266464</v>
      </c>
      <c r="K34" s="115"/>
      <c r="L34" s="140"/>
      <c r="M34" s="116"/>
    </row>
    <row r="35" spans="2:13" ht="16.5">
      <c r="B35" s="124" t="s">
        <v>179</v>
      </c>
      <c r="C35" s="131">
        <v>30</v>
      </c>
      <c r="D35" s="126"/>
      <c r="E35" s="133">
        <f>SUM(F35:H35)</f>
        <v>1050465349</v>
      </c>
      <c r="F35" s="133">
        <f>+F23+(F26-F29)-(F31+F34)</f>
        <v>667651651</v>
      </c>
      <c r="G35" s="133">
        <f>+G23+(G26-G29)-(G31+G34)</f>
        <v>10201264</v>
      </c>
      <c r="H35" s="133">
        <f>+H23+(H26-H29)-(H31+H34)</f>
        <v>372612434</v>
      </c>
      <c r="I35" s="127">
        <f>'[1]KQKDQ3'!I35+'[1]KQKDQ4'!E35</f>
        <v>6463558399</v>
      </c>
      <c r="J35" s="141">
        <f>J23+(J26-J29)-(J31+J34)</f>
        <v>7242704707</v>
      </c>
      <c r="K35" s="115"/>
      <c r="L35" s="142"/>
      <c r="M35" s="116"/>
    </row>
    <row r="36" spans="2:13" ht="16.5">
      <c r="B36" s="129" t="s">
        <v>159</v>
      </c>
      <c r="C36" s="126"/>
      <c r="D36" s="126"/>
      <c r="E36" s="143">
        <f>F35+H35</f>
        <v>1040264085</v>
      </c>
      <c r="F36" s="143">
        <f>F35</f>
        <v>667651651</v>
      </c>
      <c r="G36" s="121"/>
      <c r="H36" s="121">
        <f>H35</f>
        <v>372612434</v>
      </c>
      <c r="I36" s="121">
        <f>'[1]KQKDQ3'!I36+'[1]KQKDQ4'!E36</f>
        <v>6253645678</v>
      </c>
      <c r="J36" s="121">
        <v>7260682751</v>
      </c>
      <c r="K36" s="122"/>
      <c r="L36" s="130"/>
      <c r="M36" s="193"/>
    </row>
    <row r="37" spans="2:13" ht="16.5">
      <c r="B37" s="129" t="s">
        <v>160</v>
      </c>
      <c r="C37" s="126"/>
      <c r="D37" s="126"/>
      <c r="E37" s="143">
        <f>+G35</f>
        <v>10201264</v>
      </c>
      <c r="F37" s="121"/>
      <c r="G37" s="121">
        <f>G35</f>
        <v>10201264</v>
      </c>
      <c r="H37" s="121"/>
      <c r="I37" s="121">
        <f>'[1]KQKDQ3'!I37+'[1]KQKDQ4'!E37</f>
        <v>209912721</v>
      </c>
      <c r="J37" s="134">
        <v>-17978044</v>
      </c>
      <c r="K37" s="122"/>
      <c r="L37" s="130"/>
      <c r="M37" s="193"/>
    </row>
    <row r="38" spans="2:13" ht="16.5">
      <c r="B38" s="28" t="s">
        <v>180</v>
      </c>
      <c r="C38" s="131">
        <v>31</v>
      </c>
      <c r="D38" s="119"/>
      <c r="E38" s="127">
        <f>SUM(F38:H38)</f>
        <v>209986364</v>
      </c>
      <c r="F38" s="127">
        <v>183000000</v>
      </c>
      <c r="G38" s="127"/>
      <c r="H38" s="127">
        <v>26986364</v>
      </c>
      <c r="I38" s="127">
        <f>'[1]KQKDQ3'!I38+'[1]KQKDQ4'!E38</f>
        <v>1004480449</v>
      </c>
      <c r="J38" s="127">
        <v>1358802314</v>
      </c>
      <c r="K38" s="115"/>
      <c r="L38" s="140"/>
      <c r="M38" s="116"/>
    </row>
    <row r="39" spans="2:13" ht="16.5">
      <c r="B39" s="28" t="s">
        <v>181</v>
      </c>
      <c r="C39" s="131">
        <v>32</v>
      </c>
      <c r="D39" s="119"/>
      <c r="E39" s="127">
        <f>SUM(F39:H39)</f>
        <v>175765858</v>
      </c>
      <c r="F39" s="127">
        <v>166670870</v>
      </c>
      <c r="G39" s="127"/>
      <c r="H39" s="127">
        <v>9094988</v>
      </c>
      <c r="I39" s="127">
        <f>'[1]KQKDQ3'!I39+'[1]KQKDQ4'!E39</f>
        <v>730982894</v>
      </c>
      <c r="J39" s="127">
        <v>1370753030</v>
      </c>
      <c r="K39" s="115"/>
      <c r="L39" s="130"/>
      <c r="M39" s="116"/>
    </row>
    <row r="40" spans="2:13" ht="16.5">
      <c r="B40" s="28" t="s">
        <v>182</v>
      </c>
      <c r="C40" s="131">
        <v>40</v>
      </c>
      <c r="D40" s="126"/>
      <c r="E40" s="132">
        <f>SUM(F40:H40)</f>
        <v>34220506</v>
      </c>
      <c r="F40" s="132">
        <f>+F38-F39</f>
        <v>16329130</v>
      </c>
      <c r="G40" s="133">
        <f>G38-G39</f>
        <v>0</v>
      </c>
      <c r="H40" s="132">
        <f>H38-H39</f>
        <v>17891376</v>
      </c>
      <c r="I40" s="127">
        <f>'[1]KQKDQ3'!I40+'[1]KQKDQ4'!E40</f>
        <v>273497555</v>
      </c>
      <c r="J40" s="132">
        <f>J38-J39</f>
        <v>-11950716</v>
      </c>
      <c r="K40" s="115"/>
      <c r="L40" s="116"/>
      <c r="M40" s="116"/>
    </row>
    <row r="41" spans="2:13" ht="16.5">
      <c r="B41" s="28" t="s">
        <v>183</v>
      </c>
      <c r="C41" s="131">
        <v>50</v>
      </c>
      <c r="D41" s="126"/>
      <c r="E41" s="133">
        <f>SUM(E42:E43)</f>
        <v>1084685855</v>
      </c>
      <c r="F41" s="133">
        <f>+F35+F40</f>
        <v>683980781</v>
      </c>
      <c r="G41" s="133">
        <f>G35+G40</f>
        <v>10201264</v>
      </c>
      <c r="H41" s="133">
        <f>+H35+H40</f>
        <v>390503810</v>
      </c>
      <c r="I41" s="127">
        <f>'[1]KQKDQ3'!I41+'[1]KQKDQ4'!E41</f>
        <v>6737055954</v>
      </c>
      <c r="J41" s="127">
        <f>J35+J40</f>
        <v>7230753991</v>
      </c>
      <c r="K41" s="115"/>
      <c r="L41" s="194"/>
      <c r="M41" s="116"/>
    </row>
    <row r="42" spans="2:13" ht="16.5">
      <c r="B42" s="129" t="s">
        <v>159</v>
      </c>
      <c r="C42" s="128"/>
      <c r="D42" s="126"/>
      <c r="E42" s="121">
        <f>SUM(F42:H42)</f>
        <v>1074484591</v>
      </c>
      <c r="F42" s="143">
        <f>F41</f>
        <v>683980781</v>
      </c>
      <c r="G42" s="143"/>
      <c r="H42" s="143">
        <f>H41</f>
        <v>390503810</v>
      </c>
      <c r="I42" s="121">
        <f>'[1]KQKDQ3'!I42+'[1]KQKDQ4'!E42</f>
        <v>6527143233</v>
      </c>
      <c r="J42" s="121">
        <v>7052412671</v>
      </c>
      <c r="K42" s="122"/>
      <c r="L42" s="144"/>
      <c r="M42" s="193"/>
    </row>
    <row r="43" spans="2:13" ht="16.5">
      <c r="B43" s="129" t="s">
        <v>160</v>
      </c>
      <c r="C43" s="128"/>
      <c r="D43" s="126"/>
      <c r="E43" s="135">
        <f>+G41</f>
        <v>10201264</v>
      </c>
      <c r="F43" s="133"/>
      <c r="G43" s="143">
        <f>G41</f>
        <v>10201264</v>
      </c>
      <c r="H43" s="133"/>
      <c r="I43" s="121">
        <f>'[1]KQKDQ3'!I43+'[1]KQKDQ4'!E43</f>
        <v>209912721</v>
      </c>
      <c r="J43" s="134">
        <v>178341320</v>
      </c>
      <c r="K43" s="115"/>
      <c r="L43" s="144"/>
      <c r="M43" s="193"/>
    </row>
    <row r="44" spans="2:13" ht="16.5">
      <c r="B44" s="28" t="s">
        <v>184</v>
      </c>
      <c r="C44" s="131">
        <v>51</v>
      </c>
      <c r="D44" s="126"/>
      <c r="E44" s="127">
        <f>E41*25%</f>
        <v>271171463.75</v>
      </c>
      <c r="F44" s="127">
        <f>F41*25%</f>
        <v>170995195.25</v>
      </c>
      <c r="G44" s="127">
        <f>G41*25%</f>
        <v>2550316</v>
      </c>
      <c r="H44" s="127">
        <f>H41*25%</f>
        <v>97625952.5</v>
      </c>
      <c r="I44" s="127">
        <f>'[1]KQKDQ3'!I44+'[1]KQKDQ4'!E44</f>
        <v>1684263988.5</v>
      </c>
      <c r="J44" s="127">
        <v>1611769355</v>
      </c>
      <c r="K44" s="115"/>
      <c r="L44" s="100"/>
      <c r="M44" s="116"/>
    </row>
    <row r="45" spans="2:13" ht="16.5">
      <c r="B45" s="145" t="s">
        <v>185</v>
      </c>
      <c r="C45" s="146">
        <v>52</v>
      </c>
      <c r="D45" s="147"/>
      <c r="E45" s="148"/>
      <c r="F45" s="148"/>
      <c r="G45" s="148"/>
      <c r="H45" s="148"/>
      <c r="I45" s="121">
        <f>'[1]KQKDQ3'!I45+'[1]KQKDQ4'!E45</f>
        <v>0</v>
      </c>
      <c r="J45" s="127">
        <f>'[2]KQKDQ3'!J45+F45</f>
        <v>0</v>
      </c>
      <c r="K45" s="115"/>
      <c r="L45" s="100"/>
      <c r="M45" s="116"/>
    </row>
    <row r="46" spans="2:13" ht="16.5">
      <c r="B46" s="145" t="s">
        <v>186</v>
      </c>
      <c r="C46" s="146">
        <v>60</v>
      </c>
      <c r="D46" s="147"/>
      <c r="E46" s="133">
        <f>SUM(F46:H46)</f>
        <v>813514391.25</v>
      </c>
      <c r="F46" s="149">
        <f>+F41-F44-F45</f>
        <v>512985585.75</v>
      </c>
      <c r="G46" s="150">
        <f>+G41-G44-G45</f>
        <v>7650948</v>
      </c>
      <c r="H46" s="149">
        <f>+H41-H44-H45</f>
        <v>292877857.5</v>
      </c>
      <c r="I46" s="127">
        <f>'[1]KQKDQ3'!I46+'[1]KQKDQ4'!E46</f>
        <v>5052791965.5</v>
      </c>
      <c r="J46" s="127">
        <f>J41-J44</f>
        <v>5618984636</v>
      </c>
      <c r="K46" s="115"/>
      <c r="L46" s="142"/>
      <c r="M46" s="116"/>
    </row>
    <row r="47" spans="2:13" ht="16.5">
      <c r="B47" s="151" t="s">
        <v>187</v>
      </c>
      <c r="C47" s="152">
        <v>70</v>
      </c>
      <c r="D47" s="153"/>
      <c r="E47" s="154">
        <f>E46/6000000</f>
        <v>135.585731875</v>
      </c>
      <c r="F47" s="154">
        <f>F46/6000000</f>
        <v>85.497597625</v>
      </c>
      <c r="G47" s="154">
        <f>G46/6000000</f>
        <v>1.275158</v>
      </c>
      <c r="H47" s="154">
        <f>H46/6000000</f>
        <v>48.81297625</v>
      </c>
      <c r="I47" s="154">
        <f>I46/6000000</f>
        <v>842.13199425</v>
      </c>
      <c r="J47" s="154">
        <f>J46/600000</f>
        <v>9364.974393333334</v>
      </c>
      <c r="K47" s="115"/>
      <c r="L47" s="144"/>
      <c r="M47" s="116"/>
    </row>
    <row r="48" spans="2:12" ht="17.25" customHeight="1">
      <c r="B48" s="155"/>
      <c r="C48" s="156"/>
      <c r="D48" s="157"/>
      <c r="E48" s="234"/>
      <c r="F48" s="234"/>
      <c r="G48" s="234"/>
      <c r="H48" s="234"/>
      <c r="I48" s="234"/>
      <c r="J48" s="234"/>
      <c r="L48" s="100"/>
    </row>
    <row r="49" spans="2:10" ht="15.75" customHeight="1">
      <c r="B49" s="158" t="s">
        <v>188</v>
      </c>
      <c r="C49" s="158"/>
      <c r="D49" s="159"/>
      <c r="E49" s="235" t="s">
        <v>189</v>
      </c>
      <c r="F49" s="235"/>
      <c r="G49" s="235"/>
      <c r="H49" s="235"/>
      <c r="I49" s="235"/>
      <c r="J49" s="235"/>
    </row>
    <row r="50" spans="2:11" ht="16.5">
      <c r="B50" s="160"/>
      <c r="C50" s="160"/>
      <c r="D50" s="161"/>
      <c r="E50" s="162"/>
      <c r="K50" s="162"/>
    </row>
    <row r="51" spans="2:5" ht="16.5">
      <c r="B51" s="160"/>
      <c r="C51" s="160"/>
      <c r="D51" s="161"/>
      <c r="E51" s="163"/>
    </row>
    <row r="52" spans="2:4" ht="16.5">
      <c r="B52" s="160"/>
      <c r="C52" s="160"/>
      <c r="D52" s="161"/>
    </row>
    <row r="53" spans="2:4" ht="16.5">
      <c r="B53" s="160"/>
      <c r="C53" s="160"/>
      <c r="D53" s="161"/>
    </row>
    <row r="54" spans="2:4" ht="16.5">
      <c r="B54" s="160"/>
      <c r="C54" s="160"/>
      <c r="D54" s="161"/>
    </row>
    <row r="55" spans="2:4" ht="16.5">
      <c r="B55" s="160"/>
      <c r="C55" s="160"/>
      <c r="D55" s="161"/>
    </row>
    <row r="56" spans="2:3" ht="16.5">
      <c r="B56" s="160"/>
      <c r="C56" s="160"/>
    </row>
    <row r="57" spans="2:3" ht="16.5">
      <c r="B57" s="160"/>
      <c r="C57" s="160"/>
    </row>
    <row r="59" ht="16.5">
      <c r="F59" s="162">
        <v>454154774</v>
      </c>
    </row>
    <row r="60" spans="5:7" ht="16.5">
      <c r="E60" s="164" t="s">
        <v>190</v>
      </c>
      <c r="F60" s="165">
        <f>F59-F42</f>
        <v>-229826007</v>
      </c>
      <c r="G60" s="166" t="s">
        <v>191</v>
      </c>
    </row>
  </sheetData>
  <mergeCells count="14">
    <mergeCell ref="A1:B1"/>
    <mergeCell ref="E1:K1"/>
    <mergeCell ref="A2:B2"/>
    <mergeCell ref="B4:K4"/>
    <mergeCell ref="E2:J2"/>
    <mergeCell ref="E3:J3"/>
    <mergeCell ref="E48:J48"/>
    <mergeCell ref="E49:J49"/>
    <mergeCell ref="B5:K5"/>
    <mergeCell ref="B6:B7"/>
    <mergeCell ref="C6:C7"/>
    <mergeCell ref="E6:E7"/>
    <mergeCell ref="F6:F7"/>
    <mergeCell ref="J6:J7"/>
  </mergeCells>
  <printOptions/>
  <pageMargins left="0.45" right="0.24" top="0.37" bottom="0.31" header="0.24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9">
      <selection activeCell="J1" sqref="J1"/>
    </sheetView>
  </sheetViews>
  <sheetFormatPr defaultColWidth="9.33203125" defaultRowHeight="12.75"/>
  <cols>
    <col min="1" max="1" width="1.3359375" style="0" customWidth="1"/>
    <col min="2" max="2" width="63.66015625" style="0" customWidth="1"/>
    <col min="3" max="3" width="9.16015625" style="0" customWidth="1"/>
    <col min="4" max="4" width="8.16015625" style="0" customWidth="1"/>
    <col min="5" max="5" width="18.33203125" style="0" customWidth="1"/>
    <col min="6" max="6" width="18" style="0" hidden="1" customWidth="1"/>
    <col min="7" max="7" width="16.66015625" style="0" hidden="1" customWidth="1"/>
    <col min="8" max="8" width="16.83203125" style="0" hidden="1" customWidth="1"/>
    <col min="9" max="9" width="17.16015625" style="0" customWidth="1"/>
    <col min="10" max="10" width="19.16015625" style="0" customWidth="1"/>
  </cols>
  <sheetData>
    <row r="1" spans="1:10" ht="16.5">
      <c r="A1" s="239" t="s">
        <v>0</v>
      </c>
      <c r="B1" s="239"/>
      <c r="C1" s="1"/>
      <c r="D1" s="98"/>
      <c r="E1" s="240" t="s">
        <v>193</v>
      </c>
      <c r="F1" s="240"/>
      <c r="G1" s="240"/>
      <c r="H1" s="240"/>
      <c r="I1" s="240"/>
      <c r="J1" s="167"/>
    </row>
    <row r="2" spans="1:10" ht="13.5" customHeight="1" thickBot="1">
      <c r="A2" s="248" t="s">
        <v>2</v>
      </c>
      <c r="B2" s="248"/>
      <c r="C2" s="168"/>
      <c r="D2" s="102"/>
      <c r="E2" s="102"/>
      <c r="F2" s="102"/>
      <c r="G2" s="102"/>
      <c r="H2" s="102"/>
      <c r="I2" s="102"/>
      <c r="J2" s="98"/>
    </row>
    <row r="3" spans="1:9" ht="23.25" customHeight="1" thickTop="1">
      <c r="A3" s="249" t="s">
        <v>194</v>
      </c>
      <c r="B3" s="249"/>
      <c r="C3" s="249"/>
      <c r="D3" s="249"/>
      <c r="E3" s="249"/>
      <c r="F3" s="249"/>
      <c r="G3" s="249"/>
      <c r="H3" s="249"/>
      <c r="I3" s="249"/>
    </row>
    <row r="4" spans="2:9" ht="17.25">
      <c r="B4" s="225" t="s">
        <v>195</v>
      </c>
      <c r="C4" s="225"/>
      <c r="D4" s="225"/>
      <c r="E4" s="225"/>
      <c r="F4" s="225"/>
      <c r="G4" s="225"/>
      <c r="H4" s="225"/>
      <c r="I4" s="225"/>
    </row>
    <row r="5" spans="2:9" ht="17.25">
      <c r="B5" s="245" t="s">
        <v>196</v>
      </c>
      <c r="C5" s="245"/>
      <c r="D5" s="245"/>
      <c r="E5" s="245"/>
      <c r="F5" s="245"/>
      <c r="G5" s="245"/>
      <c r="H5" s="245"/>
      <c r="I5" s="245"/>
    </row>
    <row r="7" spans="2:9" ht="27.75" customHeight="1">
      <c r="B7" s="50" t="s">
        <v>143</v>
      </c>
      <c r="C7" s="50" t="s">
        <v>10</v>
      </c>
      <c r="D7" s="50" t="s">
        <v>197</v>
      </c>
      <c r="E7" s="50" t="s">
        <v>198</v>
      </c>
      <c r="F7" s="50" t="s">
        <v>199</v>
      </c>
      <c r="G7" s="50" t="s">
        <v>14</v>
      </c>
      <c r="H7" s="50" t="s">
        <v>200</v>
      </c>
      <c r="I7" s="50" t="s">
        <v>201</v>
      </c>
    </row>
    <row r="8" spans="2:9" ht="18" customHeight="1">
      <c r="B8" s="169" t="s">
        <v>202</v>
      </c>
      <c r="C8" s="170"/>
      <c r="D8" s="170"/>
      <c r="E8" s="170"/>
      <c r="F8" s="171"/>
      <c r="G8" s="170"/>
      <c r="H8" s="172"/>
      <c r="I8" s="170"/>
    </row>
    <row r="9" spans="2:9" ht="14.25">
      <c r="B9" s="117" t="s">
        <v>203</v>
      </c>
      <c r="C9" s="173">
        <v>1</v>
      </c>
      <c r="D9" s="92"/>
      <c r="E9" s="174">
        <f>SUM(F9:H9)</f>
        <v>28784857173</v>
      </c>
      <c r="F9" s="175">
        <v>10664023602</v>
      </c>
      <c r="G9" s="174">
        <v>6362624498</v>
      </c>
      <c r="H9" s="174">
        <v>11758209073</v>
      </c>
      <c r="I9" s="174">
        <v>20801446330</v>
      </c>
    </row>
    <row r="10" spans="2:9" ht="14.25">
      <c r="B10" s="117" t="s">
        <v>204</v>
      </c>
      <c r="C10" s="173">
        <v>2</v>
      </c>
      <c r="D10" s="92"/>
      <c r="E10" s="174">
        <f>SUM(F10:H10)</f>
        <v>-31883857411</v>
      </c>
      <c r="F10" s="174">
        <v>-25686620314</v>
      </c>
      <c r="G10" s="174">
        <v>-5491250986</v>
      </c>
      <c r="H10" s="174">
        <v>-705986111</v>
      </c>
      <c r="I10" s="174">
        <v>-8327105405</v>
      </c>
    </row>
    <row r="11" spans="2:9" ht="14.25">
      <c r="B11" s="117" t="s">
        <v>205</v>
      </c>
      <c r="C11" s="173">
        <v>3</v>
      </c>
      <c r="D11" s="92"/>
      <c r="E11" s="174">
        <f>SUM(F11:H11)</f>
        <v>-4979280842</v>
      </c>
      <c r="F11" s="174">
        <v>-4093835502</v>
      </c>
      <c r="G11" s="174">
        <v>-16493580</v>
      </c>
      <c r="H11" s="174">
        <v>-868951760</v>
      </c>
      <c r="I11" s="174">
        <v>-4402705737</v>
      </c>
    </row>
    <row r="12" spans="2:9" ht="14.25">
      <c r="B12" s="117" t="s">
        <v>206</v>
      </c>
      <c r="C12" s="173">
        <v>4</v>
      </c>
      <c r="D12" s="92"/>
      <c r="E12" s="174">
        <f>SUM(F12:H12)</f>
        <v>-1418821</v>
      </c>
      <c r="F12" s="174">
        <v>-1418821</v>
      </c>
      <c r="G12" s="174"/>
      <c r="H12" s="174"/>
      <c r="I12" s="174">
        <v>-26143037</v>
      </c>
    </row>
    <row r="13" spans="2:9" ht="14.25">
      <c r="B13" s="117" t="s">
        <v>207</v>
      </c>
      <c r="C13" s="173">
        <v>5</v>
      </c>
      <c r="D13" s="92"/>
      <c r="E13" s="174">
        <f>SUM(F13:H13)</f>
        <v>-645473988</v>
      </c>
      <c r="F13" s="174">
        <v>-645473988</v>
      </c>
      <c r="H13" s="174"/>
      <c r="I13" s="174"/>
    </row>
    <row r="14" spans="2:9" ht="14.25">
      <c r="B14" s="117" t="s">
        <v>208</v>
      </c>
      <c r="C14" s="173">
        <v>6</v>
      </c>
      <c r="D14" s="92"/>
      <c r="E14" s="174">
        <f aca="true" t="shared" si="0" ref="E14:E37">SUM(F14:H14)</f>
        <v>116484015906</v>
      </c>
      <c r="F14" s="174">
        <v>115180321354</v>
      </c>
      <c r="G14" s="174">
        <v>364437816</v>
      </c>
      <c r="H14" s="174">
        <v>939256736</v>
      </c>
      <c r="I14" s="174">
        <v>25754182108</v>
      </c>
    </row>
    <row r="15" spans="2:9" ht="14.25">
      <c r="B15" s="117" t="s">
        <v>209</v>
      </c>
      <c r="C15" s="173">
        <v>7</v>
      </c>
      <c r="D15" s="92"/>
      <c r="E15" s="174">
        <f t="shared" si="0"/>
        <v>-110797251618</v>
      </c>
      <c r="F15" s="174">
        <v>-98684967672</v>
      </c>
      <c r="G15" s="174">
        <v>-1008916482</v>
      </c>
      <c r="H15" s="174">
        <v>-11103367464</v>
      </c>
      <c r="I15" s="174">
        <v>-70798960419</v>
      </c>
    </row>
    <row r="16" spans="2:10" ht="17.25">
      <c r="B16" s="124" t="s">
        <v>210</v>
      </c>
      <c r="C16" s="176">
        <v>20</v>
      </c>
      <c r="D16" s="177"/>
      <c r="E16" s="178">
        <f t="shared" si="0"/>
        <v>-3038409601</v>
      </c>
      <c r="F16" s="178">
        <f>SUM(F9:F15)</f>
        <v>-3267971341</v>
      </c>
      <c r="G16" s="178">
        <f>SUM(G9:G15)</f>
        <v>210401266</v>
      </c>
      <c r="H16" s="178">
        <f>SUM(H9:H15)</f>
        <v>19160474</v>
      </c>
      <c r="I16" s="178">
        <f>SUM(I9:I15)</f>
        <v>-36999286160</v>
      </c>
      <c r="J16" s="84"/>
    </row>
    <row r="17" spans="2:10" ht="17.25">
      <c r="B17" s="169" t="s">
        <v>211</v>
      </c>
      <c r="C17" s="176"/>
      <c r="D17" s="177"/>
      <c r="E17" s="178"/>
      <c r="F17" s="178"/>
      <c r="G17" s="178"/>
      <c r="H17" s="178"/>
      <c r="I17" s="178"/>
      <c r="J17" s="84"/>
    </row>
    <row r="18" spans="2:9" ht="14.25">
      <c r="B18" s="117" t="s">
        <v>212</v>
      </c>
      <c r="C18" s="173">
        <v>21</v>
      </c>
      <c r="D18" s="179"/>
      <c r="E18" s="174">
        <f>SUM(F18:H18)</f>
        <v>-385009616</v>
      </c>
      <c r="F18" s="174">
        <v>-323009616</v>
      </c>
      <c r="G18" s="174">
        <v>-49500000</v>
      </c>
      <c r="H18" s="174">
        <v>-12500000</v>
      </c>
      <c r="I18" s="174">
        <v>-25605939</v>
      </c>
    </row>
    <row r="19" spans="2:9" ht="14.25">
      <c r="B19" s="117" t="s">
        <v>213</v>
      </c>
      <c r="C19" s="173">
        <v>22</v>
      </c>
      <c r="D19" s="92"/>
      <c r="E19" s="180">
        <f t="shared" si="0"/>
        <v>0</v>
      </c>
      <c r="F19" s="174">
        <v>0</v>
      </c>
      <c r="G19" s="174"/>
      <c r="H19" s="174"/>
      <c r="I19" s="174"/>
    </row>
    <row r="20" spans="2:9" ht="14.25">
      <c r="B20" s="117" t="s">
        <v>214</v>
      </c>
      <c r="C20" s="173">
        <v>23</v>
      </c>
      <c r="D20" s="92"/>
      <c r="E20" s="180">
        <f t="shared" si="0"/>
        <v>0</v>
      </c>
      <c r="F20" s="174">
        <v>0</v>
      </c>
      <c r="G20" s="174"/>
      <c r="H20" s="174"/>
      <c r="I20" s="174"/>
    </row>
    <row r="21" spans="2:9" ht="14.25">
      <c r="B21" s="117" t="s">
        <v>215</v>
      </c>
      <c r="C21" s="173">
        <v>24</v>
      </c>
      <c r="D21" s="92"/>
      <c r="E21" s="180">
        <f t="shared" si="0"/>
        <v>0</v>
      </c>
      <c r="F21" s="174">
        <v>0</v>
      </c>
      <c r="G21" s="174"/>
      <c r="H21" s="174"/>
      <c r="I21" s="174"/>
    </row>
    <row r="22" spans="2:9" ht="14.25">
      <c r="B22" s="117" t="s">
        <v>216</v>
      </c>
      <c r="C22" s="173">
        <v>25</v>
      </c>
      <c r="D22" s="92"/>
      <c r="E22" s="180">
        <f t="shared" si="0"/>
        <v>0</v>
      </c>
      <c r="F22" s="174"/>
      <c r="G22" s="174"/>
      <c r="H22" s="174"/>
      <c r="I22" s="174"/>
    </row>
    <row r="23" spans="2:9" ht="14.25">
      <c r="B23" s="117" t="s">
        <v>217</v>
      </c>
      <c r="C23" s="173">
        <v>26</v>
      </c>
      <c r="D23" s="92"/>
      <c r="E23" s="181">
        <f t="shared" si="0"/>
        <v>0</v>
      </c>
      <c r="F23" s="174"/>
      <c r="G23" s="174"/>
      <c r="H23" s="174"/>
      <c r="I23" s="174"/>
    </row>
    <row r="24" spans="2:9" ht="14.25">
      <c r="B24" s="117" t="s">
        <v>218</v>
      </c>
      <c r="C24" s="173">
        <v>27</v>
      </c>
      <c r="D24" s="92"/>
      <c r="E24" s="174">
        <f t="shared" si="0"/>
        <v>2707335678</v>
      </c>
      <c r="F24" s="174">
        <v>2703962578</v>
      </c>
      <c r="G24" s="174">
        <v>3373100</v>
      </c>
      <c r="H24" s="174"/>
      <c r="I24" s="174">
        <v>38460163</v>
      </c>
    </row>
    <row r="25" spans="2:9" ht="17.25">
      <c r="B25" s="124" t="s">
        <v>219</v>
      </c>
      <c r="C25" s="176">
        <v>30</v>
      </c>
      <c r="D25" s="16"/>
      <c r="E25" s="178">
        <f t="shared" si="0"/>
        <v>2322326062</v>
      </c>
      <c r="F25" s="178">
        <f>SUM(F18:F24)</f>
        <v>2380952962</v>
      </c>
      <c r="G25" s="178">
        <f>SUM(G18:G24)</f>
        <v>-46126900</v>
      </c>
      <c r="H25" s="178">
        <f>SUM(H18:H24)</f>
        <v>-12500000</v>
      </c>
      <c r="I25" s="178">
        <f>SUM(I18:I24)</f>
        <v>12854224</v>
      </c>
    </row>
    <row r="26" spans="2:9" ht="17.25">
      <c r="B26" s="169" t="s">
        <v>220</v>
      </c>
      <c r="C26" s="176"/>
      <c r="D26" s="16"/>
      <c r="E26" s="174">
        <f t="shared" si="0"/>
        <v>0</v>
      </c>
      <c r="F26" s="178"/>
      <c r="G26" s="178"/>
      <c r="H26" s="178"/>
      <c r="I26" s="178"/>
    </row>
    <row r="27" spans="2:9" ht="14.25">
      <c r="B27" s="117" t="s">
        <v>221</v>
      </c>
      <c r="C27" s="173">
        <v>31</v>
      </c>
      <c r="D27" s="179"/>
      <c r="E27" s="174">
        <f t="shared" si="0"/>
        <v>0</v>
      </c>
      <c r="F27" s="174"/>
      <c r="G27" s="174"/>
      <c r="H27" s="174"/>
      <c r="I27" s="174">
        <v>36000000000</v>
      </c>
    </row>
    <row r="28" spans="2:9" ht="14.25">
      <c r="B28" s="117" t="s">
        <v>222</v>
      </c>
      <c r="C28" s="182">
        <v>32</v>
      </c>
      <c r="D28" s="179"/>
      <c r="E28" s="174">
        <f t="shared" si="0"/>
        <v>0</v>
      </c>
      <c r="F28" s="174">
        <v>0</v>
      </c>
      <c r="G28" s="174"/>
      <c r="H28" s="174"/>
      <c r="I28" s="174"/>
    </row>
    <row r="29" spans="2:9" ht="14.25">
      <c r="B29" s="117" t="s">
        <v>223</v>
      </c>
      <c r="C29" s="182" t="s">
        <v>224</v>
      </c>
      <c r="D29" s="179"/>
      <c r="E29" s="174">
        <f t="shared" si="0"/>
        <v>3039520586</v>
      </c>
      <c r="F29" s="174">
        <v>3039520586</v>
      </c>
      <c r="G29" s="174"/>
      <c r="H29" s="174"/>
      <c r="I29" s="174">
        <v>2802600560</v>
      </c>
    </row>
    <row r="30" spans="2:9" ht="14.25">
      <c r="B30" s="117" t="s">
        <v>225</v>
      </c>
      <c r="C30" s="182" t="s">
        <v>226</v>
      </c>
      <c r="D30" s="179"/>
      <c r="E30" s="174">
        <f t="shared" si="0"/>
        <v>-3042020586</v>
      </c>
      <c r="F30" s="174">
        <v>-3039520586</v>
      </c>
      <c r="G30" s="174">
        <v>-2500000</v>
      </c>
      <c r="H30" s="174"/>
      <c r="I30" s="174">
        <v>-1121173500</v>
      </c>
    </row>
    <row r="31" spans="2:9" ht="14.25">
      <c r="B31" s="117" t="s">
        <v>227</v>
      </c>
      <c r="C31" s="182" t="s">
        <v>228</v>
      </c>
      <c r="D31" s="179"/>
      <c r="E31" s="174">
        <f t="shared" si="0"/>
        <v>0</v>
      </c>
      <c r="F31" s="174">
        <v>0</v>
      </c>
      <c r="G31" s="174"/>
      <c r="H31" s="174"/>
      <c r="I31" s="174"/>
    </row>
    <row r="32" spans="2:9" ht="14.25">
      <c r="B32" s="117" t="s">
        <v>229</v>
      </c>
      <c r="C32" s="182">
        <v>36</v>
      </c>
      <c r="D32" s="179"/>
      <c r="E32" s="174">
        <f t="shared" si="0"/>
        <v>0</v>
      </c>
      <c r="F32" s="174"/>
      <c r="G32" s="174"/>
      <c r="H32" s="174"/>
      <c r="I32" s="174"/>
    </row>
    <row r="33" spans="2:9" ht="17.25">
      <c r="B33" s="124" t="s">
        <v>230</v>
      </c>
      <c r="C33" s="183" t="s">
        <v>231</v>
      </c>
      <c r="D33" s="16"/>
      <c r="E33" s="178">
        <f>SUM(E27:E32)</f>
        <v>-2500000</v>
      </c>
      <c r="F33" s="178">
        <f>SUM(F27:F32)</f>
        <v>0</v>
      </c>
      <c r="G33" s="178">
        <f>SUM(G27:G32)</f>
        <v>-2500000</v>
      </c>
      <c r="H33" s="178"/>
      <c r="I33" s="178">
        <f>SUM(I27:I32)</f>
        <v>37681427060</v>
      </c>
    </row>
    <row r="34" spans="2:9" ht="17.25">
      <c r="B34" s="124" t="s">
        <v>232</v>
      </c>
      <c r="C34" s="182" t="s">
        <v>233</v>
      </c>
      <c r="D34" s="16"/>
      <c r="E34" s="178">
        <f>SUM(F34:H34)</f>
        <v>-718583539</v>
      </c>
      <c r="F34" s="178">
        <f>F33+F25+F16</f>
        <v>-887018379</v>
      </c>
      <c r="G34" s="178">
        <v>161774366</v>
      </c>
      <c r="H34" s="178">
        <f>H33+H25+H16</f>
        <v>6660474</v>
      </c>
      <c r="I34" s="178">
        <f>I33+I25+I16</f>
        <v>694995124</v>
      </c>
    </row>
    <row r="35" spans="2:9" ht="17.25">
      <c r="B35" s="124" t="s">
        <v>234</v>
      </c>
      <c r="C35" s="182" t="s">
        <v>235</v>
      </c>
      <c r="D35" s="16"/>
      <c r="E35" s="178">
        <f t="shared" si="0"/>
        <v>2283782853</v>
      </c>
      <c r="F35" s="178">
        <v>2196393682</v>
      </c>
      <c r="G35" s="178">
        <v>82102529</v>
      </c>
      <c r="H35" s="178">
        <v>5286642</v>
      </c>
      <c r="I35" s="178">
        <v>1095598743</v>
      </c>
    </row>
    <row r="36" spans="2:9" ht="17.25">
      <c r="B36" s="124" t="s">
        <v>236</v>
      </c>
      <c r="C36" s="182" t="s">
        <v>237</v>
      </c>
      <c r="D36" s="16"/>
      <c r="E36" s="178">
        <f t="shared" si="0"/>
        <v>0</v>
      </c>
      <c r="F36" s="178"/>
      <c r="G36" s="174"/>
      <c r="H36" s="174"/>
      <c r="I36" s="174"/>
    </row>
    <row r="37" spans="2:9" ht="17.25">
      <c r="B37" s="184" t="s">
        <v>238</v>
      </c>
      <c r="C37" s="185" t="s">
        <v>239</v>
      </c>
      <c r="D37" s="186"/>
      <c r="E37" s="187">
        <f t="shared" si="0"/>
        <v>1565199314</v>
      </c>
      <c r="F37" s="187">
        <f>+F34+F35+F36</f>
        <v>1309375303</v>
      </c>
      <c r="G37" s="187">
        <f>+G34+G35+G36</f>
        <v>243876895</v>
      </c>
      <c r="H37" s="187">
        <f>+H34+H35+H36</f>
        <v>11947116</v>
      </c>
      <c r="I37" s="187">
        <f>+I34+I35+I36</f>
        <v>1790593867</v>
      </c>
    </row>
    <row r="38" spans="4:11" ht="12.75" customHeight="1">
      <c r="D38" s="49"/>
      <c r="E38" s="188"/>
      <c r="F38" s="188"/>
      <c r="G38" s="188"/>
      <c r="H38" s="188"/>
      <c r="I38" s="188"/>
      <c r="J38" s="49"/>
      <c r="K38" s="49"/>
    </row>
    <row r="39" spans="1:11" ht="16.5">
      <c r="A39" s="98"/>
      <c r="B39" s="155"/>
      <c r="C39" s="155"/>
      <c r="D39" s="246"/>
      <c r="E39" s="246"/>
      <c r="F39" s="246"/>
      <c r="G39" s="246"/>
      <c r="H39" s="246"/>
      <c r="I39" s="246"/>
      <c r="J39" s="189"/>
      <c r="K39" s="49"/>
    </row>
    <row r="40" spans="1:11" ht="16.5">
      <c r="A40" s="160"/>
      <c r="B40" s="158" t="s">
        <v>240</v>
      </c>
      <c r="C40" s="158"/>
      <c r="D40" s="247" t="s">
        <v>130</v>
      </c>
      <c r="E40" s="247"/>
      <c r="F40" s="247"/>
      <c r="G40" s="247"/>
      <c r="H40" s="247"/>
      <c r="I40" s="247"/>
      <c r="J40" s="190"/>
      <c r="K40" s="49"/>
    </row>
    <row r="41" spans="4:11" ht="13.5">
      <c r="D41" s="49"/>
      <c r="E41" s="191"/>
      <c r="F41" s="49"/>
      <c r="G41" s="192"/>
      <c r="H41" s="49"/>
      <c r="I41" s="49"/>
      <c r="J41" s="49"/>
      <c r="K41" s="49"/>
    </row>
    <row r="42" spans="4:5" ht="13.5">
      <c r="D42" t="s">
        <v>241</v>
      </c>
      <c r="E42" s="191"/>
    </row>
  </sheetData>
  <mergeCells count="8">
    <mergeCell ref="A1:B1"/>
    <mergeCell ref="E1:I1"/>
    <mergeCell ref="A2:B2"/>
    <mergeCell ref="A3:I3"/>
    <mergeCell ref="B4:I4"/>
    <mergeCell ref="B5:I5"/>
    <mergeCell ref="D39:I39"/>
    <mergeCell ref="D40:I4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6">
      <selection activeCell="A37" sqref="A37:B37"/>
    </sheetView>
  </sheetViews>
  <sheetFormatPr defaultColWidth="9.33203125" defaultRowHeight="12.75"/>
  <cols>
    <col min="1" max="1" width="7" style="0" customWidth="1"/>
    <col min="2" max="2" width="63.66015625" style="0" customWidth="1"/>
    <col min="3" max="3" width="19.33203125" style="0" customWidth="1"/>
    <col min="4" max="4" width="11.5" style="0" customWidth="1"/>
    <col min="6" max="6" width="20" style="0" bestFit="1" customWidth="1"/>
    <col min="7" max="7" width="23.16015625" style="0" customWidth="1"/>
  </cols>
  <sheetData>
    <row r="1" spans="1:6" ht="15.75" customHeight="1">
      <c r="A1" s="83" t="s">
        <v>242</v>
      </c>
      <c r="B1" s="83"/>
      <c r="C1" s="83"/>
      <c r="D1" s="83"/>
      <c r="E1" s="83"/>
      <c r="F1" s="83"/>
    </row>
    <row r="2" spans="1:6" ht="21" customHeight="1">
      <c r="A2" s="196" t="s">
        <v>243</v>
      </c>
      <c r="B2" s="83"/>
      <c r="C2" s="83"/>
      <c r="D2" s="83"/>
      <c r="E2" s="83"/>
      <c r="F2" s="83"/>
    </row>
    <row r="3" spans="1:6" ht="18.75" customHeight="1">
      <c r="A3" s="83" t="s">
        <v>244</v>
      </c>
      <c r="B3" s="83"/>
      <c r="C3" s="83"/>
      <c r="D3" s="83"/>
      <c r="E3" s="83"/>
      <c r="F3" s="83"/>
    </row>
    <row r="4" spans="1:6" ht="14.25" customHeight="1">
      <c r="A4" s="83"/>
      <c r="B4" s="83"/>
      <c r="C4" s="83"/>
      <c r="D4" s="83"/>
      <c r="E4" s="83"/>
      <c r="F4" s="83"/>
    </row>
    <row r="5" spans="1:4" ht="23.25">
      <c r="A5" s="250" t="s">
        <v>245</v>
      </c>
      <c r="B5" s="250"/>
      <c r="C5" s="250"/>
      <c r="D5" s="250"/>
    </row>
    <row r="6" spans="1:4" ht="21.75" customHeight="1">
      <c r="A6" s="251" t="s">
        <v>246</v>
      </c>
      <c r="B6" s="251"/>
      <c r="C6" s="251"/>
      <c r="D6" s="251"/>
    </row>
    <row r="7" ht="9.75" customHeight="1"/>
    <row r="8" spans="1:4" ht="21" customHeight="1">
      <c r="A8" s="252" t="s">
        <v>247</v>
      </c>
      <c r="B8" s="252"/>
      <c r="C8" s="252"/>
      <c r="D8" s="252"/>
    </row>
    <row r="10" spans="1:4" s="199" customFormat="1" ht="37.5" customHeight="1">
      <c r="A10" s="197" t="s">
        <v>248</v>
      </c>
      <c r="B10" s="197" t="s">
        <v>249</v>
      </c>
      <c r="C10" s="197" t="s">
        <v>250</v>
      </c>
      <c r="D10" s="198" t="s">
        <v>251</v>
      </c>
    </row>
    <row r="11" spans="1:4" ht="12.75">
      <c r="A11" s="200"/>
      <c r="B11" s="200"/>
      <c r="C11" s="200"/>
      <c r="D11" s="200"/>
    </row>
    <row r="12" spans="1:7" ht="17.25">
      <c r="A12" s="16">
        <v>1</v>
      </c>
      <c r="B12" s="177" t="s">
        <v>252</v>
      </c>
      <c r="C12" s="201">
        <v>6737055954</v>
      </c>
      <c r="D12" s="202"/>
      <c r="F12" s="201"/>
      <c r="G12" s="84"/>
    </row>
    <row r="13" spans="1:7" ht="17.25">
      <c r="A13" s="16">
        <v>2</v>
      </c>
      <c r="B13" s="177" t="s">
        <v>253</v>
      </c>
      <c r="C13" s="201">
        <f>C12*25%</f>
        <v>1684263988.5</v>
      </c>
      <c r="D13" s="202"/>
      <c r="F13" s="203"/>
      <c r="G13" s="84"/>
    </row>
    <row r="14" spans="1:7" ht="17.25">
      <c r="A14" s="16">
        <v>3</v>
      </c>
      <c r="B14" s="177" t="s">
        <v>254</v>
      </c>
      <c r="C14" s="201">
        <f>+C12-C13</f>
        <v>5052791965.5</v>
      </c>
      <c r="D14" s="204">
        <f>D15+D16+D17+D18+D21+D20+D19</f>
        <v>100</v>
      </c>
      <c r="F14" s="203"/>
      <c r="G14" s="205"/>
    </row>
    <row r="15" spans="1:6" ht="17.25">
      <c r="A15" s="16">
        <v>4</v>
      </c>
      <c r="B15" s="177" t="s">
        <v>255</v>
      </c>
      <c r="C15" s="201"/>
      <c r="D15" s="206">
        <f>C15/$C$14%</f>
        <v>0</v>
      </c>
      <c r="F15" s="207"/>
    </row>
    <row r="16" spans="1:4" ht="17.25">
      <c r="A16" s="16">
        <v>5</v>
      </c>
      <c r="B16" s="177" t="s">
        <v>256</v>
      </c>
      <c r="C16" s="201"/>
      <c r="D16" s="206">
        <f aca="true" t="shared" si="0" ref="D16:D21">C16/$C$14%</f>
        <v>0</v>
      </c>
    </row>
    <row r="17" spans="1:4" ht="17.25">
      <c r="A17" s="16">
        <v>6</v>
      </c>
      <c r="B17" s="177" t="s">
        <v>269</v>
      </c>
      <c r="C17" s="201">
        <f>60000000000*8%</f>
        <v>4800000000</v>
      </c>
      <c r="D17" s="206">
        <f t="shared" si="0"/>
        <v>94.99698449439359</v>
      </c>
    </row>
    <row r="18" spans="1:4" ht="17.25">
      <c r="A18" s="16">
        <v>7</v>
      </c>
      <c r="B18" s="177" t="s">
        <v>257</v>
      </c>
      <c r="C18" s="201">
        <f>C14-C17</f>
        <v>252791965.5</v>
      </c>
      <c r="D18" s="206">
        <f t="shared" si="0"/>
        <v>5.003015505606412</v>
      </c>
    </row>
    <row r="19" spans="1:4" ht="17.25">
      <c r="A19" s="208">
        <v>8</v>
      </c>
      <c r="B19" s="209" t="s">
        <v>258</v>
      </c>
      <c r="C19" s="201"/>
      <c r="D19" s="206">
        <f t="shared" si="0"/>
        <v>0</v>
      </c>
    </row>
    <row r="20" spans="1:4" ht="17.25" customHeight="1">
      <c r="A20" s="208">
        <v>9</v>
      </c>
      <c r="B20" s="210" t="s">
        <v>259</v>
      </c>
      <c r="C20" s="201"/>
      <c r="D20" s="206">
        <f t="shared" si="0"/>
        <v>0</v>
      </c>
    </row>
    <row r="21" spans="1:4" ht="15.75" customHeight="1">
      <c r="A21" s="211">
        <v>10</v>
      </c>
      <c r="B21" s="212" t="s">
        <v>260</v>
      </c>
      <c r="C21" s="213">
        <f>C14-C15-C16-C17-C18-C20-C19</f>
        <v>0</v>
      </c>
      <c r="D21" s="206">
        <f t="shared" si="0"/>
        <v>0</v>
      </c>
    </row>
    <row r="22" spans="1:4" ht="17.25" customHeight="1">
      <c r="A22" s="214"/>
      <c r="B22" s="215"/>
      <c r="C22" s="216"/>
      <c r="D22" s="217"/>
    </row>
    <row r="23" spans="1:4" ht="17.25" customHeight="1">
      <c r="A23" s="218"/>
      <c r="B23" s="49"/>
      <c r="C23" s="192"/>
      <c r="D23" s="219"/>
    </row>
    <row r="24" spans="3:4" ht="15.75">
      <c r="C24" s="220" t="s">
        <v>261</v>
      </c>
      <c r="D24" s="220"/>
    </row>
    <row r="25" spans="3:4" ht="15.75">
      <c r="C25" s="220"/>
      <c r="D25" s="220"/>
    </row>
    <row r="26" ht="12.75">
      <c r="B26" s="221"/>
    </row>
    <row r="27" spans="1:2" ht="12.75">
      <c r="A27" s="253"/>
      <c r="B27" s="253"/>
    </row>
    <row r="28" spans="1:2" ht="12.75">
      <c r="A28" s="253"/>
      <c r="B28" s="253"/>
    </row>
    <row r="29" spans="1:2" ht="12.75">
      <c r="A29" s="254"/>
      <c r="B29" s="254"/>
    </row>
    <row r="30" spans="1:2" ht="12.75">
      <c r="A30" s="254"/>
      <c r="B30" s="254"/>
    </row>
    <row r="31" ht="12.75">
      <c r="B31" s="199"/>
    </row>
    <row r="34" ht="12.75">
      <c r="B34" s="221"/>
    </row>
    <row r="35" spans="1:2" ht="12.75">
      <c r="A35" s="253"/>
      <c r="B35" s="253"/>
    </row>
    <row r="36" spans="1:2" ht="12.75">
      <c r="A36" s="253"/>
      <c r="B36" s="253"/>
    </row>
    <row r="37" spans="1:2" ht="12.75">
      <c r="A37" s="254"/>
      <c r="B37" s="254"/>
    </row>
    <row r="38" spans="1:2" ht="12.75">
      <c r="A38" s="254"/>
      <c r="B38" s="254"/>
    </row>
    <row r="39" ht="12.75">
      <c r="B39" s="199"/>
    </row>
    <row r="45" ht="12.75">
      <c r="B45" s="221" t="s">
        <v>262</v>
      </c>
    </row>
    <row r="46" spans="1:2" ht="12.75">
      <c r="A46" s="253" t="s">
        <v>263</v>
      </c>
      <c r="B46" s="253"/>
    </row>
    <row r="47" spans="1:2" ht="12.75">
      <c r="A47" s="253" t="s">
        <v>264</v>
      </c>
      <c r="B47" s="253"/>
    </row>
    <row r="48" spans="1:2" ht="12.75">
      <c r="A48" s="254" t="s">
        <v>265</v>
      </c>
      <c r="B48" s="254"/>
    </row>
    <row r="49" spans="1:2" ht="12.75">
      <c r="A49" s="254" t="s">
        <v>266</v>
      </c>
      <c r="B49" s="254"/>
    </row>
    <row r="50" ht="12.75">
      <c r="B50" s="199" t="s">
        <v>267</v>
      </c>
    </row>
    <row r="51" ht="12.75">
      <c r="B51" t="s">
        <v>268</v>
      </c>
    </row>
  </sheetData>
  <mergeCells count="15">
    <mergeCell ref="A47:B47"/>
    <mergeCell ref="A48:B48"/>
    <mergeCell ref="A49:B49"/>
    <mergeCell ref="A36:B36"/>
    <mergeCell ref="A37:B37"/>
    <mergeCell ref="A38:B38"/>
    <mergeCell ref="A46:B46"/>
    <mergeCell ref="A28:B28"/>
    <mergeCell ref="A29:B29"/>
    <mergeCell ref="A30:B30"/>
    <mergeCell ref="A35:B35"/>
    <mergeCell ref="A5:D5"/>
    <mergeCell ref="A6:D6"/>
    <mergeCell ref="A8:D8"/>
    <mergeCell ref="A27:B27"/>
  </mergeCells>
  <printOptions/>
  <pageMargins left="0.75" right="0.46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kimlinhnt</cp:lastModifiedBy>
  <cp:lastPrinted>2012-01-07T07:44:54Z</cp:lastPrinted>
  <dcterms:created xsi:type="dcterms:W3CDTF">2012-01-07T07:03:03Z</dcterms:created>
  <dcterms:modified xsi:type="dcterms:W3CDTF">2012-05-31T02:46:41Z</dcterms:modified>
  <cp:category/>
  <cp:version/>
  <cp:contentType/>
  <cp:contentStatus/>
</cp:coreProperties>
</file>