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355" windowHeight="8760" activeTab="2"/>
  </bookViews>
  <sheets>
    <sheet name="Bảng cân đối kế toán" sheetId="1" r:id="rId1"/>
    <sheet name="Báo cáo kế quả sản xuất KD" sheetId="2" r:id="rId2"/>
    <sheet name="Báo cáo lưu chuyển tiền tệ"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<sst xmlns="http://schemas.openxmlformats.org/spreadsheetml/2006/main" count="275" uniqueCount="231">
  <si>
    <t>BÁO CÁO LƯU CHUYỂN TIỀN TỆ HỢP NHẤT</t>
  </si>
  <si>
    <t xml:space="preserve"> Đơn vị tính: VND </t>
  </si>
  <si>
    <t>Chỉ tiêu</t>
  </si>
  <si>
    <t>Mã số</t>
  </si>
  <si>
    <t>Thuyết minh</t>
  </si>
  <si>
    <t>Năm nay</t>
  </si>
  <si>
    <t>Năm trước</t>
  </si>
  <si>
    <t>I. Lưu chuyển tiền từ hoạt động kinh doanh</t>
  </si>
  <si>
    <t>1. Lợi nhuận trước thuế</t>
  </si>
  <si>
    <t>01</t>
  </si>
  <si>
    <t xml:space="preserve">2. Điều chỉnh các khoản </t>
  </si>
  <si>
    <t xml:space="preserve"> -  Khấu hao tài sản cố định</t>
  </si>
  <si>
    <t>02</t>
  </si>
  <si>
    <t xml:space="preserve"> -  Các khoản dự phòng</t>
  </si>
  <si>
    <t>03</t>
  </si>
  <si>
    <t xml:space="preserve"> -  Lãi, lỗ chênh lệch tỷ giá chưa thực hiện</t>
  </si>
  <si>
    <t>04</t>
  </si>
  <si>
    <t xml:space="preserve"> -  Lãi, lỗ từ hoạt động đầu tư</t>
  </si>
  <si>
    <t>05</t>
  </si>
  <si>
    <t xml:space="preserve"> -  Chi phí lãi vay</t>
  </si>
  <si>
    <t>06</t>
  </si>
  <si>
    <t>3. Lợi nhuận (lỗ) từ hoạt động kinh doanh 
    trước những thay đổi vốn lưu động</t>
  </si>
  <si>
    <t>08</t>
  </si>
  <si>
    <t xml:space="preserve"> - Tăng, giảm các khoản phải thu</t>
  </si>
  <si>
    <t>09</t>
  </si>
  <si>
    <t>TK 3334</t>
  </si>
  <si>
    <t>TK 3388 Co tuc</t>
  </si>
  <si>
    <t xml:space="preserve"> - Tăng, giảm hàng tồn kho</t>
  </si>
  <si>
    <t>DK</t>
  </si>
  <si>
    <t xml:space="preserve"> - Tăng, giảm các khoản phải trả (không kể lãi 
    vay phải trả, thuế thu nhập phải nộp ) </t>
  </si>
  <si>
    <t>tang</t>
  </si>
  <si>
    <t xml:space="preserve"> - Tăng, giảm chi phí trả trước</t>
  </si>
  <si>
    <t>giam</t>
  </si>
  <si>
    <t xml:space="preserve"> - Tiền lãi vay đã trả</t>
  </si>
  <si>
    <t>CK</t>
  </si>
  <si>
    <t xml:space="preserve"> - Thuế thu nhập doanh nghiệp đã nộp </t>
  </si>
  <si>
    <t xml:space="preserve"> - Tiền thu khác từ hoạt động kinh doanh</t>
  </si>
  <si>
    <t xml:space="preserve"> - Tiền chi khác từ hoạt động kinh doanh</t>
  </si>
  <si>
    <t>Lưu chuyển tiền thuần từ hoạt kinh doanh</t>
  </si>
  <si>
    <t>II. Lưu chuyển tiền từ hoạt động đầu tư</t>
  </si>
  <si>
    <t>1. Tiền chi để mua sắm, xây dựng TSCĐ</t>
  </si>
  <si>
    <t>2. Tiền thu từ thanh lý, nhượng bán TSCĐ</t>
  </si>
  <si>
    <t xml:space="preserve">3. Tiền chi cho vay, mua các công cụ nợ 
    của đơn vị khác </t>
  </si>
  <si>
    <t xml:space="preserve">4. Tiền thu hồi cho vay, bán lại các công cụ nợ 
    của đơn vị khác </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</si>
  <si>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</si>
  <si>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</si>
  <si>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</si>
  <si>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</si>
  <si>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BÁO CÁO LƯU CHUYỂN TIỀN TỆ (tiếp theo)</t>
  </si>
  <si>
    <t>III. Lưu chuyển tiền từ hoạt động tài chính</t>
  </si>
  <si>
    <t xml:space="preserve">1. Tiền thu từ phát hành cổ phiếu, nhận vốn 
    góp của chủ sở hữu </t>
  </si>
  <si>
    <t xml:space="preserve">2. Tiền chi trả vốn góp cho các chủ sở hữu,
    mua lại cổ phiếu </t>
  </si>
  <si>
    <t>3. Tiền vay ngắn hạn, dài hạn nhận được</t>
  </si>
  <si>
    <t>4. Tiền chi trả nợ gốc vay</t>
  </si>
  <si>
    <t>5. Cổ tức, lợi nhuận đã trả cho chủ sở hữu</t>
  </si>
  <si>
    <t>Lưu chuyển tiền thuần từ hoạt động tài chính</t>
  </si>
  <si>
    <t xml:space="preserve">Lưu chuyển tiền thuần trong kỳ </t>
  </si>
  <si>
    <t>Tiền và tương đương tiền tồn đầu kỳ</t>
  </si>
  <si>
    <t>Ảnh hưởng của thay đổi tỷ giá hối đoái quy đổi ngoại tệ</t>
  </si>
  <si>
    <t>Tiền và tương đương tiền tồn cuối kỳ</t>
  </si>
  <si>
    <t>Nguyễn Thị Hiểu                                        Nguyễn Thị Hiểu</t>
  </si>
  <si>
    <t>Nguyễn Xuân Hải</t>
  </si>
  <si>
    <t>CÔNG TY CỔ PHẦN BIA SÀI GÒN - BÌNH TÂY</t>
  </si>
  <si>
    <t xml:space="preserve">BÁO CÁO TÀI CHÍNH HỢP NHẤT </t>
  </si>
  <si>
    <t>Số 12 Đông Du, P. Bến Nghé, Q.1, TP. HCM</t>
  </si>
  <si>
    <t>Cho năm tài chính kết thúc ngày 31/12/2011</t>
  </si>
  <si>
    <t>Cho năm tài chính kết thúc ngày 31/12/2012</t>
  </si>
  <si>
    <t>BẢNG CÂN ĐỐI KẾ TOÁN HỢP NHẤT</t>
  </si>
  <si>
    <t>Tại ngày 31 tháng 12 năm 2012</t>
  </si>
  <si>
    <t>Đơn vị tính: VND</t>
  </si>
  <si>
    <t>TÀI SẢN</t>
  </si>
  <si>
    <t>31/12/2011            Bia SGBT</t>
  </si>
  <si>
    <t>31/12/2011           TMBia SGBT</t>
  </si>
  <si>
    <t>31/12/2011            TMBia SGBT</t>
  </si>
  <si>
    <t xml:space="preserve">A. Tài sản ngắn hạn </t>
  </si>
  <si>
    <t>I. Tiền và các khoản tương đương tiền</t>
  </si>
  <si>
    <t>V.1</t>
  </si>
  <si>
    <t xml:space="preserve">1. Tiền </t>
  </si>
  <si>
    <t>2. Các khoản tương đương tiền</t>
  </si>
  <si>
    <t>II. Các khoản đầu tư tài chính ngắn hạn</t>
  </si>
  <si>
    <t>V.2</t>
  </si>
  <si>
    <t>1. Đầu tư ngắn hạn</t>
  </si>
  <si>
    <t>2. Dự phòng giảm giá đầu tư ngắn hạn</t>
  </si>
  <si>
    <t>III. Các khoản phải thu ngắn hạn</t>
  </si>
  <si>
    <t>1. Phải thu khách hàng</t>
  </si>
  <si>
    <t>2. Trả trước cho người bán</t>
  </si>
  <si>
    <t>3. Phaûi thu noäi boä</t>
  </si>
  <si>
    <t>4. Phaûi thu theo tieàn ñoä keá hoaïch hôïp ñoàng xaây döïng</t>
  </si>
  <si>
    <t>3. Các khoản phải thu khác</t>
  </si>
  <si>
    <t>V.3</t>
  </si>
  <si>
    <t xml:space="preserve">4. Dự phòng phải thu ngắn hạn khó đòi </t>
  </si>
  <si>
    <t>IV. Hàng tồn kho</t>
  </si>
  <si>
    <t>V.4</t>
  </si>
  <si>
    <t>1. Hàng tồn kho</t>
  </si>
  <si>
    <t xml:space="preserve">2. Dự phòng giảm giá hàng tồn kho </t>
  </si>
  <si>
    <t>V. Tài sản ngắn hạn khác</t>
  </si>
  <si>
    <t>1. Chi phí trả trước ngắn hạn</t>
  </si>
  <si>
    <t>2. Thuế GTGT được khấu trừ</t>
  </si>
  <si>
    <t>3. Thuế và các khoản phải thu Nhà nước</t>
  </si>
  <si>
    <t>3. Tài sản ngắn hạn khác</t>
  </si>
  <si>
    <t>V.5</t>
  </si>
  <si>
    <t xml:space="preserve">B. Tài sản dài hạn </t>
  </si>
  <si>
    <t>I. Các khoản phải thu dài hạn</t>
  </si>
  <si>
    <t>1. Phải thu dài hạn của khách hàng</t>
  </si>
  <si>
    <t>2. Phải thu nội bộ dài hạn</t>
  </si>
  <si>
    <t>1. Phải thu dài hạn khác</t>
  </si>
  <si>
    <t>V.6</t>
  </si>
  <si>
    <t>4. Dự phòng phải thu dài hạn khó đòi (*)</t>
  </si>
  <si>
    <t>II. Tài sản cố định</t>
  </si>
  <si>
    <t>1. Tài sản cố định hữu hình</t>
  </si>
  <si>
    <t>V.7</t>
  </si>
  <si>
    <t xml:space="preserve">   - Nguyên giá</t>
  </si>
  <si>
    <t xml:space="preserve">   - Giá trị hao mòn luỹ kế </t>
  </si>
  <si>
    <t>2. Taøi saûn coá ñònh thueâ taøi chính</t>
  </si>
  <si>
    <t xml:space="preserve">   - Nguyeân giaù</t>
  </si>
  <si>
    <t xml:space="preserve">   - Giaù trò hao moøn luyõ keá</t>
  </si>
  <si>
    <t>2. Tài sản cố định vô hình</t>
  </si>
  <si>
    <t>V.8</t>
  </si>
  <si>
    <t>3. Chi phí xây dựng cơ bản dở dang</t>
  </si>
  <si>
    <t>V.9</t>
  </si>
  <si>
    <t>III. Bất động sản đầu tư</t>
  </si>
  <si>
    <t>IV. Các khoản đầu tư tài chính dài hạn</t>
  </si>
  <si>
    <t>V.10</t>
  </si>
  <si>
    <t>1. Đầu tư vào công ty con</t>
  </si>
  <si>
    <t>2. Đầu tư vào công ty liên kết, liên doanh</t>
  </si>
  <si>
    <t>3. Đầu tư dài hạn khác</t>
  </si>
  <si>
    <t xml:space="preserve">4. Dự phòng giảm giá đầu tư tài chính dài hạn </t>
  </si>
  <si>
    <t>V. Lợi thế thương mại</t>
  </si>
  <si>
    <t>VI. Tài sản dài hạn khác</t>
  </si>
  <si>
    <t>1. Chi phí trả trước dài hạn</t>
  </si>
  <si>
    <t>V.11</t>
  </si>
  <si>
    <t>2. Tài sản thuế thu nhập hoãn lại</t>
  </si>
  <si>
    <t>3. Tài sản dài hạn khác</t>
  </si>
  <si>
    <t xml:space="preserve">TỔNG CỘNG TÀI SẢN </t>
  </si>
  <si>
    <t>BẢNG CÂN ĐỐI KẾ TOÁN HỢP NHẤT (tiếp theo)</t>
  </si>
  <si>
    <t>NGUỒN VỐN</t>
  </si>
  <si>
    <t xml:space="preserve">A. Nợ phải trả </t>
  </si>
  <si>
    <t>I. Nợ ngắn hạn</t>
  </si>
  <si>
    <t>1. Vay và nợ ngắn hạn</t>
  </si>
  <si>
    <t>V.12</t>
  </si>
  <si>
    <t>2. Phải trả cho người bán</t>
  </si>
  <si>
    <t>3. Người mua trả tiền trước</t>
  </si>
  <si>
    <t>3. Thuế và các khoản phải trả Nhà nước</t>
  </si>
  <si>
    <t>V.13</t>
  </si>
  <si>
    <t>4. Phải trả công nhân viên</t>
  </si>
  <si>
    <t>5. Chi phí phải trả</t>
  </si>
  <si>
    <t>V.14</t>
  </si>
  <si>
    <t>7. Phaûi traû noäi boä</t>
  </si>
  <si>
    <t>8. Phaûi traû theo tieán ñoä keá hoaïch hôïp ñoàng xaây döïng</t>
  </si>
  <si>
    <t>6. Các khoản phải trả, phải nộp khác</t>
  </si>
  <si>
    <t>V.15</t>
  </si>
  <si>
    <t>7. Quỹ khen thưởng và phúc lợi</t>
  </si>
  <si>
    <t>II. Nợ dài hạn</t>
  </si>
  <si>
    <t>1. Phải trả dài hạn người bán</t>
  </si>
  <si>
    <t>2. Phải trả dài hạn nội bộ</t>
  </si>
  <si>
    <t>2. Phải trả dài hạn khác</t>
  </si>
  <si>
    <t>3. Vay và nợ dài hạn</t>
  </si>
  <si>
    <t>V.16</t>
  </si>
  <si>
    <t>4. Thuế thu nhập hoãn lại phải trả</t>
  </si>
  <si>
    <t>4. Dự phòng trợ cấp mất việc làm</t>
  </si>
  <si>
    <t>6. Doanh thu chưa thực hiện</t>
  </si>
  <si>
    <t xml:space="preserve">B. Vốn chủ sở hữu </t>
  </si>
  <si>
    <t>I. Vốn chủ sở hữu</t>
  </si>
  <si>
    <t>V.17</t>
  </si>
  <si>
    <t>1. Vốn đầu tư của chủ sở hữu</t>
  </si>
  <si>
    <t>2. Vốn khác của chủ sở hữu</t>
  </si>
  <si>
    <t>3. Chênh lệch tỷ giá hối đoái</t>
  </si>
  <si>
    <t>4. Quỹ đầu tư phát triển</t>
  </si>
  <si>
    <t>5. Quỹ dự phòng tài chính</t>
  </si>
  <si>
    <t>2. Quỹ đầu tư phát triển</t>
  </si>
  <si>
    <t>3. Quỹ dự phòng tài chính</t>
  </si>
  <si>
    <t>8. Quyõ khaùc thuoäc voán chuû sôû höõu</t>
  </si>
  <si>
    <t>6. Lợi nhuận chưa phân phối</t>
  </si>
  <si>
    <t>II. Nguồn kinh phí</t>
  </si>
  <si>
    <t>1. Quỹ khen thưởng và phúc lợi</t>
  </si>
  <si>
    <t xml:space="preserve">2. Nguoàn kinh phí </t>
  </si>
  <si>
    <t>3. Nguoàn kinh phí ñaõ hình thaønh TSCÑ</t>
  </si>
  <si>
    <t xml:space="preserve">TỔNG CỘNG NGUỒN VỐN </t>
  </si>
  <si>
    <t>CÁC CHỈ TIÊU NGOÀI BẢNG CÂN ĐỐI KẾ TOÁN HỢP NHẤT</t>
  </si>
  <si>
    <t>1. Nợ khó đòi đã xử lý</t>
  </si>
  <si>
    <t>Người lập biểu                                            Kế toán trưởng</t>
  </si>
  <si>
    <t>Tổng Giám đốc</t>
  </si>
  <si>
    <t>Nguyễn Thị Hiểu                                      Nguyễn Thị Hiểu</t>
  </si>
  <si>
    <t>Thành phố Hồ Chí Minh, Ngày 02 tháng 04 năm 2013</t>
  </si>
  <si>
    <t>BÁO CÁO TÀI CHÍNH HỢP NHẤT</t>
  </si>
  <si>
    <t>BÁO CÁO KẾT QUẢ HOẠT ĐỘNG KINH DOANH HỢP NHẤT</t>
  </si>
  <si>
    <t>Năm 2012</t>
  </si>
  <si>
    <t>Đơn vị tính:VND</t>
  </si>
  <si>
    <t>CHỈ TIÊU</t>
  </si>
  <si>
    <t>Bia sg bt</t>
  </si>
  <si>
    <t>Tm Bia sg bt</t>
  </si>
  <si>
    <t xml:space="preserve"> 1. Doanh thu bán hàng và cung cấp</t>
  </si>
  <si>
    <t>VI.1</t>
  </si>
  <si>
    <t xml:space="preserve">     dịch vụ</t>
  </si>
  <si>
    <t xml:space="preserve"> 2. Các khoản giảm trừ doanh thu</t>
  </si>
  <si>
    <t>VI.2</t>
  </si>
  <si>
    <t xml:space="preserve"> 3. Doanh thu thuần bán hàng và cung </t>
  </si>
  <si>
    <t>VI.3</t>
  </si>
  <si>
    <t xml:space="preserve">     cấp dịch vụ</t>
  </si>
  <si>
    <t xml:space="preserve"> 4. Giá vốn hàng bán</t>
  </si>
  <si>
    <t>VI.4</t>
  </si>
  <si>
    <t xml:space="preserve"> 5. Lợi nhuận gộp vê bán hàng và cung </t>
  </si>
  <si>
    <t xml:space="preserve"> 6. Doanh thu hoạt động tài chính</t>
  </si>
  <si>
    <t>VI.5</t>
  </si>
  <si>
    <t xml:space="preserve"> 7. Chi phí tài chính</t>
  </si>
  <si>
    <t>VI.6</t>
  </si>
  <si>
    <t xml:space="preserve">     Trong đó : Chi phí lãi vay</t>
  </si>
  <si>
    <t xml:space="preserve"> 8. Chi phí bán hàng</t>
  </si>
  <si>
    <t xml:space="preserve"> 9. Chi phí quản lý doanh nghiệp</t>
  </si>
  <si>
    <t xml:space="preserve"> 10. Lợi nhuận thuần từ hoạt động </t>
  </si>
  <si>
    <t xml:space="preserve">       kinh doanh</t>
  </si>
  <si>
    <t xml:space="preserve"> 11. Thu nhập khác</t>
  </si>
  <si>
    <t>VI.7</t>
  </si>
  <si>
    <t xml:space="preserve"> 12. Chi phí khác</t>
  </si>
  <si>
    <t>VI.8</t>
  </si>
  <si>
    <t xml:space="preserve"> 13. Lợi nhuận khác</t>
  </si>
  <si>
    <t>14. Phần lỗ trong công ty liên kết</t>
  </si>
  <si>
    <t xml:space="preserve"> 15. Tổng lợi nhuận kế toán trước thuế </t>
  </si>
  <si>
    <t xml:space="preserve"> 16. Chi phí thuế thu nhập doanh nghiệp </t>
  </si>
  <si>
    <t>VI.10</t>
  </si>
  <si>
    <t xml:space="preserve">       hiện hành</t>
  </si>
  <si>
    <t xml:space="preserve"> 17. Chi phí  thuế thu nhập doanh nghiệp </t>
  </si>
  <si>
    <t xml:space="preserve">       hoãn lại</t>
  </si>
  <si>
    <t xml:space="preserve"> 18. Lợi nhuận sau thuế thu nhập </t>
  </si>
  <si>
    <t xml:space="preserve">       doanh  nghiệp</t>
  </si>
  <si>
    <t>18.1 Lợi ích của cổ đông thiểu số</t>
  </si>
  <si>
    <t>18.2 Lợi nhuận sau thuế của cô đông công ty mẹ</t>
  </si>
  <si>
    <t xml:space="preserve"> 19. Lãi cơ bản trên cổ phiếu (*)</t>
  </si>
  <si>
    <t>VI.11</t>
  </si>
  <si>
    <r>
      <t xml:space="preserve"> </t>
    </r>
    <r>
      <rPr>
        <b/>
        <i/>
        <sz val="11"/>
        <rFont val="Times New Roman"/>
        <family val="1"/>
      </rPr>
      <t>(*)</t>
    </r>
    <r>
      <rPr>
        <i/>
        <sz val="11"/>
        <rFont val="Times New Roman"/>
        <family val="1"/>
      </rPr>
      <t xml:space="preserve">: Lãi cơ bản trên cổ phiếu của năm 2010 đã được điều chỉnh hồi tố cho 28.288.118 cổ phiếu phổ thông đã phát hành cho cổ đông hiện hữu để trả cổ tức theo tỷ lệ 1:1 trong năm 2011. </t>
    </r>
  </si>
  <si>
    <t>Đã ký</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</si>
</sst>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B_F_-;\-* #,##0\ _B_F_-;_-* &quot;-&quot;\ _B_F_-;_-@_-"/>
    <numFmt numFmtId="165" formatCode="_(* #,##0_);_(* \(#,##0\);_(* &quot;-&quot;?_);_(@_)"/>
    <numFmt numFmtId="166" formatCode="_(* #,##0_);_(* \(#,##0\);_(* &quot;-&quot;??_);_(@_)"/>
    <numFmt numFmtId="167" formatCode="dd/mm/yyyy;@"/>
  </numFmts>
  <fonts count="65">
    <font>
      <sz val="10"/>
      <name val="Arial"/>
      <family val="0"/>
    </font>
    <font>
      <b/>
      <sz val="11"/>
      <name val="Times New Roman"/>
      <family val="1"/>
    </font>
    <font>
      <sz val="12"/>
      <name val="VNI-Times"/>
      <family val="0"/>
    </font>
    <font>
      <sz val="11"/>
      <name val="Times New Roman"/>
      <family val="1"/>
    </font>
    <font>
      <sz val="10"/>
      <name val="VNI-Helve"/>
      <family val="0"/>
    </font>
    <font>
      <sz val="8"/>
      <name val="VNI-Helve"/>
      <family val="0"/>
    </font>
    <font>
      <sz val="10.5"/>
      <name val="Times New Roman"/>
      <family val="1"/>
    </font>
    <font>
      <b/>
      <sz val="14"/>
      <name val="Times New Roman"/>
      <family val="1"/>
    </font>
    <font>
      <sz val="13"/>
      <name val="VNI-Helve"/>
      <family val="0"/>
    </font>
    <font>
      <i/>
      <sz val="11"/>
      <name val="Times New Roman"/>
      <family val="1"/>
    </font>
    <font>
      <b/>
      <i/>
      <sz val="11"/>
      <name val="Times New Roman"/>
      <family val="1"/>
    </font>
    <font>
      <i/>
      <sz val="8"/>
      <name val="VNI-Helve"/>
      <family val="0"/>
    </font>
    <font>
      <i/>
      <sz val="10"/>
      <name val="VNI-Helve"/>
      <family val="0"/>
    </font>
    <font>
      <sz val="8"/>
      <color indexed="10"/>
      <name val="VNI-Helve"/>
      <family val="0"/>
    </font>
    <font>
      <sz val="10"/>
      <color indexed="10"/>
      <name val="VNI-Helve"/>
      <family val="0"/>
    </font>
    <font>
      <sz val="8"/>
      <color indexed="10"/>
      <name val="Times New Roman"/>
      <family val="1"/>
    </font>
    <font>
      <sz val="10"/>
      <name val="Times New Roman"/>
      <family val="1"/>
    </font>
    <font>
      <b/>
      <sz val="10"/>
      <name val="VNI-Helve"/>
      <family val="0"/>
    </font>
    <font>
      <b/>
      <sz val="8"/>
      <name val="VNI-Helve"/>
      <family val="0"/>
    </font>
    <font>
      <sz val="8"/>
      <name val="Times New Roman"/>
      <family val="1"/>
    </font>
    <font>
      <sz val="10"/>
      <color indexed="10"/>
      <name val="Times New Roman"/>
      <family val="1"/>
    </font>
    <font>
      <sz val="11"/>
      <color indexed="12"/>
      <name val="Times New Roman"/>
      <family val="1"/>
    </font>
    <font>
      <sz val="11"/>
      <name val="VNI-Helve"/>
      <family val="0"/>
    </font>
    <font>
      <sz val="11"/>
      <color indexed="10"/>
      <name val="Times New Roman"/>
      <family val="1"/>
    </font>
    <font>
      <u val="singleAccounting"/>
      <sz val="11"/>
      <name val="Times New Roman"/>
      <family val="1"/>
    </font>
    <font>
      <b/>
      <sz val="11"/>
      <color indexed="10"/>
      <name val="Times New Roman"/>
      <family val="1"/>
    </font>
    <font>
      <b/>
      <sz val="11"/>
      <name val="VNI-Helve"/>
      <family val="0"/>
    </font>
    <font>
      <sz val="10"/>
      <name val="VNI-Times"/>
      <family val="0"/>
    </font>
    <font>
      <sz val="11"/>
      <name val=".VnArial"/>
      <family val="2"/>
    </font>
    <font>
      <i/>
      <sz val="11"/>
      <name val="VNI-Helve"/>
      <family val="0"/>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double"/>
      <bottom>
        <color indexed="63"/>
      </bottom>
    </border>
    <border>
      <left style="thin"/>
      <right style="thin"/>
      <top>
        <color indexed="63"/>
      </top>
      <bottom style="thin"/>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color indexed="63"/>
      </right>
      <top style="double"/>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color indexed="63"/>
      </left>
      <right style="double"/>
      <top>
        <color indexed="63"/>
      </top>
      <bottom style="double"/>
    </border>
    <border>
      <left style="double"/>
      <right style="thin"/>
      <top style="double"/>
      <bottom>
        <color indexed="63"/>
      </bottom>
    </border>
    <border>
      <left style="double"/>
      <right style="thin"/>
      <top>
        <color indexed="63"/>
      </top>
      <bottom style="thin"/>
    </border>
    <border>
      <left style="thin"/>
      <right style="double"/>
      <top style="double"/>
      <bottom>
        <color indexed="63"/>
      </bottom>
    </border>
    <border>
      <left style="thin"/>
      <right style="double"/>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164" fontId="2" fillId="0" borderId="0" applyFont="0" applyFill="0" applyBorder="0" applyAlignment="0" applyProtection="0"/>
    <xf numFmtId="3" fontId="2" fillId="0" borderId="2">
      <alignment/>
      <protection/>
    </xf>
    <xf numFmtId="0" fontId="52" fillId="28"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7" applyNumberFormat="0" applyFill="0" applyAlignment="0" applyProtection="0"/>
    <xf numFmtId="0" fontId="60" fillId="31" borderId="0" applyNumberFormat="0" applyBorder="0" applyAlignment="0" applyProtection="0"/>
    <xf numFmtId="0" fontId="27" fillId="0" borderId="0">
      <alignment/>
      <protection/>
    </xf>
    <xf numFmtId="0" fontId="2" fillId="0" borderId="0">
      <alignment/>
      <protection/>
    </xf>
    <xf numFmtId="0" fontId="0" fillId="32" borderId="8" applyNumberFormat="0" applyFont="0" applyAlignment="0" applyProtection="0"/>
    <xf numFmtId="0" fontId="61" fillId="27" borderId="9" applyNumberFormat="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cellStyleXfs>
  <cellXfs count="346">
    <xf numFmtId="0" fontId="0" fillId="0" borderId="0" xfId="0" applyAlignment="1">
      <alignment/>
    </xf>
    <xf numFmtId="0" fontId="1" fillId="0" borderId="0" xfId="41" applyNumberFormat="1" applyFont="1" applyBorder="1" applyAlignment="1">
      <alignment/>
    </xf>
    <xf numFmtId="0" fontId="3" fillId="0" borderId="0" xfId="41" applyNumberFormat="1" applyFont="1" applyFill="1" applyAlignment="1">
      <alignment/>
    </xf>
    <xf numFmtId="3" fontId="1" fillId="0" borderId="0" xfId="41" applyNumberFormat="1" applyFont="1" applyBorder="1" applyAlignment="1">
      <alignment horizontal="right"/>
    </xf>
    <xf numFmtId="0" fontId="4" fillId="0" borderId="0" xfId="41" applyNumberFormat="1" applyFont="1" applyAlignment="1">
      <alignment/>
    </xf>
    <xf numFmtId="0" fontId="4" fillId="0" borderId="0" xfId="41" applyNumberFormat="1" applyFont="1" applyAlignment="1">
      <alignment/>
    </xf>
    <xf numFmtId="3" fontId="5" fillId="0" borderId="0" xfId="41" applyNumberFormat="1" applyFont="1" applyAlignment="1">
      <alignment/>
    </xf>
    <xf numFmtId="0" fontId="3" fillId="0" borderId="11" xfId="41" applyNumberFormat="1" applyFont="1" applyBorder="1" applyAlignment="1">
      <alignment/>
    </xf>
    <xf numFmtId="0" fontId="3" fillId="0" borderId="11" xfId="41" applyNumberFormat="1" applyFont="1" applyBorder="1" applyAlignment="1">
      <alignment/>
    </xf>
    <xf numFmtId="0" fontId="3" fillId="0" borderId="11" xfId="41" applyNumberFormat="1" applyFont="1" applyFill="1" applyBorder="1" applyAlignment="1">
      <alignment/>
    </xf>
    <xf numFmtId="3" fontId="6" fillId="0" borderId="11" xfId="41" applyNumberFormat="1" applyFont="1" applyBorder="1" applyAlignment="1">
      <alignment horizontal="right"/>
    </xf>
    <xf numFmtId="0" fontId="4" fillId="0" borderId="11" xfId="41" applyNumberFormat="1" applyFont="1" applyBorder="1" applyAlignment="1">
      <alignment horizontal="right"/>
    </xf>
    <xf numFmtId="0" fontId="4" fillId="0" borderId="11" xfId="41" applyNumberFormat="1" applyFont="1" applyBorder="1" applyAlignment="1">
      <alignment/>
    </xf>
    <xf numFmtId="3" fontId="5" fillId="0" borderId="11" xfId="41" applyNumberFormat="1" applyFont="1" applyBorder="1" applyAlignment="1">
      <alignment horizontal="right"/>
    </xf>
    <xf numFmtId="0" fontId="4" fillId="0" borderId="0" xfId="41" applyNumberFormat="1" applyFont="1" applyBorder="1" applyAlignment="1">
      <alignment/>
    </xf>
    <xf numFmtId="0" fontId="3" fillId="0" borderId="0" xfId="56" applyFont="1">
      <alignment/>
      <protection/>
    </xf>
    <xf numFmtId="49" fontId="3" fillId="0" borderId="0" xfId="56" applyNumberFormat="1" applyFont="1">
      <alignment/>
      <protection/>
    </xf>
    <xf numFmtId="0" fontId="3" fillId="0" borderId="0" xfId="56" applyFont="1" applyFill="1">
      <alignment/>
      <protection/>
    </xf>
    <xf numFmtId="37" fontId="3" fillId="0" borderId="0" xfId="56" applyNumberFormat="1" applyFont="1">
      <alignment/>
      <protection/>
    </xf>
    <xf numFmtId="37" fontId="4" fillId="0" borderId="0" xfId="56" applyNumberFormat="1" applyFont="1">
      <alignment/>
      <protection/>
    </xf>
    <xf numFmtId="3" fontId="4" fillId="0" borderId="0" xfId="56" applyNumberFormat="1" applyFont="1">
      <alignment/>
      <protection/>
    </xf>
    <xf numFmtId="3" fontId="5" fillId="0" borderId="0" xfId="44" applyNumberFormat="1" applyFont="1" applyAlignment="1">
      <alignment/>
    </xf>
    <xf numFmtId="0" fontId="4" fillId="0" borderId="0" xfId="56" applyFont="1">
      <alignment/>
      <protection/>
    </xf>
    <xf numFmtId="0" fontId="5" fillId="0" borderId="0" xfId="41" applyNumberFormat="1" applyFont="1" applyAlignment="1">
      <alignment/>
    </xf>
    <xf numFmtId="0" fontId="8" fillId="0" borderId="0" xfId="41" applyNumberFormat="1" applyFont="1" applyAlignment="1">
      <alignment/>
    </xf>
    <xf numFmtId="0" fontId="1" fillId="0" borderId="0" xfId="41" applyNumberFormat="1" applyFont="1" applyAlignment="1">
      <alignment horizontal="center"/>
    </xf>
    <xf numFmtId="165" fontId="9" fillId="0" borderId="0" xfId="41" applyNumberFormat="1" applyFont="1" applyAlignment="1">
      <alignment horizontal="right"/>
    </xf>
    <xf numFmtId="0" fontId="1" fillId="0" borderId="12" xfId="41" applyNumberFormat="1" applyFont="1" applyBorder="1" applyAlignment="1">
      <alignment horizontal="center" vertical="center" wrapText="1"/>
    </xf>
    <xf numFmtId="165" fontId="1" fillId="0" borderId="0" xfId="41" applyNumberFormat="1" applyFont="1" applyBorder="1" applyAlignment="1">
      <alignment vertical="center" wrapText="1"/>
    </xf>
    <xf numFmtId="0" fontId="1" fillId="0" borderId="13" xfId="41" applyNumberFormat="1" applyFont="1" applyBorder="1" applyAlignment="1">
      <alignment horizontal="center" vertical="center" wrapText="1"/>
    </xf>
    <xf numFmtId="0" fontId="1" fillId="0" borderId="14" xfId="41" applyNumberFormat="1" applyFont="1" applyBorder="1" applyAlignment="1">
      <alignment horizontal="center" vertical="center" wrapText="1"/>
    </xf>
    <xf numFmtId="0" fontId="1" fillId="0" borderId="15" xfId="41" applyNumberFormat="1" applyFont="1" applyFill="1" applyBorder="1" applyAlignment="1">
      <alignment horizontal="center" vertical="center" wrapText="1"/>
    </xf>
    <xf numFmtId="0" fontId="1" fillId="0" borderId="15" xfId="41" applyNumberFormat="1" applyFont="1" applyBorder="1" applyAlignment="1">
      <alignment horizontal="center" vertical="center" wrapText="1"/>
    </xf>
    <xf numFmtId="3" fontId="1" fillId="0" borderId="16" xfId="41" applyNumberFormat="1" applyFont="1" applyFill="1" applyBorder="1" applyAlignment="1">
      <alignment horizontal="center" vertical="center" wrapText="1"/>
    </xf>
    <xf numFmtId="0" fontId="1" fillId="0" borderId="14" xfId="41" applyNumberFormat="1" applyFont="1" applyBorder="1" applyAlignment="1">
      <alignment/>
    </xf>
    <xf numFmtId="0" fontId="3" fillId="0" borderId="15" xfId="41" applyNumberFormat="1" applyFont="1" applyBorder="1" applyAlignment="1">
      <alignment/>
    </xf>
    <xf numFmtId="0" fontId="3" fillId="0" borderId="15" xfId="41" applyNumberFormat="1" applyFont="1" applyFill="1" applyBorder="1" applyAlignment="1">
      <alignment/>
    </xf>
    <xf numFmtId="165" fontId="3" fillId="0" borderId="16" xfId="41" applyNumberFormat="1" applyFont="1" applyBorder="1" applyAlignment="1">
      <alignment/>
    </xf>
    <xf numFmtId="0" fontId="10" fillId="0" borderId="14" xfId="41" applyNumberFormat="1" applyFont="1" applyBorder="1" applyAlignment="1">
      <alignment/>
    </xf>
    <xf numFmtId="0" fontId="10" fillId="0" borderId="15" xfId="41" applyNumberFormat="1" applyFont="1" applyBorder="1" applyAlignment="1" quotePrefix="1">
      <alignment horizontal="center"/>
    </xf>
    <xf numFmtId="165" fontId="10" fillId="0" borderId="15" xfId="41" applyNumberFormat="1" applyFont="1" applyFill="1" applyBorder="1" applyAlignment="1" quotePrefix="1">
      <alignment/>
    </xf>
    <xf numFmtId="165" fontId="10" fillId="0" borderId="16" xfId="41" applyNumberFormat="1" applyFont="1" applyBorder="1" applyAlignment="1" quotePrefix="1">
      <alignment/>
    </xf>
    <xf numFmtId="3" fontId="11" fillId="0" borderId="0" xfId="41" applyNumberFormat="1" applyFont="1" applyAlignment="1">
      <alignment/>
    </xf>
    <xf numFmtId="3" fontId="4" fillId="0" borderId="0" xfId="41" applyNumberFormat="1" applyFont="1" applyFill="1" applyAlignment="1">
      <alignment/>
    </xf>
    <xf numFmtId="0" fontId="11" fillId="0" borderId="0" xfId="41" applyNumberFormat="1" applyFont="1" applyAlignment="1">
      <alignment/>
    </xf>
    <xf numFmtId="0" fontId="12" fillId="0" borderId="0" xfId="41" applyNumberFormat="1" applyFont="1" applyAlignment="1">
      <alignment/>
    </xf>
    <xf numFmtId="0" fontId="9" fillId="0" borderId="15" xfId="41" applyNumberFormat="1" applyFont="1" applyBorder="1" applyAlignment="1">
      <alignment horizontal="center"/>
    </xf>
    <xf numFmtId="165" fontId="9" fillId="0" borderId="15" xfId="41" applyNumberFormat="1" applyFont="1" applyFill="1" applyBorder="1" applyAlignment="1">
      <alignment/>
    </xf>
    <xf numFmtId="165" fontId="9" fillId="0" borderId="16" xfId="41" applyNumberFormat="1" applyFont="1" applyBorder="1" applyAlignment="1">
      <alignment/>
    </xf>
    <xf numFmtId="0" fontId="3" fillId="0" borderId="14" xfId="41" applyNumberFormat="1" applyFont="1" applyBorder="1" applyAlignment="1">
      <alignment/>
    </xf>
    <xf numFmtId="0" fontId="3" fillId="0" borderId="15" xfId="41" applyNumberFormat="1" applyFont="1" applyBorder="1" applyAlignment="1" quotePrefix="1">
      <alignment horizontal="center"/>
    </xf>
    <xf numFmtId="0" fontId="3" fillId="0" borderId="15" xfId="41" applyNumberFormat="1" applyFont="1" applyBorder="1" applyAlignment="1">
      <alignment horizontal="center"/>
    </xf>
    <xf numFmtId="165" fontId="3" fillId="0" borderId="15" xfId="41" applyNumberFormat="1" applyFont="1" applyFill="1" applyBorder="1" applyAlignment="1" quotePrefix="1">
      <alignment/>
    </xf>
    <xf numFmtId="165" fontId="3" fillId="0" borderId="16" xfId="44" applyNumberFormat="1" applyFont="1" applyFill="1" applyBorder="1" applyAlignment="1">
      <alignment/>
    </xf>
    <xf numFmtId="165" fontId="3" fillId="0" borderId="16" xfId="44" applyNumberFormat="1" applyFont="1" applyBorder="1" applyAlignment="1">
      <alignment/>
    </xf>
    <xf numFmtId="166" fontId="13" fillId="0" borderId="0" xfId="44" applyNumberFormat="1" applyFont="1" applyAlignment="1">
      <alignment/>
    </xf>
    <xf numFmtId="3" fontId="3" fillId="0" borderId="15" xfId="41" applyNumberFormat="1" applyFont="1" applyBorder="1" applyAlignment="1" quotePrefix="1">
      <alignment horizontal="center"/>
    </xf>
    <xf numFmtId="166" fontId="3" fillId="0" borderId="0" xfId="44" applyNumberFormat="1" applyFont="1" applyAlignment="1">
      <alignment/>
    </xf>
    <xf numFmtId="0" fontId="10" fillId="0" borderId="14" xfId="41" applyNumberFormat="1" applyFont="1" applyBorder="1" applyAlignment="1">
      <alignment horizontal="left" vertical="center" wrapText="1"/>
    </xf>
    <xf numFmtId="0" fontId="10" fillId="0" borderId="15" xfId="41" applyNumberFormat="1" applyFont="1" applyBorder="1" applyAlignment="1" quotePrefix="1">
      <alignment horizontal="center" vertical="center"/>
    </xf>
    <xf numFmtId="165" fontId="10" fillId="0" borderId="15" xfId="41" applyNumberFormat="1" applyFont="1" applyFill="1" applyBorder="1" applyAlignment="1" quotePrefix="1">
      <alignment vertical="center"/>
    </xf>
    <xf numFmtId="165" fontId="10" fillId="0" borderId="16" xfId="44" applyNumberFormat="1" applyFont="1" applyBorder="1" applyAlignment="1">
      <alignment vertical="center"/>
    </xf>
    <xf numFmtId="165" fontId="3" fillId="0" borderId="16" xfId="44" applyNumberFormat="1" applyFont="1" applyBorder="1" applyAlignment="1" quotePrefix="1">
      <alignment/>
    </xf>
    <xf numFmtId="3" fontId="5" fillId="0" borderId="0" xfId="41" applyNumberFormat="1" applyFont="1" applyFill="1" applyBorder="1" applyAlignment="1">
      <alignment/>
    </xf>
    <xf numFmtId="166" fontId="4" fillId="0" borderId="11" xfId="44" applyNumberFormat="1" applyFont="1" applyBorder="1" applyAlignment="1">
      <alignment horizontal="right"/>
    </xf>
    <xf numFmtId="165" fontId="3" fillId="0" borderId="15" xfId="41" applyNumberFormat="1" applyFont="1" applyFill="1" applyBorder="1" applyAlignment="1">
      <alignment/>
    </xf>
    <xf numFmtId="166" fontId="4" fillId="0" borderId="0" xfId="45" applyNumberFormat="1" applyFont="1" applyAlignment="1">
      <alignment/>
    </xf>
    <xf numFmtId="166" fontId="4" fillId="0" borderId="0" xfId="44" applyNumberFormat="1" applyFont="1" applyAlignment="1">
      <alignment/>
    </xf>
    <xf numFmtId="3" fontId="3" fillId="0" borderId="14" xfId="41" applyNumberFormat="1" applyFont="1" applyBorder="1" applyAlignment="1">
      <alignment horizontal="left" vertical="justify" wrapText="1"/>
    </xf>
    <xf numFmtId="0" fontId="3" fillId="0" borderId="15" xfId="41" applyNumberFormat="1" applyFont="1" applyBorder="1" applyAlignment="1">
      <alignment horizontal="center" vertical="center"/>
    </xf>
    <xf numFmtId="165" fontId="3" fillId="0" borderId="15" xfId="41" applyNumberFormat="1" applyFont="1" applyFill="1" applyBorder="1" applyAlignment="1" quotePrefix="1">
      <alignment vertical="top"/>
    </xf>
    <xf numFmtId="165" fontId="3" fillId="0" borderId="15" xfId="41" applyNumberFormat="1" applyFont="1" applyFill="1" applyBorder="1" applyAlignment="1" quotePrefix="1">
      <alignment vertical="center"/>
    </xf>
    <xf numFmtId="165" fontId="3" fillId="0" borderId="16" xfId="44" applyNumberFormat="1" applyFont="1" applyBorder="1" applyAlignment="1">
      <alignment vertical="center"/>
    </xf>
    <xf numFmtId="166" fontId="14" fillId="0" borderId="0" xfId="45" applyNumberFormat="1" applyFont="1" applyAlignment="1">
      <alignment/>
    </xf>
    <xf numFmtId="166" fontId="14" fillId="0" borderId="0" xfId="44" applyNumberFormat="1" applyFont="1" applyAlignment="1">
      <alignment/>
    </xf>
    <xf numFmtId="166" fontId="5" fillId="0" borderId="0" xfId="41" applyNumberFormat="1" applyFont="1" applyAlignment="1">
      <alignment/>
    </xf>
    <xf numFmtId="166" fontId="5" fillId="0" borderId="0" xfId="44" applyNumberFormat="1" applyFont="1" applyFill="1" applyAlignment="1">
      <alignment/>
    </xf>
    <xf numFmtId="166" fontId="5" fillId="33" borderId="0" xfId="41" applyNumberFormat="1" applyFont="1" applyFill="1" applyAlignment="1">
      <alignment/>
    </xf>
    <xf numFmtId="0" fontId="1" fillId="0" borderId="15" xfId="41" applyNumberFormat="1" applyFont="1" applyBorder="1" applyAlignment="1">
      <alignment horizontal="center"/>
    </xf>
    <xf numFmtId="165" fontId="10" fillId="0" borderId="15" xfId="41" applyNumberFormat="1" applyFont="1" applyFill="1" applyBorder="1" applyAlignment="1">
      <alignment/>
    </xf>
    <xf numFmtId="165" fontId="10" fillId="0" borderId="16" xfId="44" applyNumberFormat="1" applyFont="1" applyBorder="1" applyAlignment="1">
      <alignment/>
    </xf>
    <xf numFmtId="3" fontId="5" fillId="0" borderId="0" xfId="41" applyNumberFormat="1" applyFont="1" applyBorder="1" applyAlignment="1">
      <alignment/>
    </xf>
    <xf numFmtId="165" fontId="5" fillId="0" borderId="0" xfId="41" applyNumberFormat="1" applyFont="1" applyBorder="1" applyAlignment="1">
      <alignment/>
    </xf>
    <xf numFmtId="0" fontId="5" fillId="0" borderId="0" xfId="41" applyNumberFormat="1" applyFont="1" applyBorder="1" applyAlignment="1">
      <alignment/>
    </xf>
    <xf numFmtId="0" fontId="4" fillId="0" borderId="0" xfId="41" applyNumberFormat="1" applyFont="1" applyBorder="1" applyAlignment="1">
      <alignment/>
    </xf>
    <xf numFmtId="165" fontId="1" fillId="0" borderId="15" xfId="41" applyNumberFormat="1" applyFont="1" applyFill="1" applyBorder="1" applyAlignment="1">
      <alignment/>
    </xf>
    <xf numFmtId="165" fontId="1" fillId="0" borderId="16" xfId="44" applyNumberFormat="1" applyFont="1" applyBorder="1" applyAlignment="1">
      <alignment/>
    </xf>
    <xf numFmtId="166" fontId="5" fillId="0" borderId="0" xfId="44" applyNumberFormat="1" applyFont="1" applyAlignment="1">
      <alignment/>
    </xf>
    <xf numFmtId="166" fontId="15" fillId="0" borderId="0" xfId="41" applyNumberFormat="1" applyFont="1" applyBorder="1" applyAlignment="1">
      <alignment horizontal="right"/>
    </xf>
    <xf numFmtId="166" fontId="5" fillId="0" borderId="0" xfId="44" applyNumberFormat="1" applyFont="1" applyBorder="1" applyAlignment="1">
      <alignment/>
    </xf>
    <xf numFmtId="165" fontId="3" fillId="0" borderId="16" xfId="44" applyNumberFormat="1" applyFont="1" applyBorder="1" applyAlignment="1">
      <alignment vertical="top"/>
    </xf>
    <xf numFmtId="3" fontId="3" fillId="0" borderId="0" xfId="41" applyNumberFormat="1" applyFont="1" applyBorder="1" applyAlignment="1">
      <alignment wrapText="1"/>
    </xf>
    <xf numFmtId="165" fontId="3" fillId="0" borderId="15" xfId="41" applyNumberFormat="1" applyFont="1" applyFill="1" applyBorder="1" applyAlignment="1">
      <alignment vertical="center"/>
    </xf>
    <xf numFmtId="0" fontId="3" fillId="0" borderId="0" xfId="41" applyNumberFormat="1" applyFont="1" applyBorder="1" applyAlignment="1">
      <alignment wrapText="1"/>
    </xf>
    <xf numFmtId="0" fontId="10" fillId="0" borderId="17" xfId="41" applyNumberFormat="1" applyFont="1" applyBorder="1" applyAlignment="1">
      <alignment/>
    </xf>
    <xf numFmtId="0" fontId="1" fillId="0" borderId="18" xfId="41" applyNumberFormat="1" applyFont="1" applyBorder="1" applyAlignment="1">
      <alignment horizontal="center"/>
    </xf>
    <xf numFmtId="165" fontId="1" fillId="0" borderId="18" xfId="41" applyNumberFormat="1" applyFont="1" applyFill="1" applyBorder="1" applyAlignment="1">
      <alignment/>
    </xf>
    <xf numFmtId="165" fontId="1" fillId="0" borderId="19" xfId="44" applyNumberFormat="1" applyFont="1" applyBorder="1" applyAlignment="1">
      <alignment/>
    </xf>
    <xf numFmtId="0" fontId="10" fillId="0" borderId="0" xfId="41" applyNumberFormat="1" applyFont="1" applyBorder="1" applyAlignment="1">
      <alignment/>
    </xf>
    <xf numFmtId="0" fontId="1" fillId="0" borderId="0" xfId="41" applyNumberFormat="1" applyFont="1" applyBorder="1" applyAlignment="1">
      <alignment horizontal="center"/>
    </xf>
    <xf numFmtId="165" fontId="1" fillId="0" borderId="0" xfId="41" applyNumberFormat="1" applyFont="1" applyFill="1" applyBorder="1" applyAlignment="1">
      <alignment/>
    </xf>
    <xf numFmtId="165" fontId="1" fillId="0" borderId="0" xfId="44" applyNumberFormat="1" applyFont="1" applyBorder="1" applyAlignment="1">
      <alignment/>
    </xf>
    <xf numFmtId="3" fontId="3" fillId="0" borderId="14" xfId="41" applyNumberFormat="1" applyFont="1" applyBorder="1" applyAlignment="1">
      <alignment wrapText="1"/>
    </xf>
    <xf numFmtId="0" fontId="3" fillId="0" borderId="14" xfId="41" applyNumberFormat="1" applyFont="1" applyFill="1" applyBorder="1" applyAlignment="1">
      <alignment/>
    </xf>
    <xf numFmtId="165" fontId="5" fillId="0" borderId="0" xfId="41" applyNumberFormat="1" applyFont="1" applyAlignment="1">
      <alignment/>
    </xf>
    <xf numFmtId="3" fontId="16" fillId="0" borderId="0" xfId="41" applyNumberFormat="1" applyFont="1" applyBorder="1" applyAlignment="1">
      <alignment/>
    </xf>
    <xf numFmtId="165" fontId="3" fillId="0" borderId="16" xfId="41" applyNumberFormat="1" applyFont="1" applyBorder="1" applyAlignment="1" quotePrefix="1">
      <alignment/>
    </xf>
    <xf numFmtId="3" fontId="4" fillId="0" borderId="0" xfId="41" applyNumberFormat="1" applyFont="1" applyAlignment="1">
      <alignment/>
    </xf>
    <xf numFmtId="3" fontId="1" fillId="0" borderId="15" xfId="41" applyNumberFormat="1" applyFont="1" applyBorder="1" applyAlignment="1">
      <alignment horizontal="center"/>
    </xf>
    <xf numFmtId="165" fontId="1" fillId="0" borderId="16" xfId="41" applyNumberFormat="1" applyFont="1" applyFill="1" applyBorder="1" applyAlignment="1">
      <alignment/>
    </xf>
    <xf numFmtId="0" fontId="3" fillId="0" borderId="14" xfId="41" applyNumberFormat="1" applyFont="1" applyFill="1" applyBorder="1" applyAlignment="1">
      <alignment wrapText="1"/>
    </xf>
    <xf numFmtId="0" fontId="1" fillId="0" borderId="15" xfId="41" applyNumberFormat="1" applyFont="1" applyBorder="1" applyAlignment="1">
      <alignment horizontal="center" vertical="center"/>
    </xf>
    <xf numFmtId="165" fontId="1" fillId="0" borderId="15" xfId="41" applyNumberFormat="1" applyFont="1" applyFill="1" applyBorder="1" applyAlignment="1">
      <alignment vertical="center"/>
    </xf>
    <xf numFmtId="165" fontId="3" fillId="0" borderId="16" xfId="44" applyNumberFormat="1" applyFont="1" applyFill="1" applyBorder="1" applyAlignment="1">
      <alignment vertical="center"/>
    </xf>
    <xf numFmtId="165" fontId="1" fillId="0" borderId="15" xfId="41" applyNumberFormat="1" applyFont="1" applyFill="1" applyBorder="1" applyAlignment="1">
      <alignment vertical="top"/>
    </xf>
    <xf numFmtId="165" fontId="3" fillId="0" borderId="16" xfId="44" applyNumberFormat="1" applyFont="1" applyFill="1" applyBorder="1" applyAlignment="1">
      <alignment vertical="top"/>
    </xf>
    <xf numFmtId="0" fontId="1" fillId="0" borderId="14" xfId="41" applyNumberFormat="1" applyFont="1" applyFill="1" applyBorder="1" applyAlignment="1">
      <alignment wrapText="1"/>
    </xf>
    <xf numFmtId="3" fontId="17" fillId="0" borderId="0" xfId="41" applyNumberFormat="1" applyFont="1" applyAlignment="1">
      <alignment/>
    </xf>
    <xf numFmtId="0" fontId="17" fillId="0" borderId="0" xfId="41" applyNumberFormat="1" applyFont="1" applyAlignment="1">
      <alignment/>
    </xf>
    <xf numFmtId="0" fontId="18" fillId="0" borderId="0" xfId="41" applyNumberFormat="1" applyFont="1" applyAlignment="1">
      <alignment/>
    </xf>
    <xf numFmtId="0" fontId="1" fillId="0" borderId="17" xfId="41" applyNumberFormat="1" applyFont="1" applyBorder="1" applyAlignment="1">
      <alignment/>
    </xf>
    <xf numFmtId="3" fontId="1" fillId="0" borderId="18" xfId="41" applyNumberFormat="1" applyFont="1" applyBorder="1" applyAlignment="1">
      <alignment horizontal="center"/>
    </xf>
    <xf numFmtId="3" fontId="5" fillId="0" borderId="0" xfId="44" applyNumberFormat="1" applyFont="1" applyAlignment="1">
      <alignment/>
    </xf>
    <xf numFmtId="165" fontId="4" fillId="0" borderId="0" xfId="41" applyNumberFormat="1" applyFont="1" applyBorder="1" applyAlignment="1">
      <alignment/>
    </xf>
    <xf numFmtId="166" fontId="5" fillId="0" borderId="0" xfId="41" applyNumberFormat="1" applyFont="1" applyBorder="1" applyAlignment="1">
      <alignment/>
    </xf>
    <xf numFmtId="0" fontId="1" fillId="0" borderId="0" xfId="41" applyNumberFormat="1" applyFont="1" applyAlignment="1">
      <alignment horizontal="left"/>
    </xf>
    <xf numFmtId="0" fontId="3" fillId="0" borderId="0" xfId="56" applyFont="1" applyBorder="1">
      <alignment/>
      <protection/>
    </xf>
    <xf numFmtId="0" fontId="4" fillId="0" borderId="0" xfId="56" applyFont="1" applyFill="1">
      <alignment/>
      <protection/>
    </xf>
    <xf numFmtId="37" fontId="1" fillId="0" borderId="0" xfId="56" applyNumberFormat="1" applyFont="1" applyBorder="1" applyAlignment="1">
      <alignment horizontal="center"/>
      <protection/>
    </xf>
    <xf numFmtId="37" fontId="4" fillId="0" borderId="0" xfId="56" applyNumberFormat="1" applyFont="1" applyBorder="1">
      <alignment/>
      <protection/>
    </xf>
    <xf numFmtId="3" fontId="4" fillId="0" borderId="0" xfId="56" applyNumberFormat="1" applyFont="1" applyBorder="1">
      <alignment/>
      <protection/>
    </xf>
    <xf numFmtId="3" fontId="19" fillId="0" borderId="0" xfId="44" applyNumberFormat="1" applyFont="1" applyBorder="1" applyAlignment="1">
      <alignment/>
    </xf>
    <xf numFmtId="0" fontId="4" fillId="0" borderId="0" xfId="56" applyFont="1" applyBorder="1">
      <alignment/>
      <protection/>
    </xf>
    <xf numFmtId="0" fontId="3" fillId="0" borderId="0" xfId="56" applyFont="1" applyFill="1" applyBorder="1">
      <alignment/>
      <protection/>
    </xf>
    <xf numFmtId="37" fontId="3" fillId="0" borderId="0" xfId="56" applyNumberFormat="1" applyFont="1" applyBorder="1">
      <alignment/>
      <protection/>
    </xf>
    <xf numFmtId="3" fontId="5" fillId="0" borderId="0" xfId="44" applyNumberFormat="1" applyFont="1" applyBorder="1" applyAlignment="1">
      <alignment/>
    </xf>
    <xf numFmtId="0" fontId="3" fillId="0" borderId="0" xfId="41" applyNumberFormat="1" applyFont="1" applyAlignment="1">
      <alignment/>
    </xf>
    <xf numFmtId="0" fontId="3" fillId="0" borderId="0" xfId="41" applyNumberFormat="1" applyFont="1" applyAlignment="1">
      <alignment horizontal="center"/>
    </xf>
    <xf numFmtId="166" fontId="3" fillId="0" borderId="0" xfId="41" applyNumberFormat="1" applyFont="1" applyAlignment="1">
      <alignment/>
    </xf>
    <xf numFmtId="0" fontId="1" fillId="0" borderId="0" xfId="41" applyNumberFormat="1" applyFont="1" applyAlignment="1">
      <alignment/>
    </xf>
    <xf numFmtId="166" fontId="1" fillId="0" borderId="0" xfId="41" applyNumberFormat="1" applyFont="1" applyAlignment="1">
      <alignment horizontal="right"/>
    </xf>
    <xf numFmtId="37" fontId="16" fillId="0" borderId="0" xfId="56" applyNumberFormat="1" applyFont="1">
      <alignment/>
      <protection/>
    </xf>
    <xf numFmtId="3" fontId="16" fillId="0" borderId="0" xfId="56" applyNumberFormat="1" applyFont="1">
      <alignment/>
      <protection/>
    </xf>
    <xf numFmtId="43" fontId="20" fillId="0" borderId="0" xfId="44" applyFont="1" applyAlignment="1">
      <alignment/>
    </xf>
    <xf numFmtId="0" fontId="16" fillId="0" borderId="0" xfId="56" applyFont="1">
      <alignment/>
      <protection/>
    </xf>
    <xf numFmtId="49" fontId="16" fillId="0" borderId="0" xfId="56" applyNumberFormat="1" applyFont="1">
      <alignment/>
      <protection/>
    </xf>
    <xf numFmtId="0" fontId="16" fillId="0" borderId="0" xfId="56" applyFont="1" applyFill="1">
      <alignment/>
      <protection/>
    </xf>
    <xf numFmtId="37" fontId="4" fillId="0" borderId="0" xfId="56" applyNumberFormat="1" applyFont="1" applyFill="1">
      <alignment/>
      <protection/>
    </xf>
    <xf numFmtId="49" fontId="4" fillId="0" borderId="0" xfId="56" applyNumberFormat="1" applyFont="1">
      <alignment/>
      <protection/>
    </xf>
    <xf numFmtId="166" fontId="20" fillId="0" borderId="0" xfId="44" applyNumberFormat="1" applyFont="1" applyBorder="1" applyAlignment="1">
      <alignment horizontal="center"/>
    </xf>
    <xf numFmtId="0" fontId="3" fillId="0" borderId="0" xfId="41" applyNumberFormat="1" applyFont="1" applyBorder="1" applyAlignment="1">
      <alignment/>
    </xf>
    <xf numFmtId="0" fontId="1" fillId="0" borderId="0" xfId="41" applyNumberFormat="1" applyFont="1" applyBorder="1" applyAlignment="1">
      <alignment horizontal="right"/>
    </xf>
    <xf numFmtId="3" fontId="3" fillId="0" borderId="0" xfId="41" applyNumberFormat="1" applyFont="1" applyAlignment="1">
      <alignment/>
    </xf>
    <xf numFmtId="0" fontId="3" fillId="0" borderId="11" xfId="41" applyNumberFormat="1" applyFont="1" applyBorder="1" applyAlignment="1">
      <alignment horizontal="right"/>
    </xf>
    <xf numFmtId="3" fontId="3" fillId="0" borderId="11" xfId="41" applyNumberFormat="1" applyFont="1" applyBorder="1" applyAlignment="1">
      <alignment horizontal="right"/>
    </xf>
    <xf numFmtId="3" fontId="3" fillId="0" borderId="0" xfId="41" applyNumberFormat="1" applyFont="1" applyBorder="1" applyAlignment="1">
      <alignment/>
    </xf>
    <xf numFmtId="0" fontId="9" fillId="0" borderId="0" xfId="41" applyNumberFormat="1" applyFont="1" applyBorder="1" applyAlignment="1">
      <alignment horizontal="right"/>
    </xf>
    <xf numFmtId="0" fontId="3" fillId="0" borderId="0" xfId="41" applyNumberFormat="1" applyFont="1" applyBorder="1" applyAlignment="1">
      <alignment horizontal="right"/>
    </xf>
    <xf numFmtId="0" fontId="1" fillId="0" borderId="0" xfId="41" applyNumberFormat="1" applyFont="1" applyAlignment="1">
      <alignment horizontal="center" vertical="center"/>
    </xf>
    <xf numFmtId="0" fontId="1" fillId="0" borderId="20" xfId="41" applyNumberFormat="1" applyFont="1" applyBorder="1" applyAlignment="1">
      <alignment horizontal="center" vertical="center"/>
    </xf>
    <xf numFmtId="0" fontId="1" fillId="0" borderId="21" xfId="41" applyNumberFormat="1" applyFont="1" applyBorder="1" applyAlignment="1">
      <alignment horizontal="center" vertical="center"/>
    </xf>
    <xf numFmtId="0" fontId="1" fillId="0" borderId="21" xfId="41" applyNumberFormat="1" applyFont="1" applyBorder="1" applyAlignment="1">
      <alignment horizontal="center" vertical="center" wrapText="1"/>
    </xf>
    <xf numFmtId="167" fontId="1" fillId="0" borderId="21" xfId="41" applyNumberFormat="1" applyFont="1" applyBorder="1" applyAlignment="1">
      <alignment horizontal="justify" vertical="justify"/>
    </xf>
    <xf numFmtId="167" fontId="1" fillId="0" borderId="21" xfId="41" applyNumberFormat="1" applyFont="1" applyBorder="1" applyAlignment="1">
      <alignment horizontal="right" vertical="center"/>
    </xf>
    <xf numFmtId="167" fontId="1" fillId="0" borderId="22" xfId="41" applyNumberFormat="1" applyFont="1" applyBorder="1" applyAlignment="1">
      <alignment horizontal="right" vertical="center"/>
    </xf>
    <xf numFmtId="0" fontId="3" fillId="0" borderId="0" xfId="41" applyNumberFormat="1" applyFont="1" applyAlignment="1">
      <alignment horizontal="center" vertical="center"/>
    </xf>
    <xf numFmtId="3" fontId="3" fillId="0" borderId="0" xfId="41" applyNumberFormat="1" applyFont="1" applyAlignment="1">
      <alignment horizontal="center" vertical="center"/>
    </xf>
    <xf numFmtId="0" fontId="3" fillId="0" borderId="0" xfId="41" applyNumberFormat="1" applyFont="1" applyBorder="1" applyAlignment="1">
      <alignment horizontal="center"/>
    </xf>
    <xf numFmtId="0" fontId="3" fillId="0" borderId="14" xfId="41" applyNumberFormat="1" applyFont="1" applyBorder="1" applyAlignment="1">
      <alignment horizontal="center"/>
    </xf>
    <xf numFmtId="0" fontId="3" fillId="0" borderId="16" xfId="41" applyNumberFormat="1" applyFont="1" applyBorder="1" applyAlignment="1">
      <alignment horizontal="center"/>
    </xf>
    <xf numFmtId="166" fontId="1" fillId="0" borderId="15" xfId="44" applyNumberFormat="1" applyFont="1" applyBorder="1" applyAlignment="1">
      <alignment/>
    </xf>
    <xf numFmtId="166" fontId="1" fillId="0" borderId="16" xfId="44" applyNumberFormat="1" applyFont="1" applyBorder="1" applyAlignment="1">
      <alignment/>
    </xf>
    <xf numFmtId="166" fontId="3" fillId="0" borderId="15" xfId="41" applyNumberFormat="1" applyFont="1" applyBorder="1" applyAlignment="1">
      <alignment horizontal="center"/>
    </xf>
    <xf numFmtId="166" fontId="3" fillId="0" borderId="16" xfId="41" applyNumberFormat="1" applyFont="1" applyBorder="1" applyAlignment="1">
      <alignment horizontal="center"/>
    </xf>
    <xf numFmtId="166" fontId="3" fillId="0" borderId="0" xfId="41" applyNumberFormat="1" applyFont="1" applyBorder="1" applyAlignment="1">
      <alignment/>
    </xf>
    <xf numFmtId="3" fontId="3" fillId="0" borderId="15" xfId="41" applyNumberFormat="1" applyFont="1" applyBorder="1" applyAlignment="1">
      <alignment horizontal="center"/>
    </xf>
    <xf numFmtId="166" fontId="3" fillId="0" borderId="15" xfId="44" applyNumberFormat="1" applyFont="1" applyBorder="1" applyAlignment="1">
      <alignment/>
    </xf>
    <xf numFmtId="166" fontId="3" fillId="0" borderId="16" xfId="44" applyNumberFormat="1" applyFont="1" applyBorder="1" applyAlignment="1">
      <alignment/>
    </xf>
    <xf numFmtId="3" fontId="3" fillId="0" borderId="0" xfId="41" applyNumberFormat="1" applyFont="1" applyFill="1" applyBorder="1" applyAlignment="1">
      <alignment/>
    </xf>
    <xf numFmtId="0" fontId="3" fillId="0" borderId="0" xfId="41" applyNumberFormat="1" applyFont="1" applyFill="1" applyBorder="1" applyAlignment="1">
      <alignment/>
    </xf>
    <xf numFmtId="166" fontId="1" fillId="0" borderId="15" xfId="44" applyNumberFormat="1" applyFont="1" applyFill="1" applyBorder="1" applyAlignment="1">
      <alignment/>
    </xf>
    <xf numFmtId="3" fontId="1" fillId="34" borderId="0" xfId="41" applyNumberFormat="1" applyFont="1" applyFill="1" applyBorder="1" applyAlignment="1">
      <alignment/>
    </xf>
    <xf numFmtId="3" fontId="1" fillId="33" borderId="0" xfId="41" applyNumberFormat="1" applyFont="1" applyFill="1" applyBorder="1" applyAlignment="1">
      <alignment/>
    </xf>
    <xf numFmtId="166" fontId="21" fillId="0" borderId="0" xfId="41" applyNumberFormat="1" applyFont="1" applyFill="1" applyBorder="1" applyAlignment="1">
      <alignment/>
    </xf>
    <xf numFmtId="0" fontId="3" fillId="0" borderId="15" xfId="41" applyNumberFormat="1" applyFont="1" applyFill="1" applyBorder="1" applyAlignment="1">
      <alignment horizontal="center"/>
    </xf>
    <xf numFmtId="166" fontId="3" fillId="0" borderId="15" xfId="44" applyNumberFormat="1" applyFont="1" applyFill="1" applyBorder="1" applyAlignment="1">
      <alignment/>
    </xf>
    <xf numFmtId="166" fontId="3" fillId="0" borderId="16" xfId="44" applyNumberFormat="1" applyFont="1" applyFill="1" applyBorder="1" applyAlignment="1">
      <alignment/>
    </xf>
    <xf numFmtId="166" fontId="22" fillId="0" borderId="0" xfId="41" applyNumberFormat="1" applyFont="1" applyFill="1" applyBorder="1" applyAlignment="1">
      <alignment/>
    </xf>
    <xf numFmtId="0" fontId="3" fillId="0" borderId="14" xfId="41" applyNumberFormat="1" applyFont="1" applyBorder="1" applyAlignment="1">
      <alignment horizontal="left"/>
    </xf>
    <xf numFmtId="3" fontId="3" fillId="34" borderId="0" xfId="41" applyNumberFormat="1" applyFont="1" applyFill="1" applyBorder="1" applyAlignment="1">
      <alignment/>
    </xf>
    <xf numFmtId="3" fontId="21" fillId="0" borderId="0" xfId="41" applyNumberFormat="1" applyFont="1" applyFill="1" applyBorder="1" applyAlignment="1">
      <alignment/>
    </xf>
    <xf numFmtId="166" fontId="3" fillId="0" borderId="0" xfId="44" applyNumberFormat="1" applyFont="1" applyFill="1" applyBorder="1" applyAlignment="1">
      <alignment/>
    </xf>
    <xf numFmtId="0" fontId="1" fillId="0" borderId="14" xfId="41" applyNumberFormat="1" applyFont="1" applyBorder="1" applyAlignment="1">
      <alignment horizontal="center" vertical="center"/>
    </xf>
    <xf numFmtId="166" fontId="1" fillId="0" borderId="15" xfId="41" applyNumberFormat="1" applyFont="1" applyBorder="1" applyAlignment="1">
      <alignment horizontal="center" vertical="center"/>
    </xf>
    <xf numFmtId="166" fontId="1" fillId="0" borderId="16" xfId="41" applyNumberFormat="1" applyFont="1" applyBorder="1" applyAlignment="1">
      <alignment horizontal="center" vertical="center"/>
    </xf>
    <xf numFmtId="3" fontId="3" fillId="0" borderId="0" xfId="41" applyNumberFormat="1" applyFont="1" applyFill="1" applyBorder="1" applyAlignment="1">
      <alignment horizontal="center" vertical="center"/>
    </xf>
    <xf numFmtId="0" fontId="3" fillId="0" borderId="0" xfId="41" applyNumberFormat="1" applyFont="1" applyFill="1" applyBorder="1" applyAlignment="1">
      <alignment horizontal="center" vertical="center"/>
    </xf>
    <xf numFmtId="3" fontId="1" fillId="0" borderId="0" xfId="41" applyNumberFormat="1" applyFont="1" applyAlignment="1">
      <alignment/>
    </xf>
    <xf numFmtId="0" fontId="3" fillId="0" borderId="0" xfId="41" applyNumberFormat="1" applyFont="1" applyAlignment="1" quotePrefix="1">
      <alignment/>
    </xf>
    <xf numFmtId="0" fontId="3" fillId="0" borderId="14" xfId="41" applyNumberFormat="1" applyFont="1" applyBorder="1" applyAlignment="1" quotePrefix="1">
      <alignment/>
    </xf>
    <xf numFmtId="0" fontId="3" fillId="0" borderId="14" xfId="41" applyNumberFormat="1" applyFont="1" applyBorder="1" applyAlignment="1">
      <alignment vertical="center"/>
    </xf>
    <xf numFmtId="166" fontId="3" fillId="0" borderId="15" xfId="44" applyNumberFormat="1" applyFont="1" applyBorder="1" applyAlignment="1">
      <alignment vertical="center"/>
    </xf>
    <xf numFmtId="0" fontId="3" fillId="0" borderId="15" xfId="41" applyNumberFormat="1" applyFont="1" applyBorder="1" applyAlignment="1" quotePrefix="1">
      <alignment horizontal="center" vertical="center"/>
    </xf>
    <xf numFmtId="166" fontId="3" fillId="0" borderId="16" xfId="44" applyNumberFormat="1" applyFont="1" applyBorder="1" applyAlignment="1">
      <alignment vertical="center"/>
    </xf>
    <xf numFmtId="0" fontId="1" fillId="0" borderId="15" xfId="41" applyNumberFormat="1" applyFont="1" applyBorder="1" applyAlignment="1" quotePrefix="1">
      <alignment horizontal="center"/>
    </xf>
    <xf numFmtId="43" fontId="1" fillId="0" borderId="0" xfId="41" applyNumberFormat="1" applyFont="1" applyAlignment="1">
      <alignment/>
    </xf>
    <xf numFmtId="3" fontId="3" fillId="0" borderId="14" xfId="41" applyNumberFormat="1" applyFont="1" applyFill="1" applyBorder="1" applyAlignment="1">
      <alignment/>
    </xf>
    <xf numFmtId="0" fontId="3" fillId="0" borderId="0" xfId="41" applyNumberFormat="1" applyFont="1" applyFill="1" applyBorder="1" applyAlignment="1">
      <alignment horizontal="center"/>
    </xf>
    <xf numFmtId="166" fontId="3" fillId="0" borderId="0" xfId="41" applyNumberFormat="1" applyFont="1" applyFill="1" applyAlignment="1">
      <alignment/>
    </xf>
    <xf numFmtId="3" fontId="3" fillId="0" borderId="0" xfId="41" applyNumberFormat="1" applyFont="1" applyFill="1" applyAlignment="1">
      <alignment/>
    </xf>
    <xf numFmtId="0" fontId="3" fillId="0" borderId="0" xfId="41" applyNumberFormat="1" applyFont="1" applyFill="1" applyAlignment="1">
      <alignment/>
    </xf>
    <xf numFmtId="0" fontId="1" fillId="0" borderId="23" xfId="41" applyNumberFormat="1" applyFont="1" applyBorder="1" applyAlignment="1">
      <alignment horizontal="left"/>
    </xf>
    <xf numFmtId="0" fontId="1" fillId="0" borderId="24" xfId="41" applyNumberFormat="1" applyFont="1" applyBorder="1" applyAlignment="1">
      <alignment horizontal="center"/>
    </xf>
    <xf numFmtId="0" fontId="3" fillId="0" borderId="24" xfId="41" applyNumberFormat="1" applyFont="1" applyBorder="1" applyAlignment="1">
      <alignment/>
    </xf>
    <xf numFmtId="166" fontId="1" fillId="0" borderId="24" xfId="44" applyNumberFormat="1" applyFont="1" applyBorder="1" applyAlignment="1">
      <alignment/>
    </xf>
    <xf numFmtId="166" fontId="1" fillId="0" borderId="25" xfId="44" applyNumberFormat="1" applyFont="1" applyBorder="1" applyAlignment="1">
      <alignment/>
    </xf>
    <xf numFmtId="4" fontId="3" fillId="0" borderId="0" xfId="41" applyNumberFormat="1" applyFont="1" applyAlignment="1">
      <alignment/>
    </xf>
    <xf numFmtId="0" fontId="3" fillId="0" borderId="26" xfId="41" applyNumberFormat="1" applyFont="1" applyBorder="1" applyAlignment="1">
      <alignment horizontal="center"/>
    </xf>
    <xf numFmtId="166" fontId="3" fillId="0" borderId="26" xfId="41" applyNumberFormat="1" applyFont="1" applyBorder="1" applyAlignment="1">
      <alignment horizontal="center"/>
    </xf>
    <xf numFmtId="166" fontId="3" fillId="0" borderId="0" xfId="41" applyNumberFormat="1" applyFont="1" applyBorder="1" applyAlignment="1">
      <alignment horizontal="center"/>
    </xf>
    <xf numFmtId="166" fontId="1" fillId="0" borderId="15" xfId="41" applyNumberFormat="1" applyFont="1" applyBorder="1" applyAlignment="1">
      <alignment/>
    </xf>
    <xf numFmtId="166" fontId="1" fillId="0" borderId="16" xfId="41" applyNumberFormat="1" applyFont="1" applyBorder="1" applyAlignment="1">
      <alignment/>
    </xf>
    <xf numFmtId="166" fontId="23" fillId="0" borderId="0" xfId="41" applyNumberFormat="1" applyFont="1" applyFill="1" applyBorder="1" applyAlignment="1">
      <alignment/>
    </xf>
    <xf numFmtId="0" fontId="3" fillId="0" borderId="0" xfId="41" applyNumberFormat="1" applyFont="1" applyFill="1" applyAlignment="1">
      <alignment horizontal="left"/>
    </xf>
    <xf numFmtId="0" fontId="3" fillId="0" borderId="14" xfId="41" applyNumberFormat="1" applyFont="1" applyFill="1" applyBorder="1" applyAlignment="1">
      <alignment horizontal="left"/>
    </xf>
    <xf numFmtId="0" fontId="3" fillId="0" borderId="0" xfId="41" applyNumberFormat="1" applyFont="1" applyAlignment="1">
      <alignment horizontal="left"/>
    </xf>
    <xf numFmtId="166" fontId="22" fillId="0" borderId="0" xfId="41" applyNumberFormat="1" applyFont="1" applyFill="1" applyAlignment="1">
      <alignment/>
    </xf>
    <xf numFmtId="166" fontId="1" fillId="0" borderId="0" xfId="44" applyNumberFormat="1" applyFont="1" applyBorder="1" applyAlignment="1">
      <alignment/>
    </xf>
    <xf numFmtId="166" fontId="24" fillId="0" borderId="15" xfId="44" applyNumberFormat="1" applyFont="1" applyBorder="1" applyAlignment="1">
      <alignment/>
    </xf>
    <xf numFmtId="166" fontId="24" fillId="0" borderId="16" xfId="44" applyNumberFormat="1" applyFont="1" applyBorder="1" applyAlignment="1">
      <alignment/>
    </xf>
    <xf numFmtId="166" fontId="3" fillId="0" borderId="15" xfId="44" applyNumberFormat="1" applyFont="1" applyFill="1" applyBorder="1" applyAlignment="1">
      <alignment vertical="center"/>
    </xf>
    <xf numFmtId="3" fontId="3" fillId="0" borderId="0" xfId="44" applyNumberFormat="1" applyFont="1" applyFill="1" applyAlignment="1">
      <alignment/>
    </xf>
    <xf numFmtId="0" fontId="1" fillId="0" borderId="27" xfId="41" applyNumberFormat="1" applyFont="1" applyBorder="1" applyAlignment="1">
      <alignment/>
    </xf>
    <xf numFmtId="0" fontId="1" fillId="0" borderId="28" xfId="41" applyNumberFormat="1" applyFont="1" applyBorder="1" applyAlignment="1">
      <alignment horizontal="center"/>
    </xf>
    <xf numFmtId="0" fontId="1" fillId="0" borderId="28" xfId="41" applyNumberFormat="1" applyFont="1" applyBorder="1" applyAlignment="1">
      <alignment/>
    </xf>
    <xf numFmtId="166" fontId="1" fillId="0" borderId="28" xfId="44" applyNumberFormat="1" applyFont="1" applyBorder="1" applyAlignment="1">
      <alignment/>
    </xf>
    <xf numFmtId="166" fontId="1" fillId="0" borderId="29" xfId="44" applyNumberFormat="1" applyFont="1" applyBorder="1" applyAlignment="1">
      <alignment/>
    </xf>
    <xf numFmtId="43" fontId="25" fillId="0" borderId="0" xfId="44" applyFont="1" applyBorder="1" applyAlignment="1">
      <alignment/>
    </xf>
    <xf numFmtId="166" fontId="25" fillId="0" borderId="0" xfId="44" applyNumberFormat="1" applyFont="1" applyBorder="1" applyAlignment="1">
      <alignment/>
    </xf>
    <xf numFmtId="43" fontId="25" fillId="0" borderId="0" xfId="44" applyFont="1" applyAlignment="1">
      <alignment/>
    </xf>
    <xf numFmtId="3" fontId="1" fillId="0" borderId="0" xfId="44" applyNumberFormat="1" applyFont="1" applyAlignment="1">
      <alignment/>
    </xf>
    <xf numFmtId="0" fontId="1" fillId="0" borderId="20" xfId="42" applyNumberFormat="1" applyFont="1" applyBorder="1" applyAlignment="1">
      <alignment horizontal="center"/>
      <protection/>
    </xf>
    <xf numFmtId="0" fontId="1" fillId="0" borderId="30" xfId="42" applyNumberFormat="1" applyFont="1" applyBorder="1" applyAlignment="1">
      <alignment/>
      <protection/>
    </xf>
    <xf numFmtId="0" fontId="1" fillId="0" borderId="31" xfId="42" applyNumberFormat="1" applyFont="1" applyBorder="1" applyAlignment="1">
      <alignment/>
      <protection/>
    </xf>
    <xf numFmtId="167" fontId="1" fillId="0" borderId="21" xfId="42" applyNumberFormat="1" applyFont="1" applyBorder="1" applyAlignment="1">
      <alignment horizontal="right" vertical="center"/>
      <protection/>
    </xf>
    <xf numFmtId="167" fontId="1" fillId="0" borderId="22" xfId="42" applyNumberFormat="1" applyFont="1" applyBorder="1" applyAlignment="1">
      <alignment horizontal="right" vertical="center"/>
      <protection/>
    </xf>
    <xf numFmtId="0" fontId="3" fillId="0" borderId="14" xfId="42" applyNumberFormat="1" applyFont="1" applyBorder="1" applyAlignment="1">
      <alignment/>
      <protection/>
    </xf>
    <xf numFmtId="0" fontId="1" fillId="0" borderId="0" xfId="42" applyNumberFormat="1" applyFont="1" applyBorder="1" applyAlignment="1">
      <alignment horizontal="center"/>
      <protection/>
    </xf>
    <xf numFmtId="0" fontId="1" fillId="0" borderId="32" xfId="42" applyNumberFormat="1" applyFont="1" applyBorder="1" applyAlignment="1">
      <alignment/>
      <protection/>
    </xf>
    <xf numFmtId="166" fontId="3" fillId="0" borderId="32" xfId="45" applyNumberFormat="1" applyFont="1" applyBorder="1" applyAlignment="1">
      <alignment/>
    </xf>
    <xf numFmtId="166" fontId="3" fillId="0" borderId="33" xfId="45" applyNumberFormat="1" applyFont="1" applyBorder="1" applyAlignment="1">
      <alignment/>
    </xf>
    <xf numFmtId="0" fontId="3" fillId="0" borderId="17" xfId="42" applyNumberFormat="1" applyFont="1" applyBorder="1" applyAlignment="1">
      <alignment/>
      <protection/>
    </xf>
    <xf numFmtId="0" fontId="1" fillId="0" borderId="34" xfId="42" applyNumberFormat="1" applyFont="1" applyBorder="1" applyAlignment="1">
      <alignment horizontal="center"/>
      <protection/>
    </xf>
    <xf numFmtId="0" fontId="1" fillId="0" borderId="35" xfId="42" applyNumberFormat="1" applyFont="1" applyBorder="1" applyAlignment="1">
      <alignment/>
      <protection/>
    </xf>
    <xf numFmtId="166" fontId="1" fillId="0" borderId="18" xfId="44" applyNumberFormat="1" applyFont="1" applyBorder="1" applyAlignment="1">
      <alignment/>
    </xf>
    <xf numFmtId="166" fontId="1" fillId="0" borderId="19" xfId="44" applyNumberFormat="1" applyFont="1" applyBorder="1" applyAlignment="1">
      <alignment/>
    </xf>
    <xf numFmtId="166" fontId="1" fillId="0" borderId="0" xfId="44" applyNumberFormat="1" applyFont="1" applyAlignment="1">
      <alignment/>
    </xf>
    <xf numFmtId="0" fontId="3" fillId="0" borderId="0" xfId="42" applyNumberFormat="1" applyFont="1" applyBorder="1" applyAlignment="1">
      <alignment/>
      <protection/>
    </xf>
    <xf numFmtId="0" fontId="1" fillId="0" borderId="0" xfId="42" applyNumberFormat="1" applyFont="1" applyBorder="1" applyAlignment="1">
      <alignment/>
      <protection/>
    </xf>
    <xf numFmtId="3" fontId="3" fillId="0" borderId="0" xfId="44" applyNumberFormat="1" applyFont="1" applyAlignment="1">
      <alignment/>
    </xf>
    <xf numFmtId="0" fontId="26" fillId="0" borderId="0" xfId="41" applyNumberFormat="1" applyFont="1" applyBorder="1" applyAlignment="1">
      <alignment/>
    </xf>
    <xf numFmtId="0" fontId="22" fillId="0" borderId="0" xfId="41" applyNumberFormat="1" applyFont="1" applyAlignment="1">
      <alignment/>
    </xf>
    <xf numFmtId="0" fontId="26" fillId="0" borderId="0" xfId="41" applyNumberFormat="1" applyFont="1" applyBorder="1" applyAlignment="1">
      <alignment horizontal="right"/>
    </xf>
    <xf numFmtId="0" fontId="22" fillId="0" borderId="11" xfId="41" applyNumberFormat="1" applyFont="1" applyBorder="1" applyAlignment="1">
      <alignment/>
    </xf>
    <xf numFmtId="0" fontId="22" fillId="0" borderId="0" xfId="41" applyNumberFormat="1" applyFont="1" applyBorder="1" applyAlignment="1">
      <alignment/>
    </xf>
    <xf numFmtId="0" fontId="3" fillId="0" borderId="0" xfId="55" applyFont="1">
      <alignment/>
      <protection/>
    </xf>
    <xf numFmtId="0" fontId="22" fillId="0" borderId="0" xfId="41" applyNumberFormat="1" applyFont="1" applyFill="1" applyAlignment="1">
      <alignment/>
    </xf>
    <xf numFmtId="3" fontId="21" fillId="0" borderId="0" xfId="55" applyNumberFormat="1" applyFont="1">
      <alignment/>
      <protection/>
    </xf>
    <xf numFmtId="0" fontId="9" fillId="0" borderId="0" xfId="41" applyNumberFormat="1" applyFont="1" applyFill="1" applyAlignment="1">
      <alignment horizontal="right"/>
    </xf>
    <xf numFmtId="37" fontId="21" fillId="0" borderId="0" xfId="55" applyNumberFormat="1" applyFont="1">
      <alignment/>
      <protection/>
    </xf>
    <xf numFmtId="3" fontId="1" fillId="0" borderId="12" xfId="41" applyNumberFormat="1" applyFont="1" applyFill="1" applyBorder="1" applyAlignment="1">
      <alignment vertical="center" wrapText="1"/>
    </xf>
    <xf numFmtId="37" fontId="3" fillId="0" borderId="0" xfId="55" applyNumberFormat="1" applyFont="1" applyBorder="1">
      <alignment/>
      <protection/>
    </xf>
    <xf numFmtId="0" fontId="1" fillId="0" borderId="0" xfId="41" applyNumberFormat="1" applyFont="1" applyFill="1" applyBorder="1" applyAlignment="1">
      <alignment vertical="center" wrapText="1"/>
    </xf>
    <xf numFmtId="0" fontId="22" fillId="0" borderId="0" xfId="41" applyNumberFormat="1" applyFont="1" applyFill="1" applyBorder="1" applyAlignment="1">
      <alignment/>
    </xf>
    <xf numFmtId="3" fontId="1" fillId="0" borderId="13" xfId="41" applyNumberFormat="1" applyFont="1" applyFill="1" applyBorder="1" applyAlignment="1">
      <alignment vertical="center" wrapText="1"/>
    </xf>
    <xf numFmtId="37" fontId="21" fillId="0" borderId="0" xfId="55" applyNumberFormat="1" applyFont="1" applyBorder="1">
      <alignment/>
      <protection/>
    </xf>
    <xf numFmtId="0" fontId="22" fillId="0" borderId="36" xfId="41" applyNumberFormat="1" applyFont="1" applyFill="1" applyBorder="1" applyAlignment="1">
      <alignment/>
    </xf>
    <xf numFmtId="0" fontId="1" fillId="0" borderId="14" xfId="41" applyNumberFormat="1" applyFont="1" applyFill="1" applyBorder="1" applyAlignment="1">
      <alignment horizontal="center" vertical="center"/>
    </xf>
    <xf numFmtId="0" fontId="1" fillId="0" borderId="15" xfId="41" applyNumberFormat="1" applyFont="1" applyFill="1" applyBorder="1" applyAlignment="1">
      <alignment horizontal="center" vertical="center"/>
    </xf>
    <xf numFmtId="0" fontId="1" fillId="0" borderId="15" xfId="41" applyNumberFormat="1" applyFont="1" applyFill="1" applyBorder="1" applyAlignment="1">
      <alignment horizontal="center"/>
    </xf>
    <xf numFmtId="0" fontId="3" fillId="0" borderId="33" xfId="41" applyNumberFormat="1" applyFont="1" applyFill="1" applyBorder="1" applyAlignment="1">
      <alignment/>
    </xf>
    <xf numFmtId="37" fontId="3" fillId="0" borderId="0" xfId="55" applyNumberFormat="1" applyFont="1">
      <alignment/>
      <protection/>
    </xf>
    <xf numFmtId="0" fontId="1" fillId="0" borderId="15" xfId="41" applyNumberFormat="1" applyFont="1" applyFill="1" applyBorder="1" applyAlignment="1" quotePrefix="1">
      <alignment horizontal="center"/>
    </xf>
    <xf numFmtId="3" fontId="3" fillId="0" borderId="15" xfId="41" applyNumberFormat="1" applyFont="1" applyFill="1" applyBorder="1" applyAlignment="1">
      <alignment horizontal="center"/>
    </xf>
    <xf numFmtId="166" fontId="1" fillId="0" borderId="33" xfId="44" applyNumberFormat="1" applyFont="1" applyFill="1" applyBorder="1" applyAlignment="1">
      <alignment/>
    </xf>
    <xf numFmtId="37" fontId="23" fillId="0" borderId="0" xfId="55" applyNumberFormat="1" applyFont="1">
      <alignment/>
      <protection/>
    </xf>
    <xf numFmtId="37" fontId="3" fillId="0" borderId="0" xfId="55" applyNumberFormat="1" applyFont="1" applyFill="1" applyBorder="1">
      <alignment/>
      <protection/>
    </xf>
    <xf numFmtId="49" fontId="3" fillId="0" borderId="15" xfId="41" applyNumberFormat="1" applyFont="1" applyFill="1" applyBorder="1" applyAlignment="1">
      <alignment horizontal="center"/>
    </xf>
    <xf numFmtId="166" fontId="3" fillId="0" borderId="33" xfId="44" applyNumberFormat="1" applyFont="1" applyFill="1" applyBorder="1" applyAlignment="1">
      <alignment/>
    </xf>
    <xf numFmtId="0" fontId="1" fillId="0" borderId="14" xfId="41" applyNumberFormat="1" applyFont="1" applyFill="1" applyBorder="1" applyAlignment="1">
      <alignment horizontal="left" wrapText="1"/>
    </xf>
    <xf numFmtId="43" fontId="22" fillId="0" borderId="0" xfId="41" applyNumberFormat="1" applyFont="1" applyFill="1" applyAlignment="1">
      <alignment/>
    </xf>
    <xf numFmtId="0" fontId="9" fillId="0" borderId="14" xfId="41" applyNumberFormat="1" applyFont="1" applyFill="1" applyBorder="1" applyAlignment="1">
      <alignment/>
    </xf>
    <xf numFmtId="166" fontId="9" fillId="0" borderId="15" xfId="44" applyNumberFormat="1" applyFont="1" applyFill="1" applyBorder="1" applyAlignment="1">
      <alignment/>
    </xf>
    <xf numFmtId="166" fontId="9" fillId="0" borderId="33" xfId="44" applyNumberFormat="1" applyFont="1" applyFill="1" applyBorder="1" applyAlignment="1">
      <alignment/>
    </xf>
    <xf numFmtId="38" fontId="23" fillId="0" borderId="0" xfId="41" applyNumberFormat="1" applyFont="1" applyFill="1" applyAlignment="1">
      <alignment/>
    </xf>
    <xf numFmtId="38" fontId="3" fillId="0" borderId="0" xfId="41" applyNumberFormat="1" applyFont="1" applyFill="1" applyAlignment="1">
      <alignment/>
    </xf>
    <xf numFmtId="166" fontId="22" fillId="0" borderId="0" xfId="41" applyNumberFormat="1" applyFont="1" applyFill="1" applyAlignment="1">
      <alignment/>
    </xf>
    <xf numFmtId="38" fontId="22" fillId="0" borderId="0" xfId="41" applyNumberFormat="1" applyFont="1" applyFill="1" applyAlignment="1">
      <alignment/>
    </xf>
    <xf numFmtId="0" fontId="1" fillId="0" borderId="14" xfId="41" applyNumberFormat="1" applyFont="1" applyFill="1" applyBorder="1" applyAlignment="1">
      <alignment vertical="top" wrapText="1"/>
    </xf>
    <xf numFmtId="0" fontId="1" fillId="0" borderId="15" xfId="41" applyNumberFormat="1" applyFont="1" applyFill="1" applyBorder="1" applyAlignment="1">
      <alignment horizontal="center" vertical="top"/>
    </xf>
    <xf numFmtId="0" fontId="3" fillId="0" borderId="15" xfId="41" applyNumberFormat="1" applyFont="1" applyFill="1" applyBorder="1" applyAlignment="1">
      <alignment horizontal="center" vertical="top"/>
    </xf>
    <xf numFmtId="166" fontId="3" fillId="0" borderId="0" xfId="44" applyNumberFormat="1" applyFont="1" applyFill="1" applyAlignment="1">
      <alignment/>
    </xf>
    <xf numFmtId="166" fontId="3" fillId="0" borderId="15" xfId="41" applyNumberFormat="1" applyFont="1" applyBorder="1" applyAlignment="1">
      <alignment/>
    </xf>
    <xf numFmtId="166" fontId="3" fillId="0" borderId="33" xfId="41" applyNumberFormat="1" applyFont="1" applyBorder="1" applyAlignment="1">
      <alignment/>
    </xf>
    <xf numFmtId="166" fontId="23" fillId="0" borderId="0" xfId="44" applyNumberFormat="1" applyFont="1" applyAlignment="1">
      <alignment/>
    </xf>
    <xf numFmtId="0" fontId="1" fillId="0" borderId="14" xfId="41" applyNumberFormat="1" applyFont="1" applyFill="1" applyBorder="1" applyAlignment="1">
      <alignment/>
    </xf>
    <xf numFmtId="0" fontId="22" fillId="0" borderId="0" xfId="41" applyNumberFormat="1" applyFont="1" applyFill="1" applyAlignment="1">
      <alignment horizontal="left"/>
    </xf>
    <xf numFmtId="0" fontId="1" fillId="0" borderId="14" xfId="0" applyFont="1" applyFill="1" applyBorder="1" applyAlignment="1">
      <alignment horizontal="justify" vertical="justify" wrapText="1"/>
    </xf>
    <xf numFmtId="166" fontId="3" fillId="0" borderId="0" xfId="44" applyNumberFormat="1" applyFont="1" applyFill="1" applyBorder="1" applyAlignment="1">
      <alignment/>
    </xf>
    <xf numFmtId="0" fontId="3" fillId="0" borderId="14" xfId="41" applyNumberFormat="1" applyFont="1" applyFill="1" applyBorder="1" applyAlignment="1">
      <alignment horizontal="left" wrapText="1"/>
    </xf>
    <xf numFmtId="0" fontId="3" fillId="0" borderId="15" xfId="41" applyNumberFormat="1" applyFont="1" applyFill="1" applyBorder="1" applyAlignment="1" quotePrefix="1">
      <alignment horizontal="center"/>
    </xf>
    <xf numFmtId="3" fontId="28" fillId="0" borderId="0" xfId="41" applyNumberFormat="1" applyFont="1" applyFill="1" applyAlignment="1">
      <alignment/>
    </xf>
    <xf numFmtId="4" fontId="22" fillId="0" borderId="0" xfId="41" applyNumberFormat="1" applyFont="1" applyFill="1" applyAlignment="1">
      <alignment/>
    </xf>
    <xf numFmtId="4" fontId="28" fillId="0" borderId="0" xfId="41" applyNumberFormat="1" applyFont="1" applyFill="1" applyAlignment="1">
      <alignment/>
    </xf>
    <xf numFmtId="0" fontId="9" fillId="0" borderId="14" xfId="0" applyFont="1" applyFill="1" applyBorder="1" applyAlignment="1">
      <alignment/>
    </xf>
    <xf numFmtId="0" fontId="1" fillId="0" borderId="17" xfId="41" applyNumberFormat="1" applyFont="1" applyFill="1" applyBorder="1" applyAlignment="1">
      <alignment wrapText="1"/>
    </xf>
    <xf numFmtId="0" fontId="1" fillId="0" borderId="18" xfId="41" applyNumberFormat="1" applyFont="1" applyFill="1" applyBorder="1" applyAlignment="1">
      <alignment horizontal="center"/>
    </xf>
    <xf numFmtId="0" fontId="3" fillId="0" borderId="18" xfId="41" applyNumberFormat="1" applyFont="1" applyFill="1" applyBorder="1" applyAlignment="1">
      <alignment horizontal="center"/>
    </xf>
    <xf numFmtId="166" fontId="1" fillId="0" borderId="18" xfId="44" applyNumberFormat="1" applyFont="1" applyFill="1" applyBorder="1" applyAlignment="1">
      <alignment/>
    </xf>
    <xf numFmtId="166" fontId="1" fillId="0" borderId="37" xfId="44" applyNumberFormat="1" applyFont="1" applyFill="1" applyBorder="1" applyAlignment="1">
      <alignment/>
    </xf>
    <xf numFmtId="37" fontId="1" fillId="0" borderId="0" xfId="55" applyNumberFormat="1" applyFont="1" applyFill="1" applyBorder="1">
      <alignment/>
      <protection/>
    </xf>
    <xf numFmtId="0" fontId="29" fillId="0" borderId="0" xfId="0" applyFont="1" applyFill="1" applyBorder="1" applyAlignment="1">
      <alignment vertical="center" wrapText="1"/>
    </xf>
    <xf numFmtId="41" fontId="3" fillId="0" borderId="0" xfId="41" applyNumberFormat="1" applyFont="1" applyAlignment="1">
      <alignment/>
    </xf>
    <xf numFmtId="37" fontId="1" fillId="0" borderId="0" xfId="55" applyNumberFormat="1" applyFont="1">
      <alignment/>
      <protection/>
    </xf>
    <xf numFmtId="0" fontId="3" fillId="0" borderId="0" xfId="41" applyNumberFormat="1" applyFont="1" applyAlignment="1">
      <alignment horizontal="right"/>
    </xf>
    <xf numFmtId="0" fontId="7" fillId="0" borderId="0" xfId="41" applyNumberFormat="1" applyFont="1" applyAlignment="1">
      <alignment horizontal="center"/>
    </xf>
    <xf numFmtId="0" fontId="1" fillId="0" borderId="0" xfId="41" applyNumberFormat="1" applyFont="1" applyAlignment="1">
      <alignment horizontal="center"/>
    </xf>
    <xf numFmtId="0" fontId="1" fillId="0" borderId="38" xfId="41" applyNumberFormat="1" applyFont="1" applyBorder="1" applyAlignment="1">
      <alignment horizontal="center" vertical="center" wrapText="1"/>
    </xf>
    <xf numFmtId="0" fontId="1" fillId="0" borderId="39" xfId="41" applyNumberFormat="1" applyFont="1" applyBorder="1" applyAlignment="1">
      <alignment horizontal="center" vertical="center" wrapText="1"/>
    </xf>
    <xf numFmtId="0" fontId="1" fillId="0" borderId="12" xfId="41" applyNumberFormat="1" applyFont="1" applyFill="1" applyBorder="1" applyAlignment="1">
      <alignment horizontal="center" vertical="center" wrapText="1"/>
    </xf>
    <xf numFmtId="0" fontId="1" fillId="0" borderId="13" xfId="41" applyNumberFormat="1" applyFont="1" applyFill="1" applyBorder="1" applyAlignment="1">
      <alignment horizontal="center" vertical="center" wrapText="1"/>
    </xf>
    <xf numFmtId="0" fontId="1" fillId="0" borderId="12" xfId="41" applyNumberFormat="1" applyFont="1" applyBorder="1" applyAlignment="1">
      <alignment horizontal="center" vertical="center" wrapText="1"/>
    </xf>
    <xf numFmtId="0" fontId="1" fillId="0" borderId="13" xfId="41" applyNumberFormat="1" applyFont="1" applyBorder="1" applyAlignment="1">
      <alignment horizontal="center" vertical="center" wrapText="1"/>
    </xf>
    <xf numFmtId="3" fontId="1" fillId="0" borderId="12" xfId="41" applyNumberFormat="1" applyFont="1" applyFill="1" applyBorder="1" applyAlignment="1">
      <alignment horizontal="center" vertical="center" wrapText="1"/>
    </xf>
    <xf numFmtId="3" fontId="1" fillId="0" borderId="40" xfId="41" applyNumberFormat="1" applyFont="1" applyFill="1" applyBorder="1" applyAlignment="1">
      <alignment horizontal="center" vertical="center" wrapText="1"/>
    </xf>
    <xf numFmtId="3" fontId="1" fillId="0" borderId="41" xfId="41" applyNumberFormat="1" applyFont="1" applyFill="1" applyBorder="1" applyAlignment="1">
      <alignment horizontal="center" vertical="center" wrapText="1"/>
    </xf>
    <xf numFmtId="0" fontId="9" fillId="0" borderId="0" xfId="0" applyFont="1" applyFill="1" applyBorder="1" applyAlignment="1">
      <alignment horizontal="left" vertical="justify" wrapText="1"/>
    </xf>
    <xf numFmtId="0" fontId="7" fillId="0" borderId="0" xfId="41" applyNumberFormat="1" applyFont="1" applyFill="1" applyAlignment="1">
      <alignment horizontal="center"/>
    </xf>
    <xf numFmtId="0" fontId="1" fillId="0" borderId="0" xfId="41" applyNumberFormat="1" applyFont="1" applyFill="1" applyAlignment="1">
      <alignment horizontal="center"/>
    </xf>
    <xf numFmtId="0" fontId="1" fillId="0" borderId="38" xfId="41" applyNumberFormat="1" applyFont="1" applyFill="1" applyBorder="1" applyAlignment="1">
      <alignment horizontal="center" vertical="center" wrapText="1"/>
    </xf>
    <xf numFmtId="0" fontId="1" fillId="0" borderId="39" xfId="41" applyNumberFormat="1" applyFont="1" applyFill="1" applyBorder="1" applyAlignment="1">
      <alignment horizontal="center" vertical="center" wrapText="1"/>
    </xf>
    <xf numFmtId="0" fontId="1" fillId="0" borderId="12" xfId="41" applyNumberFormat="1" applyFont="1" applyFill="1" applyBorder="1" applyAlignment="1">
      <alignment horizontal="center" wrapText="1"/>
    </xf>
    <xf numFmtId="0" fontId="1" fillId="0" borderId="13" xfId="41" applyNumberFormat="1" applyFont="1" applyFill="1" applyBorder="1" applyAlignment="1">
      <alignment horizontal="center" wrapText="1"/>
    </xf>
    <xf numFmtId="3" fontId="1" fillId="0" borderId="13" xfId="41" applyNumberFormat="1" applyFont="1" applyFill="1" applyBorder="1" applyAlignment="1">
      <alignment horizontal="center" vertical="center" wrapText="1"/>
    </xf>
    <xf numFmtId="0" fontId="7" fillId="0" borderId="0" xfId="41" applyNumberFormat="1" applyFont="1" applyBorder="1" applyAlignment="1">
      <alignment horizontal="center"/>
    </xf>
    <xf numFmtId="0" fontId="1" fillId="0" borderId="0" xfId="41"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 A&amp;ll" xfId="41"/>
    <cellStyle name="Change A&amp;ll 2" xfId="42"/>
    <cellStyle name="Check Cell" xfId="43"/>
    <cellStyle name="Comma" xfId="44"/>
    <cellStyle name="Comma 2"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CTC RUOU" xfId="55"/>
    <cellStyle name="Normal_Forte Grow02" xfId="56"/>
    <cellStyle name="Note" xfId="57"/>
    <cellStyle name="Output" xfId="58"/>
    <cellStyle name="Title" xfId="59"/>
    <cellStyle name="Total" xfId="60"/>
    <cellStyle name="Warning Text" xfId="61"/>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0</xdr:rowOff>
    </xdr:from>
    <xdr:to>
      <xdr:col>0</xdr:col>
      <xdr:colOff>0</xdr:colOff>
      <xdr:row>71</xdr:row>
      <xdr:rowOff>0</xdr:rowOff>
    </xdr:to>
    <xdr:sp>
      <xdr:nvSpPr>
        <xdr:cNvPr id="1" name="Line 1"/>
        <xdr:cNvSpPr>
          <a:spLocks/>
        </xdr:cNvSpPr>
      </xdr:nvSpPr>
      <xdr:spPr>
        <a:xfrm>
          <a:off x="0" y="992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71</xdr:row>
      <xdr:rowOff>9525</xdr:rowOff>
    </xdr:from>
    <xdr:to>
      <xdr:col>5</xdr:col>
      <xdr:colOff>180975</xdr:colOff>
      <xdr:row>71</xdr:row>
      <xdr:rowOff>9525</xdr:rowOff>
    </xdr:to>
    <xdr:sp>
      <xdr:nvSpPr>
        <xdr:cNvPr id="2" name="Line 2"/>
        <xdr:cNvSpPr>
          <a:spLocks/>
        </xdr:cNvSpPr>
      </xdr:nvSpPr>
      <xdr:spPr>
        <a:xfrm flipV="1">
          <a:off x="9525" y="9934575"/>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71</xdr:row>
      <xdr:rowOff>0</xdr:rowOff>
    </xdr:from>
    <xdr:to>
      <xdr:col>7</xdr:col>
      <xdr:colOff>0</xdr:colOff>
      <xdr:row>71</xdr:row>
      <xdr:rowOff>0</xdr:rowOff>
    </xdr:to>
    <xdr:sp>
      <xdr:nvSpPr>
        <xdr:cNvPr id="3" name="Line 3"/>
        <xdr:cNvSpPr>
          <a:spLocks/>
        </xdr:cNvSpPr>
      </xdr:nvSpPr>
      <xdr:spPr>
        <a:xfrm>
          <a:off x="3409950" y="9925050"/>
          <a:ext cx="1285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134</xdr:row>
      <xdr:rowOff>0</xdr:rowOff>
    </xdr:from>
    <xdr:to>
      <xdr:col>1</xdr:col>
      <xdr:colOff>1104900</xdr:colOff>
      <xdr:row>134</xdr:row>
      <xdr:rowOff>0</xdr:rowOff>
    </xdr:to>
    <xdr:sp>
      <xdr:nvSpPr>
        <xdr:cNvPr id="4" name="Line 1"/>
        <xdr:cNvSpPr>
          <a:spLocks/>
        </xdr:cNvSpPr>
      </xdr:nvSpPr>
      <xdr:spPr>
        <a:xfrm>
          <a:off x="9525" y="18849975"/>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2457450</xdr:colOff>
      <xdr:row>133</xdr:row>
      <xdr:rowOff>180975</xdr:rowOff>
    </xdr:from>
    <xdr:to>
      <xdr:col>6</xdr:col>
      <xdr:colOff>219075</xdr:colOff>
      <xdr:row>133</xdr:row>
      <xdr:rowOff>180975</xdr:rowOff>
    </xdr:to>
    <xdr:sp>
      <xdr:nvSpPr>
        <xdr:cNvPr id="5" name="Line 2"/>
        <xdr:cNvSpPr>
          <a:spLocks/>
        </xdr:cNvSpPr>
      </xdr:nvSpPr>
      <xdr:spPr>
        <a:xfrm>
          <a:off x="2466975" y="18840450"/>
          <a:ext cx="1152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19050</xdr:colOff>
      <xdr:row>134</xdr:row>
      <xdr:rowOff>0</xdr:rowOff>
    </xdr:from>
    <xdr:to>
      <xdr:col>10</xdr:col>
      <xdr:colOff>0</xdr:colOff>
      <xdr:row>134</xdr:row>
      <xdr:rowOff>0</xdr:rowOff>
    </xdr:to>
    <xdr:sp>
      <xdr:nvSpPr>
        <xdr:cNvPr id="6" name="Line 3"/>
        <xdr:cNvSpPr>
          <a:spLocks/>
        </xdr:cNvSpPr>
      </xdr:nvSpPr>
      <xdr:spPr>
        <a:xfrm>
          <a:off x="4714875" y="18849975"/>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xdr:colOff>
      <xdr:row>134</xdr:row>
      <xdr:rowOff>0</xdr:rowOff>
    </xdr:from>
    <xdr:to>
      <xdr:col>8</xdr:col>
      <xdr:colOff>0</xdr:colOff>
      <xdr:row>134</xdr:row>
      <xdr:rowOff>0</xdr:rowOff>
    </xdr:to>
    <xdr:sp>
      <xdr:nvSpPr>
        <xdr:cNvPr id="7" name="Line 3"/>
        <xdr:cNvSpPr>
          <a:spLocks/>
        </xdr:cNvSpPr>
      </xdr:nvSpPr>
      <xdr:spPr>
        <a:xfrm>
          <a:off x="4695825" y="18849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0</xdr:rowOff>
    </xdr:from>
    <xdr:to>
      <xdr:col>0</xdr:col>
      <xdr:colOff>1133475</xdr:colOff>
      <xdr:row>47</xdr:row>
      <xdr:rowOff>0</xdr:rowOff>
    </xdr:to>
    <xdr:sp>
      <xdr:nvSpPr>
        <xdr:cNvPr id="1" name="Line 1"/>
        <xdr:cNvSpPr>
          <a:spLocks/>
        </xdr:cNvSpPr>
      </xdr:nvSpPr>
      <xdr:spPr>
        <a:xfrm>
          <a:off x="0" y="91154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2457450</xdr:colOff>
      <xdr:row>47</xdr:row>
      <xdr:rowOff>0</xdr:rowOff>
    </xdr:from>
    <xdr:to>
      <xdr:col>5</xdr:col>
      <xdr:colOff>333375</xdr:colOff>
      <xdr:row>47</xdr:row>
      <xdr:rowOff>0</xdr:rowOff>
    </xdr:to>
    <xdr:sp>
      <xdr:nvSpPr>
        <xdr:cNvPr id="2" name="Line 2"/>
        <xdr:cNvSpPr>
          <a:spLocks/>
        </xdr:cNvSpPr>
      </xdr:nvSpPr>
      <xdr:spPr>
        <a:xfrm flipV="1">
          <a:off x="2457450" y="9115425"/>
          <a:ext cx="1314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46</xdr:row>
      <xdr:rowOff>209550</xdr:rowOff>
    </xdr:from>
    <xdr:to>
      <xdr:col>6</xdr:col>
      <xdr:colOff>1285875</xdr:colOff>
      <xdr:row>47</xdr:row>
      <xdr:rowOff>0</xdr:rowOff>
    </xdr:to>
    <xdr:sp>
      <xdr:nvSpPr>
        <xdr:cNvPr id="3" name="Line 3"/>
        <xdr:cNvSpPr>
          <a:spLocks/>
        </xdr:cNvSpPr>
      </xdr:nvSpPr>
      <xdr:spPr>
        <a:xfrm flipV="1">
          <a:off x="4848225" y="910590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0</xdr:rowOff>
    </xdr:from>
    <xdr:to>
      <xdr:col>0</xdr:col>
      <xdr:colOff>1219200</xdr:colOff>
      <xdr:row>71</xdr:row>
      <xdr:rowOff>0</xdr:rowOff>
    </xdr:to>
    <xdr:sp>
      <xdr:nvSpPr>
        <xdr:cNvPr id="1" name="Line 1"/>
        <xdr:cNvSpPr>
          <a:spLocks/>
        </xdr:cNvSpPr>
      </xdr:nvSpPr>
      <xdr:spPr>
        <a:xfrm>
          <a:off x="0" y="158305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2543175</xdr:colOff>
      <xdr:row>71</xdr:row>
      <xdr:rowOff>9525</xdr:rowOff>
    </xdr:from>
    <xdr:to>
      <xdr:col>5</xdr:col>
      <xdr:colOff>180975</xdr:colOff>
      <xdr:row>71</xdr:row>
      <xdr:rowOff>9525</xdr:rowOff>
    </xdr:to>
    <xdr:sp>
      <xdr:nvSpPr>
        <xdr:cNvPr id="2" name="Line 2"/>
        <xdr:cNvSpPr>
          <a:spLocks/>
        </xdr:cNvSpPr>
      </xdr:nvSpPr>
      <xdr:spPr>
        <a:xfrm flipV="1">
          <a:off x="2543175" y="1584007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71</xdr:row>
      <xdr:rowOff>0</xdr:rowOff>
    </xdr:from>
    <xdr:to>
      <xdr:col>7</xdr:col>
      <xdr:colOff>0</xdr:colOff>
      <xdr:row>71</xdr:row>
      <xdr:rowOff>0</xdr:rowOff>
    </xdr:to>
    <xdr:sp>
      <xdr:nvSpPr>
        <xdr:cNvPr id="3" name="Line 3"/>
        <xdr:cNvSpPr>
          <a:spLocks/>
        </xdr:cNvSpPr>
      </xdr:nvSpPr>
      <xdr:spPr>
        <a:xfrm>
          <a:off x="4819650" y="15830550"/>
          <a:ext cx="122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cuments\Nam2012\Nam2012\BaocaoTC2012\BCKT%202012%20Hopnhat2012-%20BIA%20SG%20B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KIEM%20TOAN%20KHACH%20HANG\Nam%202011\BIA%20SG-BINH%20TAY\Du%20thao%20Bia%20SG-BTay%202011(co%20Cuc%20sua%2022.2.2012)\Du%20thao%20BCKT%202011-Bia%20SGBT(Tr6%20&amp;Tr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BTDC"/>
      <sheetName val="BCDKT"/>
      <sheetName val="KQKD(1)"/>
      <sheetName val="KQKD"/>
      <sheetName val="LCTT"/>
      <sheetName val="P15-16"/>
      <sheetName val="P17"/>
      <sheetName val="TSCD CTY TM"/>
      <sheetName val="P18"/>
      <sheetName val="P19-20"/>
      <sheetName val="Pxx"/>
      <sheetName val="P21"/>
      <sheetName val="P22"/>
      <sheetName val="P23-25(1)"/>
      <sheetName val="P24."/>
      <sheetName val="P25."/>
      <sheetName val="P23-25"/>
      <sheetName val="P26"/>
      <sheetName val="P 26-t."/>
      <sheetName val="00000000"/>
      <sheetName val="10000000"/>
      <sheetName val="20000000"/>
      <sheetName val="P27"/>
      <sheetName val="P28 -29"/>
      <sheetName val="WP-DCHN 2011-Cty Lien Ket"/>
      <sheetName val="LAI CHUA THUC HIEN TRONG HTK"/>
      <sheetName val="Sheet2"/>
    </sheetNames>
    <sheetDataSet>
      <sheetData sheetId="1">
        <row r="10">
          <cell r="F10">
            <v>10468861082</v>
          </cell>
        </row>
        <row r="13">
          <cell r="F13">
            <v>521765429.81475</v>
          </cell>
        </row>
        <row r="14">
          <cell r="F14">
            <v>207555771.24171314</v>
          </cell>
          <cell r="I14">
            <v>207555771.24171314</v>
          </cell>
        </row>
        <row r="15">
          <cell r="I15">
            <v>-25451902740.363632</v>
          </cell>
        </row>
        <row r="17">
          <cell r="I17">
            <v>-25451902740.363632</v>
          </cell>
        </row>
        <row r="19">
          <cell r="F19">
            <v>521765429.81475</v>
          </cell>
          <cell r="I19">
            <v>-521765429.81475</v>
          </cell>
        </row>
        <row r="22">
          <cell r="F22">
            <v>16686199944</v>
          </cell>
        </row>
        <row r="25">
          <cell r="F25">
            <v>65192162.5578804</v>
          </cell>
        </row>
        <row r="26">
          <cell r="F26">
            <v>119059602.84552574</v>
          </cell>
          <cell r="I26">
            <v>-119059602.84552574</v>
          </cell>
        </row>
      </sheetData>
      <sheetData sheetId="2">
        <row r="1">
          <cell r="B1" t="str">
            <v>CÔNG TY CỔ PHẦN BIA SÀI GÒN - BÌNH TÂY</v>
          </cell>
          <cell r="J1" t="str">
            <v>BÁO CÁO TÀI CHÍNH HỢP NHẤT </v>
          </cell>
        </row>
        <row r="2">
          <cell r="B2" t="str">
            <v>Số 12 Đông Du, P. Bến Nghé, Q.1, TP. HCM</v>
          </cell>
          <cell r="J2" t="str">
            <v>Cho năm tài chính kết thúc ngày 31/12/2012</v>
          </cell>
        </row>
        <row r="10">
          <cell r="E10">
            <v>81467775192</v>
          </cell>
          <cell r="G10">
            <v>93029174880</v>
          </cell>
          <cell r="H10">
            <v>72674135983</v>
          </cell>
          <cell r="I10">
            <v>9833608275</v>
          </cell>
          <cell r="J10">
            <v>41753530173</v>
          </cell>
        </row>
        <row r="15">
          <cell r="G15">
            <v>16500000000</v>
          </cell>
          <cell r="J15">
            <v>30000000000</v>
          </cell>
        </row>
        <row r="19">
          <cell r="G19">
            <v>130873896277</v>
          </cell>
          <cell r="J19">
            <v>104091153813</v>
          </cell>
        </row>
        <row r="20">
          <cell r="G20">
            <v>1438556814</v>
          </cell>
          <cell r="J20">
            <v>1686296131</v>
          </cell>
        </row>
        <row r="23">
          <cell r="G23">
            <v>3834736694</v>
          </cell>
          <cell r="J23">
            <v>2091042138.6</v>
          </cell>
        </row>
        <row r="24">
          <cell r="O24">
            <v>-136872913</v>
          </cell>
        </row>
        <row r="26">
          <cell r="G26">
            <v>129647526118.75829</v>
          </cell>
          <cell r="J26">
            <v>119879397589.18526</v>
          </cell>
        </row>
        <row r="31">
          <cell r="G31">
            <v>632104844</v>
          </cell>
          <cell r="J31">
            <v>1178958233</v>
          </cell>
        </row>
        <row r="32">
          <cell r="G32">
            <v>296406083</v>
          </cell>
          <cell r="J32">
            <v>0</v>
          </cell>
        </row>
        <row r="33">
          <cell r="F33">
            <v>48724129</v>
          </cell>
          <cell r="G33">
            <v>49724129</v>
          </cell>
          <cell r="J33">
            <v>0</v>
          </cell>
        </row>
        <row r="63">
          <cell r="G63">
            <v>34200180000</v>
          </cell>
          <cell r="J63">
            <v>24300180000</v>
          </cell>
        </row>
        <row r="69">
          <cell r="G69">
            <v>30905098699</v>
          </cell>
          <cell r="J69">
            <v>33383330608</v>
          </cell>
        </row>
        <row r="71">
          <cell r="G71">
            <v>262000000</v>
          </cell>
        </row>
        <row r="85">
          <cell r="G85">
            <v>146733777102</v>
          </cell>
          <cell r="J85">
            <v>135146268784</v>
          </cell>
        </row>
        <row r="86">
          <cell r="G86">
            <v>189096000</v>
          </cell>
          <cell r="J86">
            <v>0</v>
          </cell>
        </row>
        <row r="87">
          <cell r="G87">
            <v>130936132248</v>
          </cell>
          <cell r="J87">
            <v>112403920820</v>
          </cell>
        </row>
        <row r="88">
          <cell r="G88">
            <v>12017301410</v>
          </cell>
          <cell r="J88">
            <v>8908200307</v>
          </cell>
        </row>
        <row r="89">
          <cell r="G89">
            <v>554239220</v>
          </cell>
          <cell r="J89">
            <v>599893545</v>
          </cell>
        </row>
        <row r="92">
          <cell r="G92">
            <v>16448393615</v>
          </cell>
          <cell r="J92">
            <v>17066857870</v>
          </cell>
        </row>
        <row r="93">
          <cell r="G93">
            <v>2111862051</v>
          </cell>
          <cell r="J93">
            <v>5497613770</v>
          </cell>
        </row>
        <row r="101">
          <cell r="G101">
            <v>0</v>
          </cell>
          <cell r="J101">
            <v>954655743</v>
          </cell>
        </row>
        <row r="129">
          <cell r="J129" t="str">
            <v>Tổng Giám đốc</v>
          </cell>
        </row>
        <row r="137">
          <cell r="B137" t="str">
            <v>Thành phố Hồ Chí Minh, Ngày 02 tháng 04 năm 2013</v>
          </cell>
        </row>
      </sheetData>
      <sheetData sheetId="3">
        <row r="2">
          <cell r="G2" t="str">
            <v>Cho năm tài chính kết thúc ngày 31/12/2012</v>
          </cell>
        </row>
        <row r="34">
          <cell r="B34" t="str">
            <v>Người lập biểu                                            Kế toán trưởng</v>
          </cell>
          <cell r="G34" t="str">
            <v>Tổng Giám đốc</v>
          </cell>
        </row>
      </sheetData>
      <sheetData sheetId="4">
        <row r="5">
          <cell r="A5" t="str">
            <v>Năm 2012</v>
          </cell>
        </row>
        <row r="20">
          <cell r="F20">
            <v>11818245905</v>
          </cell>
        </row>
        <row r="29">
          <cell r="F29">
            <v>312166311733.72723</v>
          </cell>
          <cell r="G29">
            <v>315358048187.6277</v>
          </cell>
        </row>
        <row r="30">
          <cell r="F30">
            <v>29025448224</v>
          </cell>
        </row>
        <row r="34">
          <cell r="D34">
            <v>285970298597</v>
          </cell>
          <cell r="E34">
            <v>-3024585143</v>
          </cell>
        </row>
      </sheetData>
      <sheetData sheetId="6">
        <row r="39">
          <cell r="D39">
            <v>1433366668</v>
          </cell>
          <cell r="F39">
            <v>1822684932</v>
          </cell>
        </row>
        <row r="40">
          <cell r="D40">
            <v>1800036000</v>
          </cell>
          <cell r="F40">
            <v>0</v>
          </cell>
        </row>
        <row r="68">
          <cell r="D68">
            <v>66000000</v>
          </cell>
          <cell r="F68">
            <v>0</v>
          </cell>
        </row>
        <row r="69">
          <cell r="D69">
            <v>4250000</v>
          </cell>
          <cell r="F69">
            <v>4000000</v>
          </cell>
        </row>
        <row r="70">
          <cell r="D70">
            <v>129460000</v>
          </cell>
          <cell r="F70">
            <v>0</v>
          </cell>
        </row>
        <row r="77">
          <cell r="F77">
            <v>202000000</v>
          </cell>
        </row>
        <row r="78">
          <cell r="D78">
            <v>1830000000</v>
          </cell>
          <cell r="F78">
            <v>1830000000</v>
          </cell>
        </row>
      </sheetData>
      <sheetData sheetId="7">
        <row r="11">
          <cell r="H11">
            <v>17535013818</v>
          </cell>
        </row>
        <row r="22">
          <cell r="H22">
            <v>78765879466</v>
          </cell>
        </row>
      </sheetData>
      <sheetData sheetId="9">
        <row r="11">
          <cell r="H11">
            <v>241000000</v>
          </cell>
        </row>
        <row r="16">
          <cell r="H16">
            <v>229898532</v>
          </cell>
        </row>
        <row r="34">
          <cell r="E34">
            <v>143344721349</v>
          </cell>
          <cell r="H34">
            <v>36807479857</v>
          </cell>
        </row>
      </sheetData>
      <sheetData sheetId="10">
        <row r="49">
          <cell r="F49">
            <v>12282450530</v>
          </cell>
          <cell r="H49">
            <v>7665868261</v>
          </cell>
        </row>
        <row r="69">
          <cell r="F69">
            <v>0</v>
          </cell>
          <cell r="H69">
            <v>500000000</v>
          </cell>
        </row>
      </sheetData>
      <sheetData sheetId="12">
        <row r="28">
          <cell r="H28">
            <v>-14493491916</v>
          </cell>
        </row>
        <row r="29">
          <cell r="H29">
            <v>-2169811356</v>
          </cell>
        </row>
        <row r="30">
          <cell r="H30">
            <v>-141440590000</v>
          </cell>
        </row>
        <row r="31">
          <cell r="H31">
            <v>987901388</v>
          </cell>
        </row>
      </sheetData>
      <sheetData sheetId="17">
        <row r="38">
          <cell r="E38">
            <v>5583534307</v>
          </cell>
        </row>
        <row r="40">
          <cell r="E40">
            <v>4800036000</v>
          </cell>
        </row>
        <row r="59">
          <cell r="E59">
            <v>760727273</v>
          </cell>
        </row>
        <row r="72">
          <cell r="E72">
            <v>349685426</v>
          </cell>
        </row>
        <row r="148">
          <cell r="E148">
            <v>5004.589975015786</v>
          </cell>
          <cell r="G148">
            <v>5132.236449834303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BTDC"/>
      <sheetName val="BCDKT"/>
      <sheetName val="KQKD-new"/>
      <sheetName val="LCTT"/>
      <sheetName val="P15-16"/>
      <sheetName val="P17"/>
      <sheetName val="P18"/>
      <sheetName val="P19-20"/>
      <sheetName val="P21"/>
      <sheetName val="Pxx"/>
      <sheetName val="P22"/>
      <sheetName val="P23-25-New"/>
      <sheetName val="P24."/>
      <sheetName val="P25."/>
      <sheetName val="P26-27"/>
      <sheetName val="P 26-t."/>
      <sheetName val="00000000"/>
      <sheetName val="10000000"/>
      <sheetName val="20000000"/>
    </sheetNames>
    <sheetDataSet>
      <sheetData sheetId="2">
        <row r="1">
          <cell r="B1" t="str">
            <v>CÔNG TY CỔ PHẦN BIA SÀI GÒN - BÌNH TÂY</v>
          </cell>
        </row>
        <row r="2">
          <cell r="B2" t="str">
            <v>Số 12 Đông Du, P. Bến Nghé, Q.1, TP. HCM</v>
          </cell>
        </row>
        <row r="126">
          <cell r="B126" t="str">
            <v>Người lập biểu                                            Kế toán trưởng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V147"/>
  <sheetViews>
    <sheetView zoomScalePageLayoutView="0" workbookViewId="0" topLeftCell="A115">
      <selection activeCell="B139" sqref="B139"/>
    </sheetView>
  </sheetViews>
  <sheetFormatPr defaultColWidth="9.140625" defaultRowHeight="12.75"/>
  <cols>
    <col min="1" max="1" width="0.13671875" style="136" customWidth="1"/>
    <col min="2" max="2" width="36.8515625" style="136" customWidth="1"/>
    <col min="3" max="3" width="6.7109375" style="137" customWidth="1"/>
    <col min="4" max="4" width="7.28125" style="136" customWidth="1"/>
    <col min="5" max="6" width="19.421875" style="136" hidden="1" customWidth="1"/>
    <col min="7" max="7" width="19.421875" style="136" customWidth="1"/>
    <col min="8" max="8" width="19.28125" style="136" hidden="1" customWidth="1"/>
    <col min="9" max="9" width="19.421875" style="136" hidden="1" customWidth="1"/>
    <col min="10" max="10" width="19.28125" style="136" customWidth="1"/>
    <col min="11" max="11" width="0.85546875" style="136" customWidth="1"/>
    <col min="12" max="12" width="19.28125" style="136" hidden="1" customWidth="1"/>
    <col min="13" max="13" width="20.28125" style="152" hidden="1" customWidth="1"/>
    <col min="14" max="14" width="16.140625" style="136" hidden="1" customWidth="1"/>
    <col min="15" max="15" width="15.57421875" style="136" hidden="1" customWidth="1"/>
    <col min="16" max="16" width="14.57421875" style="136" hidden="1" customWidth="1"/>
    <col min="17" max="16384" width="0" style="136" hidden="1" customWidth="1"/>
  </cols>
  <sheetData>
    <row r="1" spans="1:10" ht="15">
      <c r="A1" s="1"/>
      <c r="B1" s="1" t="s">
        <v>62</v>
      </c>
      <c r="D1" s="150"/>
      <c r="H1" s="151" t="s">
        <v>63</v>
      </c>
      <c r="J1" s="151" t="s">
        <v>63</v>
      </c>
    </row>
    <row r="2" spans="1:13" s="150" customFormat="1" ht="12.75" customHeight="1">
      <c r="A2" s="7"/>
      <c r="B2" s="8" t="s">
        <v>64</v>
      </c>
      <c r="C2" s="7"/>
      <c r="D2" s="153"/>
      <c r="E2" s="153"/>
      <c r="F2" s="153"/>
      <c r="G2" s="153"/>
      <c r="H2" s="154" t="s">
        <v>65</v>
      </c>
      <c r="I2" s="153"/>
      <c r="J2" s="154" t="s">
        <v>66</v>
      </c>
      <c r="M2" s="155"/>
    </row>
    <row r="3" spans="1:10" ht="20.25" customHeight="1">
      <c r="A3" s="1"/>
      <c r="B3" s="344" t="s">
        <v>67</v>
      </c>
      <c r="C3" s="344"/>
      <c r="D3" s="344"/>
      <c r="E3" s="344"/>
      <c r="F3" s="344"/>
      <c r="G3" s="344"/>
      <c r="H3" s="344"/>
      <c r="I3" s="344"/>
      <c r="J3" s="344"/>
    </row>
    <row r="4" spans="1:10" ht="14.25" customHeight="1">
      <c r="A4" s="1"/>
      <c r="B4" s="345" t="s">
        <v>68</v>
      </c>
      <c r="C4" s="345"/>
      <c r="D4" s="345"/>
      <c r="E4" s="345"/>
      <c r="F4" s="345"/>
      <c r="G4" s="345"/>
      <c r="H4" s="345"/>
      <c r="I4" s="345"/>
      <c r="J4" s="345"/>
    </row>
    <row r="5" spans="1:10" ht="12.75" customHeight="1" thickBot="1">
      <c r="A5" s="156"/>
      <c r="C5" s="156"/>
      <c r="D5" s="157"/>
      <c r="E5" s="157"/>
      <c r="F5" s="157"/>
      <c r="G5" s="157"/>
      <c r="H5" s="156" t="s">
        <v>69</v>
      </c>
      <c r="I5" s="157"/>
      <c r="J5" s="156" t="s">
        <v>69</v>
      </c>
    </row>
    <row r="6" spans="1:13" s="165" customFormat="1" ht="27.75" customHeight="1" thickTop="1">
      <c r="A6" s="158"/>
      <c r="B6" s="159" t="s">
        <v>70</v>
      </c>
      <c r="C6" s="160" t="s">
        <v>3</v>
      </c>
      <c r="D6" s="161" t="s">
        <v>4</v>
      </c>
      <c r="E6" s="162" t="s">
        <v>71</v>
      </c>
      <c r="F6" s="162" t="s">
        <v>72</v>
      </c>
      <c r="G6" s="163">
        <v>41274</v>
      </c>
      <c r="H6" s="164">
        <v>40544</v>
      </c>
      <c r="I6" s="162" t="s">
        <v>73</v>
      </c>
      <c r="J6" s="164">
        <v>40909</v>
      </c>
      <c r="M6" s="166"/>
    </row>
    <row r="7" spans="1:10" ht="5.25" customHeight="1">
      <c r="A7" s="167"/>
      <c r="B7" s="168"/>
      <c r="C7" s="51"/>
      <c r="D7" s="51"/>
      <c r="E7" s="51"/>
      <c r="F7" s="51"/>
      <c r="G7" s="51"/>
      <c r="H7" s="169"/>
      <c r="I7" s="51"/>
      <c r="J7" s="169"/>
    </row>
    <row r="8" spans="1:13" s="150" customFormat="1" ht="15">
      <c r="A8" s="1"/>
      <c r="B8" s="34" t="s">
        <v>74</v>
      </c>
      <c r="C8" s="78">
        <v>100</v>
      </c>
      <c r="D8" s="51"/>
      <c r="E8" s="170">
        <f aca="true" t="shared" si="0" ref="E8:J8">E10+E14+E18+E26+E30</f>
        <v>367148383308</v>
      </c>
      <c r="F8" s="170">
        <f t="shared" si="0"/>
        <v>26247208247</v>
      </c>
      <c r="G8" s="170">
        <f t="shared" si="0"/>
        <v>376501835839.7583</v>
      </c>
      <c r="H8" s="171">
        <f t="shared" si="0"/>
        <v>305683573561</v>
      </c>
      <c r="I8" s="170">
        <f t="shared" si="0"/>
        <v>11133786599</v>
      </c>
      <c r="J8" s="171">
        <f t="shared" si="0"/>
        <v>300684378077.7853</v>
      </c>
      <c r="M8" s="155"/>
    </row>
    <row r="9" spans="1:10" ht="6" customHeight="1">
      <c r="A9" s="167"/>
      <c r="B9" s="168"/>
      <c r="C9" s="51"/>
      <c r="D9" s="51"/>
      <c r="E9" s="172"/>
      <c r="F9" s="172"/>
      <c r="G9" s="172"/>
      <c r="H9" s="173"/>
      <c r="I9" s="172"/>
      <c r="J9" s="173"/>
    </row>
    <row r="10" spans="1:13" s="150" customFormat="1" ht="15">
      <c r="A10" s="1"/>
      <c r="B10" s="34" t="s">
        <v>75</v>
      </c>
      <c r="C10" s="78">
        <v>110</v>
      </c>
      <c r="D10" s="108" t="s">
        <v>76</v>
      </c>
      <c r="E10" s="170">
        <f>E11+E12</f>
        <v>81467775192</v>
      </c>
      <c r="F10" s="170">
        <f>F11+F12</f>
        <v>11561399688</v>
      </c>
      <c r="G10" s="170">
        <f>G11+G12</f>
        <v>93029174880</v>
      </c>
      <c r="H10" s="171">
        <f>H11</f>
        <v>72674135983</v>
      </c>
      <c r="I10" s="170">
        <f>I11+I12</f>
        <v>9833608275</v>
      </c>
      <c r="J10" s="171">
        <f>J11</f>
        <v>41753530173</v>
      </c>
      <c r="K10" s="174"/>
      <c r="L10" s="174"/>
      <c r="M10" s="155"/>
    </row>
    <row r="11" spans="2:13" s="150" customFormat="1" ht="15">
      <c r="B11" s="49" t="s">
        <v>77</v>
      </c>
      <c r="C11" s="51">
        <v>111</v>
      </c>
      <c r="D11" s="175"/>
      <c r="E11" s="176">
        <v>11467775192</v>
      </c>
      <c r="F11" s="176">
        <v>3561399688</v>
      </c>
      <c r="G11" s="176">
        <f>E11+F11</f>
        <v>15029174880</v>
      </c>
      <c r="H11" s="177">
        <v>72674135983</v>
      </c>
      <c r="I11" s="176">
        <v>9833608275</v>
      </c>
      <c r="J11" s="177">
        <v>41753530173</v>
      </c>
      <c r="M11" s="155"/>
    </row>
    <row r="12" spans="2:10" ht="15">
      <c r="B12" s="49" t="s">
        <v>78</v>
      </c>
      <c r="C12" s="51">
        <v>112</v>
      </c>
      <c r="D12" s="51"/>
      <c r="E12" s="176">
        <v>70000000000</v>
      </c>
      <c r="F12" s="176">
        <v>8000000000</v>
      </c>
      <c r="G12" s="176">
        <f>E12+F12</f>
        <v>78000000000</v>
      </c>
      <c r="H12" s="177">
        <v>0</v>
      </c>
      <c r="I12" s="176">
        <v>0</v>
      </c>
      <c r="J12" s="177">
        <v>0</v>
      </c>
    </row>
    <row r="13" spans="1:10" ht="5.25" customHeight="1">
      <c r="A13" s="167"/>
      <c r="B13" s="168"/>
      <c r="C13" s="51"/>
      <c r="D13" s="51"/>
      <c r="E13" s="172"/>
      <c r="F13" s="172"/>
      <c r="G13" s="172"/>
      <c r="H13" s="173"/>
      <c r="I13" s="172"/>
      <c r="J13" s="173"/>
    </row>
    <row r="14" spans="1:14" ht="15">
      <c r="A14" s="139"/>
      <c r="B14" s="34" t="s">
        <v>79</v>
      </c>
      <c r="C14" s="78">
        <v>120</v>
      </c>
      <c r="D14" s="108" t="s">
        <v>80</v>
      </c>
      <c r="E14" s="170">
        <f aca="true" t="shared" si="1" ref="E14:J14">SUM(E15:E16)</f>
        <v>16500000000</v>
      </c>
      <c r="F14" s="170">
        <f t="shared" si="1"/>
        <v>0</v>
      </c>
      <c r="G14" s="170">
        <f t="shared" si="1"/>
        <v>16500000000</v>
      </c>
      <c r="H14" s="171">
        <f t="shared" si="1"/>
        <v>41550000000</v>
      </c>
      <c r="I14" s="170">
        <f t="shared" si="1"/>
        <v>0</v>
      </c>
      <c r="J14" s="171">
        <f t="shared" si="1"/>
        <v>30000000000</v>
      </c>
      <c r="M14" s="178"/>
      <c r="N14" s="179"/>
    </row>
    <row r="15" spans="2:14" ht="15">
      <c r="B15" s="49" t="s">
        <v>81</v>
      </c>
      <c r="C15" s="51">
        <v>121</v>
      </c>
      <c r="D15" s="51"/>
      <c r="E15" s="176">
        <v>16500000000</v>
      </c>
      <c r="F15" s="176"/>
      <c r="G15" s="176">
        <f>E15+F15</f>
        <v>16500000000</v>
      </c>
      <c r="H15" s="177">
        <v>41550000000</v>
      </c>
      <c r="I15" s="176"/>
      <c r="J15" s="177">
        <v>30000000000</v>
      </c>
      <c r="M15" s="178"/>
      <c r="N15" s="179"/>
    </row>
    <row r="16" spans="2:14" ht="15" hidden="1">
      <c r="B16" s="49" t="s">
        <v>82</v>
      </c>
      <c r="C16" s="51">
        <v>129</v>
      </c>
      <c r="D16" s="51"/>
      <c r="E16" s="176"/>
      <c r="F16" s="176"/>
      <c r="G16" s="176"/>
      <c r="H16" s="177"/>
      <c r="I16" s="176"/>
      <c r="J16" s="177"/>
      <c r="M16" s="178"/>
      <c r="N16" s="179"/>
    </row>
    <row r="17" spans="1:14" ht="5.25" customHeight="1">
      <c r="A17" s="167"/>
      <c r="B17" s="168"/>
      <c r="C17" s="51"/>
      <c r="D17" s="51"/>
      <c r="E17" s="172"/>
      <c r="F17" s="172"/>
      <c r="G17" s="172"/>
      <c r="H17" s="173"/>
      <c r="I17" s="172"/>
      <c r="J17" s="173"/>
      <c r="M17" s="178"/>
      <c r="N17" s="179"/>
    </row>
    <row r="18" spans="1:14" s="150" customFormat="1" ht="15">
      <c r="A18" s="1"/>
      <c r="B18" s="34" t="s">
        <v>83</v>
      </c>
      <c r="C18" s="78">
        <v>130</v>
      </c>
      <c r="D18" s="50"/>
      <c r="E18" s="180">
        <f>SUM(E19:E24)</f>
        <v>146961937795</v>
      </c>
      <c r="F18" s="180">
        <f>SUM(F19:F24)</f>
        <v>5871451934</v>
      </c>
      <c r="G18" s="180">
        <f>SUM(G19:G24)</f>
        <v>136147189785</v>
      </c>
      <c r="H18" s="171">
        <f>H19+H20+H21+H23+H24</f>
        <v>82238502016</v>
      </c>
      <c r="I18" s="180">
        <f>SUM(I19:I24)</f>
        <v>1216493030</v>
      </c>
      <c r="J18" s="171">
        <f>J19+J20+J21+J23+J24</f>
        <v>107868492082.6</v>
      </c>
      <c r="K18" s="174"/>
      <c r="L18" s="181"/>
      <c r="M18" s="182"/>
      <c r="N18" s="183"/>
    </row>
    <row r="19" spans="2:14" ht="15">
      <c r="B19" s="49" t="s">
        <v>84</v>
      </c>
      <c r="C19" s="51">
        <v>131</v>
      </c>
      <c r="D19" s="51"/>
      <c r="E19" s="176">
        <v>141793616794</v>
      </c>
      <c r="F19" s="176">
        <v>5766479427</v>
      </c>
      <c r="G19" s="176">
        <f>E19+F19-'[1]BTDC'!F22</f>
        <v>130873896277</v>
      </c>
      <c r="H19" s="177">
        <v>66756903673</v>
      </c>
      <c r="I19" s="176">
        <v>1186248030</v>
      </c>
      <c r="J19" s="177">
        <v>104091153813</v>
      </c>
      <c r="K19" s="138"/>
      <c r="L19" s="138"/>
      <c r="M19" s="178"/>
      <c r="N19" s="179"/>
    </row>
    <row r="20" spans="2:14" ht="15">
      <c r="B20" s="103" t="s">
        <v>85</v>
      </c>
      <c r="C20" s="184">
        <v>132</v>
      </c>
      <c r="D20" s="184"/>
      <c r="E20" s="185">
        <v>1392013532</v>
      </c>
      <c r="F20" s="185">
        <v>46543282</v>
      </c>
      <c r="G20" s="176">
        <f>E20+F20</f>
        <v>1438556814</v>
      </c>
      <c r="H20" s="186">
        <v>15459305137</v>
      </c>
      <c r="I20" s="185">
        <v>30245000</v>
      </c>
      <c r="J20" s="177">
        <v>1686296131</v>
      </c>
      <c r="M20" s="178"/>
      <c r="N20" s="179"/>
    </row>
    <row r="21" spans="2:14" ht="15" hidden="1">
      <c r="B21" s="49" t="s">
        <v>86</v>
      </c>
      <c r="C21" s="51">
        <v>133</v>
      </c>
      <c r="D21" s="51"/>
      <c r="E21" s="176">
        <v>0</v>
      </c>
      <c r="F21" s="176">
        <v>0</v>
      </c>
      <c r="G21" s="176">
        <f>E21+F21</f>
        <v>0</v>
      </c>
      <c r="H21" s="177">
        <v>0</v>
      </c>
      <c r="I21" s="176"/>
      <c r="J21" s="177">
        <v>0</v>
      </c>
      <c r="M21" s="178"/>
      <c r="N21" s="179"/>
    </row>
    <row r="22" spans="2:14" ht="15" hidden="1">
      <c r="B22" s="49" t="s">
        <v>87</v>
      </c>
      <c r="C22" s="51">
        <v>134</v>
      </c>
      <c r="D22" s="51"/>
      <c r="E22" s="176"/>
      <c r="F22" s="176"/>
      <c r="G22" s="176">
        <f>E22+F22</f>
        <v>0</v>
      </c>
      <c r="H22" s="177"/>
      <c r="I22" s="176"/>
      <c r="J22" s="177">
        <v>0</v>
      </c>
      <c r="M22" s="178"/>
      <c r="N22" s="179"/>
    </row>
    <row r="23" spans="2:15" ht="17.25">
      <c r="B23" s="49" t="s">
        <v>88</v>
      </c>
      <c r="C23" s="51">
        <v>135</v>
      </c>
      <c r="D23" s="51" t="s">
        <v>89</v>
      </c>
      <c r="E23" s="185">
        <v>3776307469</v>
      </c>
      <c r="F23" s="185">
        <v>58429225</v>
      </c>
      <c r="G23" s="176">
        <f>E23+F23</f>
        <v>3834736694</v>
      </c>
      <c r="H23" s="177">
        <v>1742293206</v>
      </c>
      <c r="I23" s="185"/>
      <c r="J23" s="177">
        <v>2091042138.6</v>
      </c>
      <c r="M23" s="178"/>
      <c r="N23" s="187"/>
      <c r="O23" s="187"/>
    </row>
    <row r="24" spans="2:15" ht="15">
      <c r="B24" s="188" t="s">
        <v>90</v>
      </c>
      <c r="C24" s="51">
        <v>139</v>
      </c>
      <c r="D24" s="51"/>
      <c r="E24" s="176">
        <v>0</v>
      </c>
      <c r="F24" s="176">
        <v>0</v>
      </c>
      <c r="G24" s="176">
        <f>E24+F24</f>
        <v>0</v>
      </c>
      <c r="H24" s="177">
        <v>-1720000000</v>
      </c>
      <c r="I24" s="176">
        <v>0</v>
      </c>
      <c r="J24" s="177">
        <v>0</v>
      </c>
      <c r="M24" s="189"/>
      <c r="N24" s="189"/>
      <c r="O24" s="189"/>
    </row>
    <row r="25" spans="1:15" ht="5.25" customHeight="1">
      <c r="A25" s="167"/>
      <c r="B25" s="168"/>
      <c r="C25" s="51"/>
      <c r="D25" s="51"/>
      <c r="E25" s="172"/>
      <c r="F25" s="172"/>
      <c r="G25" s="172"/>
      <c r="H25" s="173"/>
      <c r="I25" s="172"/>
      <c r="J25" s="173"/>
      <c r="M25" s="178"/>
      <c r="N25" s="179"/>
      <c r="O25" s="179"/>
    </row>
    <row r="26" spans="1:15" s="150" customFormat="1" ht="15">
      <c r="A26" s="1"/>
      <c r="B26" s="34" t="s">
        <v>91</v>
      </c>
      <c r="C26" s="78">
        <v>140</v>
      </c>
      <c r="D26" s="78" t="s">
        <v>92</v>
      </c>
      <c r="E26" s="180">
        <f aca="true" t="shared" si="2" ref="E26:J26">E27+E28</f>
        <v>121539846562</v>
      </c>
      <c r="F26" s="180">
        <f t="shared" si="2"/>
        <v>8315235328</v>
      </c>
      <c r="G26" s="180">
        <f t="shared" si="2"/>
        <v>129647526118.75829</v>
      </c>
      <c r="H26" s="171">
        <f t="shared" si="2"/>
        <v>108450793933</v>
      </c>
      <c r="I26" s="180">
        <f t="shared" si="2"/>
        <v>39965004</v>
      </c>
      <c r="J26" s="171">
        <f t="shared" si="2"/>
        <v>119879397589.18526</v>
      </c>
      <c r="K26" s="174"/>
      <c r="L26" s="181"/>
      <c r="M26" s="190"/>
      <c r="N26" s="179"/>
      <c r="O26" s="179"/>
    </row>
    <row r="27" spans="2:15" s="150" customFormat="1" ht="15">
      <c r="B27" s="49" t="s">
        <v>93</v>
      </c>
      <c r="C27" s="51">
        <v>141</v>
      </c>
      <c r="D27" s="175"/>
      <c r="E27" s="176">
        <v>121539846562</v>
      </c>
      <c r="F27" s="176">
        <v>8315235328</v>
      </c>
      <c r="G27" s="176">
        <f>E27+F27-'[1]BTDC'!F14-'[1]BTDC'!F13+'[1]BTDC'!F19</f>
        <v>129647526118.75829</v>
      </c>
      <c r="H27" s="177">
        <v>108450793933</v>
      </c>
      <c r="I27" s="176">
        <v>39965004</v>
      </c>
      <c r="J27" s="177">
        <v>119879397589.18526</v>
      </c>
      <c r="M27" s="178"/>
      <c r="N27" s="179"/>
      <c r="O27" s="179"/>
    </row>
    <row r="28" spans="2:15" ht="15" hidden="1">
      <c r="B28" s="49" t="s">
        <v>94</v>
      </c>
      <c r="C28" s="51">
        <v>149</v>
      </c>
      <c r="D28" s="51"/>
      <c r="E28" s="176">
        <v>0</v>
      </c>
      <c r="F28" s="176">
        <v>0</v>
      </c>
      <c r="G28" s="176">
        <v>0</v>
      </c>
      <c r="H28" s="177">
        <v>0</v>
      </c>
      <c r="I28" s="176">
        <v>0</v>
      </c>
      <c r="J28" s="177">
        <v>0</v>
      </c>
      <c r="M28" s="178"/>
      <c r="N28" s="179"/>
      <c r="O28" s="179"/>
    </row>
    <row r="29" spans="1:14" ht="5.25" customHeight="1">
      <c r="A29" s="167"/>
      <c r="B29" s="168"/>
      <c r="C29" s="51"/>
      <c r="D29" s="51"/>
      <c r="E29" s="172"/>
      <c r="F29" s="172"/>
      <c r="G29" s="172"/>
      <c r="H29" s="173"/>
      <c r="I29" s="172"/>
      <c r="J29" s="173"/>
      <c r="M29" s="178"/>
      <c r="N29" s="179"/>
    </row>
    <row r="30" spans="1:14" s="150" customFormat="1" ht="15">
      <c r="A30" s="1"/>
      <c r="B30" s="34" t="s">
        <v>95</v>
      </c>
      <c r="C30" s="78">
        <v>150</v>
      </c>
      <c r="D30" s="78"/>
      <c r="E30" s="170">
        <f aca="true" t="shared" si="3" ref="E30:J30">SUM(E31:E34)</f>
        <v>678823759</v>
      </c>
      <c r="F30" s="170">
        <f t="shared" si="3"/>
        <v>499121297</v>
      </c>
      <c r="G30" s="170">
        <f t="shared" si="3"/>
        <v>1177945056</v>
      </c>
      <c r="H30" s="171">
        <f t="shared" si="3"/>
        <v>770141629</v>
      </c>
      <c r="I30" s="170">
        <f t="shared" si="3"/>
        <v>43720290</v>
      </c>
      <c r="J30" s="171">
        <f t="shared" si="3"/>
        <v>1182958233</v>
      </c>
      <c r="M30" s="190"/>
      <c r="N30" s="179"/>
    </row>
    <row r="31" spans="2:14" s="150" customFormat="1" ht="15">
      <c r="B31" s="49" t="s">
        <v>96</v>
      </c>
      <c r="C31" s="51">
        <v>151</v>
      </c>
      <c r="D31" s="51"/>
      <c r="E31" s="185">
        <v>607823759</v>
      </c>
      <c r="F31" s="185">
        <v>24281085</v>
      </c>
      <c r="G31" s="176">
        <f>E31+F31</f>
        <v>632104844</v>
      </c>
      <c r="H31" s="177">
        <v>632994567</v>
      </c>
      <c r="I31" s="185">
        <v>16581583</v>
      </c>
      <c r="J31" s="177">
        <v>1178958233</v>
      </c>
      <c r="K31" s="174"/>
      <c r="L31" s="174"/>
      <c r="M31" s="190"/>
      <c r="N31" s="179"/>
    </row>
    <row r="32" spans="2:14" s="150" customFormat="1" ht="15">
      <c r="B32" s="49" t="s">
        <v>97</v>
      </c>
      <c r="C32" s="51">
        <v>152</v>
      </c>
      <c r="D32" s="51"/>
      <c r="E32" s="176"/>
      <c r="F32" s="176">
        <v>296406083</v>
      </c>
      <c r="G32" s="176">
        <f>E32+F32</f>
        <v>296406083</v>
      </c>
      <c r="H32" s="177">
        <v>21147062</v>
      </c>
      <c r="I32" s="176">
        <v>22138707</v>
      </c>
      <c r="J32" s="177">
        <v>0</v>
      </c>
      <c r="K32" s="174"/>
      <c r="L32" s="189"/>
      <c r="M32" s="178"/>
      <c r="N32" s="179"/>
    </row>
    <row r="33" spans="2:14" s="150" customFormat="1" ht="15">
      <c r="B33" s="103" t="s">
        <v>98</v>
      </c>
      <c r="C33" s="51">
        <v>154</v>
      </c>
      <c r="D33" s="175"/>
      <c r="E33" s="185">
        <v>1000000</v>
      </c>
      <c r="F33" s="185">
        <v>48724129</v>
      </c>
      <c r="G33" s="176">
        <f>E33+F33</f>
        <v>49724129</v>
      </c>
      <c r="H33" s="186">
        <v>0</v>
      </c>
      <c r="I33" s="185">
        <v>0</v>
      </c>
      <c r="J33" s="177">
        <v>0</v>
      </c>
      <c r="K33" s="174"/>
      <c r="L33" s="174"/>
      <c r="M33" s="178"/>
      <c r="N33" s="179"/>
    </row>
    <row r="34" spans="2:14" s="150" customFormat="1" ht="15">
      <c r="B34" s="49" t="s">
        <v>99</v>
      </c>
      <c r="C34" s="51">
        <v>158</v>
      </c>
      <c r="D34" s="51" t="s">
        <v>100</v>
      </c>
      <c r="E34" s="176">
        <v>70000000</v>
      </c>
      <c r="F34" s="176">
        <v>129710000</v>
      </c>
      <c r="G34" s="176">
        <f>E34+F34</f>
        <v>199710000</v>
      </c>
      <c r="H34" s="177">
        <v>116000000</v>
      </c>
      <c r="I34" s="176">
        <v>5000000</v>
      </c>
      <c r="J34" s="177">
        <v>4000000</v>
      </c>
      <c r="K34" s="174"/>
      <c r="L34" s="189"/>
      <c r="M34" s="178"/>
      <c r="N34" s="191"/>
    </row>
    <row r="35" spans="1:14" s="165" customFormat="1" ht="5.25" customHeight="1">
      <c r="A35" s="158"/>
      <c r="B35" s="192"/>
      <c r="C35" s="111"/>
      <c r="D35" s="111"/>
      <c r="E35" s="193"/>
      <c r="F35" s="193"/>
      <c r="G35" s="193"/>
      <c r="H35" s="194"/>
      <c r="I35" s="193"/>
      <c r="J35" s="194"/>
      <c r="M35" s="195"/>
      <c r="N35" s="196"/>
    </row>
    <row r="36" spans="1:14" s="150" customFormat="1" ht="15">
      <c r="A36" s="1"/>
      <c r="B36" s="34" t="s">
        <v>101</v>
      </c>
      <c r="C36" s="78">
        <v>200</v>
      </c>
      <c r="D36" s="51"/>
      <c r="E36" s="170">
        <f aca="true" t="shared" si="4" ref="E36:J36">E38+E44+E56+E60+E68</f>
        <v>1083273895210</v>
      </c>
      <c r="F36" s="170">
        <f t="shared" si="4"/>
        <v>1670491760</v>
      </c>
      <c r="G36" s="170">
        <f t="shared" si="4"/>
        <v>1074291274122.5967</v>
      </c>
      <c r="H36" s="171">
        <f t="shared" si="4"/>
        <v>835274057370</v>
      </c>
      <c r="I36" s="170">
        <f t="shared" si="4"/>
        <v>1433555838</v>
      </c>
      <c r="J36" s="171">
        <f t="shared" si="4"/>
        <v>1021823900835.4421</v>
      </c>
      <c r="M36" s="178"/>
      <c r="N36" s="179"/>
    </row>
    <row r="37" spans="1:14" ht="5.25" customHeight="1">
      <c r="A37" s="167"/>
      <c r="B37" s="168"/>
      <c r="C37" s="51"/>
      <c r="D37" s="51"/>
      <c r="E37" s="172"/>
      <c r="F37" s="172"/>
      <c r="G37" s="172"/>
      <c r="H37" s="173"/>
      <c r="I37" s="172"/>
      <c r="J37" s="173"/>
      <c r="M37" s="178"/>
      <c r="N37" s="179"/>
    </row>
    <row r="38" spans="1:14" s="150" customFormat="1" ht="15">
      <c r="A38" s="1"/>
      <c r="B38" s="34" t="s">
        <v>102</v>
      </c>
      <c r="C38" s="78">
        <v>210</v>
      </c>
      <c r="D38" s="51"/>
      <c r="E38" s="170">
        <f aca="true" t="shared" si="5" ref="E38:J38">SUM(E39:E42)</f>
        <v>1830000000</v>
      </c>
      <c r="F38" s="170">
        <f t="shared" si="5"/>
        <v>0</v>
      </c>
      <c r="G38" s="170">
        <f t="shared" si="5"/>
        <v>1830000000</v>
      </c>
      <c r="H38" s="171">
        <f t="shared" si="5"/>
        <v>112000000</v>
      </c>
      <c r="I38" s="170">
        <f t="shared" si="5"/>
        <v>0</v>
      </c>
      <c r="J38" s="171">
        <f t="shared" si="5"/>
        <v>2032000000</v>
      </c>
      <c r="M38" s="178"/>
      <c r="N38" s="179"/>
    </row>
    <row r="39" spans="2:13" s="150" customFormat="1" ht="15" hidden="1">
      <c r="B39" s="49" t="s">
        <v>103</v>
      </c>
      <c r="C39" s="51">
        <v>211</v>
      </c>
      <c r="D39" s="51"/>
      <c r="E39" s="176"/>
      <c r="F39" s="176"/>
      <c r="G39" s="176"/>
      <c r="H39" s="177"/>
      <c r="I39" s="176"/>
      <c r="J39" s="177"/>
      <c r="M39" s="155"/>
    </row>
    <row r="40" spans="2:13" s="150" customFormat="1" ht="15" hidden="1">
      <c r="B40" s="49" t="s">
        <v>104</v>
      </c>
      <c r="C40" s="51">
        <v>212</v>
      </c>
      <c r="D40" s="51"/>
      <c r="E40" s="176"/>
      <c r="F40" s="176"/>
      <c r="G40" s="176"/>
      <c r="H40" s="177"/>
      <c r="I40" s="176"/>
      <c r="J40" s="177"/>
      <c r="M40" s="155"/>
    </row>
    <row r="41" spans="2:13" s="150" customFormat="1" ht="15">
      <c r="B41" s="49" t="s">
        <v>105</v>
      </c>
      <c r="C41" s="51">
        <v>218</v>
      </c>
      <c r="D41" s="51" t="s">
        <v>106</v>
      </c>
      <c r="E41" s="176">
        <v>1830000000</v>
      </c>
      <c r="F41" s="176">
        <v>0</v>
      </c>
      <c r="G41" s="176">
        <f>E41+F41</f>
        <v>1830000000</v>
      </c>
      <c r="H41" s="177">
        <v>112000000</v>
      </c>
      <c r="I41" s="176"/>
      <c r="J41" s="177">
        <v>2032000000</v>
      </c>
      <c r="L41" s="189"/>
      <c r="M41" s="155"/>
    </row>
    <row r="42" spans="2:13" s="150" customFormat="1" ht="15" hidden="1">
      <c r="B42" s="49" t="s">
        <v>107</v>
      </c>
      <c r="C42" s="51">
        <v>219</v>
      </c>
      <c r="D42" s="51"/>
      <c r="E42" s="176"/>
      <c r="F42" s="176"/>
      <c r="G42" s="176"/>
      <c r="H42" s="177"/>
      <c r="I42" s="176"/>
      <c r="J42" s="177"/>
      <c r="M42" s="155"/>
    </row>
    <row r="43" spans="1:10" ht="5.25" customHeight="1">
      <c r="A43" s="167"/>
      <c r="B43" s="168"/>
      <c r="C43" s="51"/>
      <c r="D43" s="51"/>
      <c r="E43" s="172"/>
      <c r="F43" s="172"/>
      <c r="G43" s="172"/>
      <c r="H43" s="173"/>
      <c r="I43" s="172"/>
      <c r="J43" s="173"/>
    </row>
    <row r="44" spans="1:14" s="150" customFormat="1" ht="15">
      <c r="A44" s="1"/>
      <c r="B44" s="34" t="s">
        <v>108</v>
      </c>
      <c r="C44" s="78">
        <v>220</v>
      </c>
      <c r="D44" s="51"/>
      <c r="E44" s="170">
        <f aca="true" t="shared" si="6" ref="E44:J44">E45+E51+E54</f>
        <v>688945993856</v>
      </c>
      <c r="F44" s="170">
        <f t="shared" si="6"/>
        <v>832253333</v>
      </c>
      <c r="G44" s="170">
        <f t="shared" si="6"/>
        <v>689778247189</v>
      </c>
      <c r="H44" s="171">
        <f t="shared" si="6"/>
        <v>552445499777</v>
      </c>
      <c r="I44" s="170">
        <f t="shared" si="6"/>
        <v>1160147655</v>
      </c>
      <c r="J44" s="171">
        <f t="shared" si="6"/>
        <v>644810455303</v>
      </c>
      <c r="M44" s="155"/>
      <c r="N44" s="174"/>
    </row>
    <row r="45" spans="2:13" ht="15">
      <c r="B45" s="49" t="s">
        <v>109</v>
      </c>
      <c r="C45" s="51">
        <v>221</v>
      </c>
      <c r="D45" s="51" t="s">
        <v>110</v>
      </c>
      <c r="E45" s="176">
        <f aca="true" t="shared" si="7" ref="E45:J45">SUM(E46:E47)</f>
        <v>537352140212</v>
      </c>
      <c r="F45" s="176">
        <f t="shared" si="7"/>
        <v>832253333</v>
      </c>
      <c r="G45" s="176">
        <f t="shared" si="7"/>
        <v>538184393545</v>
      </c>
      <c r="H45" s="177">
        <f t="shared" si="7"/>
        <v>543620130347</v>
      </c>
      <c r="I45" s="176">
        <f t="shared" si="7"/>
        <v>1160147655</v>
      </c>
      <c r="J45" s="177">
        <f t="shared" si="7"/>
        <v>599764944619</v>
      </c>
      <c r="M45" s="197"/>
    </row>
    <row r="46" spans="1:10" ht="15">
      <c r="A46" s="198"/>
      <c r="B46" s="199" t="s">
        <v>111</v>
      </c>
      <c r="C46" s="50">
        <v>222</v>
      </c>
      <c r="D46" s="51"/>
      <c r="E46" s="176">
        <v>983497743093</v>
      </c>
      <c r="F46" s="176">
        <v>1197630008</v>
      </c>
      <c r="G46" s="176">
        <f>E46+F46</f>
        <v>984695373101</v>
      </c>
      <c r="H46" s="177">
        <v>844357137978</v>
      </c>
      <c r="I46" s="176">
        <v>1185130008</v>
      </c>
      <c r="J46" s="177">
        <v>967875207767</v>
      </c>
    </row>
    <row r="47" spans="1:10" ht="15">
      <c r="A47" s="198"/>
      <c r="B47" s="199" t="s">
        <v>112</v>
      </c>
      <c r="C47" s="51">
        <v>223</v>
      </c>
      <c r="D47" s="51"/>
      <c r="E47" s="176">
        <v>-446145602881</v>
      </c>
      <c r="F47" s="176">
        <v>-365376675</v>
      </c>
      <c r="G47" s="176">
        <f>E47+F47</f>
        <v>-446510979556</v>
      </c>
      <c r="H47" s="177">
        <v>-300737007631</v>
      </c>
      <c r="I47" s="176">
        <v>-24982353</v>
      </c>
      <c r="J47" s="177">
        <v>-368110263148</v>
      </c>
    </row>
    <row r="48" spans="2:10" ht="15" hidden="1">
      <c r="B48" s="49" t="s">
        <v>113</v>
      </c>
      <c r="C48" s="50">
        <v>224</v>
      </c>
      <c r="D48" s="51"/>
      <c r="E48" s="176"/>
      <c r="F48" s="176"/>
      <c r="G48" s="176"/>
      <c r="H48" s="177"/>
      <c r="I48" s="176"/>
      <c r="J48" s="177"/>
    </row>
    <row r="49" spans="1:10" ht="15" hidden="1">
      <c r="A49" s="198"/>
      <c r="B49" s="199" t="s">
        <v>114</v>
      </c>
      <c r="C49" s="51">
        <v>225</v>
      </c>
      <c r="D49" s="51"/>
      <c r="E49" s="176"/>
      <c r="F49" s="176"/>
      <c r="G49" s="176"/>
      <c r="H49" s="177"/>
      <c r="I49" s="176"/>
      <c r="J49" s="177"/>
    </row>
    <row r="50" spans="2:10" ht="15" hidden="1">
      <c r="B50" s="49" t="s">
        <v>115</v>
      </c>
      <c r="C50" s="50">
        <v>226</v>
      </c>
      <c r="D50" s="51"/>
      <c r="E50" s="176"/>
      <c r="F50" s="176"/>
      <c r="G50" s="176"/>
      <c r="H50" s="177"/>
      <c r="I50" s="176"/>
      <c r="J50" s="177"/>
    </row>
    <row r="51" spans="2:10" ht="15">
      <c r="B51" s="49" t="s">
        <v>116</v>
      </c>
      <c r="C51" s="51">
        <v>227</v>
      </c>
      <c r="D51" s="175" t="s">
        <v>117</v>
      </c>
      <c r="E51" s="176">
        <f aca="true" t="shared" si="8" ref="E51:J51">SUM(E52:E53)</f>
        <v>8249132295</v>
      </c>
      <c r="F51" s="176">
        <f t="shared" si="8"/>
        <v>0</v>
      </c>
      <c r="G51" s="176">
        <f t="shared" si="8"/>
        <v>8249132295</v>
      </c>
      <c r="H51" s="177">
        <f t="shared" si="8"/>
        <v>8467929359</v>
      </c>
      <c r="I51" s="176">
        <f t="shared" si="8"/>
        <v>0</v>
      </c>
      <c r="J51" s="177">
        <f t="shared" si="8"/>
        <v>8238030827</v>
      </c>
    </row>
    <row r="52" spans="1:10" ht="15">
      <c r="A52" s="198"/>
      <c r="B52" s="199" t="s">
        <v>111</v>
      </c>
      <c r="C52" s="50">
        <v>228</v>
      </c>
      <c r="D52" s="51"/>
      <c r="E52" s="176">
        <v>9628523490</v>
      </c>
      <c r="F52" s="176"/>
      <c r="G52" s="176">
        <f>E52+F52</f>
        <v>9628523490</v>
      </c>
      <c r="H52" s="177">
        <v>9387523490</v>
      </c>
      <c r="I52" s="176"/>
      <c r="J52" s="177">
        <v>9387523490</v>
      </c>
    </row>
    <row r="53" spans="2:10" ht="15">
      <c r="B53" s="200" t="s">
        <v>112</v>
      </c>
      <c r="C53" s="69">
        <v>229</v>
      </c>
      <c r="D53" s="69"/>
      <c r="E53" s="201">
        <v>-1379391195</v>
      </c>
      <c r="F53" s="201"/>
      <c r="G53" s="176">
        <f>E53+F53</f>
        <v>-1379391195</v>
      </c>
      <c r="H53" s="177">
        <v>-919594131</v>
      </c>
      <c r="I53" s="201"/>
      <c r="J53" s="177">
        <v>-1149492663</v>
      </c>
    </row>
    <row r="54" spans="2:10" ht="15">
      <c r="B54" s="200" t="s">
        <v>118</v>
      </c>
      <c r="C54" s="202">
        <v>230</v>
      </c>
      <c r="D54" s="51" t="s">
        <v>119</v>
      </c>
      <c r="E54" s="201">
        <v>143344721349</v>
      </c>
      <c r="F54" s="201"/>
      <c r="G54" s="176">
        <f>E54+F54</f>
        <v>143344721349</v>
      </c>
      <c r="H54" s="203">
        <v>357440071</v>
      </c>
      <c r="I54" s="201"/>
      <c r="J54" s="177">
        <v>36807479857</v>
      </c>
    </row>
    <row r="55" spans="2:12" ht="5.25" customHeight="1">
      <c r="B55" s="49"/>
      <c r="C55" s="50"/>
      <c r="D55" s="51"/>
      <c r="E55" s="176"/>
      <c r="F55" s="176"/>
      <c r="G55" s="176"/>
      <c r="H55" s="177"/>
      <c r="I55" s="176"/>
      <c r="J55" s="177"/>
      <c r="K55" s="138"/>
      <c r="L55" s="138"/>
    </row>
    <row r="56" spans="2:13" s="139" customFormat="1" ht="14.25" customHeight="1">
      <c r="B56" s="34" t="s">
        <v>120</v>
      </c>
      <c r="C56" s="204">
        <v>240</v>
      </c>
      <c r="D56" s="51"/>
      <c r="E56" s="170">
        <f aca="true" t="shared" si="9" ref="E56:J56">SUM(E57:E58)</f>
        <v>0</v>
      </c>
      <c r="F56" s="170">
        <f t="shared" si="9"/>
        <v>0</v>
      </c>
      <c r="G56" s="170">
        <f t="shared" si="9"/>
        <v>0</v>
      </c>
      <c r="H56" s="171">
        <f t="shared" si="9"/>
        <v>0</v>
      </c>
      <c r="I56" s="170">
        <f t="shared" si="9"/>
        <v>0</v>
      </c>
      <c r="J56" s="171">
        <f t="shared" si="9"/>
        <v>0</v>
      </c>
      <c r="M56" s="197"/>
    </row>
    <row r="57" spans="1:13" s="139" customFormat="1" ht="15" hidden="1">
      <c r="A57" s="136"/>
      <c r="B57" s="199" t="s">
        <v>111</v>
      </c>
      <c r="C57" s="50">
        <v>241</v>
      </c>
      <c r="D57" s="51"/>
      <c r="E57" s="176">
        <v>0</v>
      </c>
      <c r="F57" s="176">
        <v>0</v>
      </c>
      <c r="G57" s="176">
        <v>0</v>
      </c>
      <c r="H57" s="177">
        <v>0</v>
      </c>
      <c r="I57" s="176">
        <v>0</v>
      </c>
      <c r="J57" s="177">
        <v>0</v>
      </c>
      <c r="K57" s="205"/>
      <c r="L57" s="205"/>
      <c r="M57" s="197"/>
    </row>
    <row r="58" spans="1:13" s="139" customFormat="1" ht="15" hidden="1">
      <c r="A58" s="136"/>
      <c r="B58" s="199" t="s">
        <v>112</v>
      </c>
      <c r="C58" s="50">
        <v>242</v>
      </c>
      <c r="D58" s="51"/>
      <c r="E58" s="201">
        <v>0</v>
      </c>
      <c r="F58" s="201">
        <v>0</v>
      </c>
      <c r="G58" s="201">
        <v>0</v>
      </c>
      <c r="H58" s="203">
        <v>0</v>
      </c>
      <c r="I58" s="201">
        <v>0</v>
      </c>
      <c r="J58" s="203">
        <v>0</v>
      </c>
      <c r="M58" s="197"/>
    </row>
    <row r="59" spans="1:10" ht="5.25" customHeight="1">
      <c r="A59" s="167"/>
      <c r="B59" s="168"/>
      <c r="C59" s="51"/>
      <c r="D59" s="51"/>
      <c r="E59" s="172"/>
      <c r="F59" s="172"/>
      <c r="G59" s="172"/>
      <c r="H59" s="173"/>
      <c r="I59" s="172"/>
      <c r="J59" s="173"/>
    </row>
    <row r="60" spans="1:10" ht="15.75" customHeight="1">
      <c r="A60" s="167"/>
      <c r="B60" s="34" t="s">
        <v>121</v>
      </c>
      <c r="C60" s="78">
        <v>250</v>
      </c>
      <c r="D60" s="108" t="s">
        <v>122</v>
      </c>
      <c r="E60" s="170">
        <f aca="true" t="shared" si="10" ref="E60:J60">SUM(E61:E64)</f>
        <v>362169041082</v>
      </c>
      <c r="F60" s="170">
        <f t="shared" si="10"/>
        <v>0</v>
      </c>
      <c r="G60" s="170">
        <f t="shared" si="10"/>
        <v>351515928234.5966</v>
      </c>
      <c r="H60" s="171">
        <f t="shared" si="10"/>
        <v>250518083036</v>
      </c>
      <c r="I60" s="170">
        <f t="shared" si="10"/>
        <v>0</v>
      </c>
      <c r="J60" s="171">
        <f t="shared" si="10"/>
        <v>341598114924.44214</v>
      </c>
    </row>
    <row r="61" spans="1:10" ht="15.75" customHeight="1">
      <c r="A61" s="167"/>
      <c r="B61" s="206" t="s">
        <v>123</v>
      </c>
      <c r="C61" s="175">
        <v>251</v>
      </c>
      <c r="D61" s="51"/>
      <c r="E61" s="176">
        <v>10468861082</v>
      </c>
      <c r="F61" s="176"/>
      <c r="G61" s="176">
        <f>E61+F61-'[1]BTDC'!F10</f>
        <v>0</v>
      </c>
      <c r="H61" s="177">
        <v>10468861082</v>
      </c>
      <c r="I61" s="176"/>
      <c r="J61" s="177">
        <v>0</v>
      </c>
    </row>
    <row r="62" spans="1:10" ht="15.75" customHeight="1">
      <c r="A62" s="167"/>
      <c r="B62" s="206" t="s">
        <v>124</v>
      </c>
      <c r="C62" s="175">
        <v>252</v>
      </c>
      <c r="D62" s="51"/>
      <c r="E62" s="176">
        <v>317500000000</v>
      </c>
      <c r="F62" s="176"/>
      <c r="G62" s="176">
        <f>E62+F62-'[1]BTDC'!F25-'[1]BTDC'!F26</f>
        <v>317315748234.5966</v>
      </c>
      <c r="H62" s="177">
        <v>215950000000</v>
      </c>
      <c r="I62" s="176"/>
      <c r="J62" s="177">
        <v>317434807837.44214</v>
      </c>
    </row>
    <row r="63" spans="1:10" ht="16.5" customHeight="1">
      <c r="A63" s="167"/>
      <c r="B63" s="206" t="s">
        <v>125</v>
      </c>
      <c r="C63" s="175">
        <v>258</v>
      </c>
      <c r="D63" s="175"/>
      <c r="E63" s="176">
        <v>34200180000</v>
      </c>
      <c r="F63" s="176"/>
      <c r="G63" s="176">
        <f>E63+F63</f>
        <v>34200180000</v>
      </c>
      <c r="H63" s="177">
        <v>24300180000</v>
      </c>
      <c r="I63" s="176"/>
      <c r="J63" s="177">
        <v>24300180000</v>
      </c>
    </row>
    <row r="64" spans="1:12" ht="16.5" customHeight="1">
      <c r="A64" s="167"/>
      <c r="B64" s="206" t="s">
        <v>126</v>
      </c>
      <c r="C64" s="175">
        <v>259</v>
      </c>
      <c r="D64" s="51"/>
      <c r="E64" s="185">
        <v>0</v>
      </c>
      <c r="F64" s="185"/>
      <c r="G64" s="176">
        <f>E64+F64</f>
        <v>0</v>
      </c>
      <c r="H64" s="177">
        <v>-200958046</v>
      </c>
      <c r="I64" s="185"/>
      <c r="J64" s="177">
        <v>-136872913</v>
      </c>
      <c r="L64" s="138"/>
    </row>
    <row r="65" spans="1:10" ht="5.25" customHeight="1">
      <c r="A65" s="167"/>
      <c r="B65" s="206"/>
      <c r="C65" s="175"/>
      <c r="D65" s="51"/>
      <c r="E65" s="185"/>
      <c r="F65" s="185"/>
      <c r="G65" s="176"/>
      <c r="H65" s="177"/>
      <c r="I65" s="185"/>
      <c r="J65" s="177"/>
    </row>
    <row r="66" spans="1:10" ht="15.75" customHeight="1">
      <c r="A66" s="167"/>
      <c r="B66" s="34" t="s">
        <v>127</v>
      </c>
      <c r="C66" s="78">
        <v>260</v>
      </c>
      <c r="D66" s="78"/>
      <c r="E66" s="170"/>
      <c r="F66" s="170"/>
      <c r="G66" s="170">
        <v>0</v>
      </c>
      <c r="H66" s="171"/>
      <c r="I66" s="170"/>
      <c r="J66" s="171">
        <v>0</v>
      </c>
    </row>
    <row r="67" spans="1:10" ht="5.25" customHeight="1">
      <c r="A67" s="167"/>
      <c r="B67" s="168"/>
      <c r="C67" s="51"/>
      <c r="D67" s="51"/>
      <c r="E67" s="172"/>
      <c r="F67" s="172"/>
      <c r="G67" s="172"/>
      <c r="H67" s="173"/>
      <c r="I67" s="172"/>
      <c r="J67" s="173"/>
    </row>
    <row r="68" spans="1:10" ht="15.75" customHeight="1">
      <c r="A68" s="167"/>
      <c r="B68" s="34" t="s">
        <v>128</v>
      </c>
      <c r="C68" s="78">
        <v>270</v>
      </c>
      <c r="D68" s="78"/>
      <c r="E68" s="170">
        <f aca="true" t="shared" si="11" ref="E68:J68">SUM(E69:E71)</f>
        <v>30328860272</v>
      </c>
      <c r="F68" s="170">
        <f t="shared" si="11"/>
        <v>838238427</v>
      </c>
      <c r="G68" s="170">
        <f t="shared" si="11"/>
        <v>31167098699</v>
      </c>
      <c r="H68" s="171">
        <f t="shared" si="11"/>
        <v>32198474557</v>
      </c>
      <c r="I68" s="170">
        <f t="shared" si="11"/>
        <v>273408183</v>
      </c>
      <c r="J68" s="171">
        <f t="shared" si="11"/>
        <v>33383330608</v>
      </c>
    </row>
    <row r="69" spans="1:13" s="210" customFormat="1" ht="15" customHeight="1">
      <c r="A69" s="207"/>
      <c r="B69" s="103" t="s">
        <v>129</v>
      </c>
      <c r="C69" s="184">
        <v>271</v>
      </c>
      <c r="D69" s="51" t="s">
        <v>130</v>
      </c>
      <c r="E69" s="185">
        <v>30066860272</v>
      </c>
      <c r="F69" s="185">
        <v>838238427</v>
      </c>
      <c r="G69" s="176">
        <f>E69+F69</f>
        <v>30905098699</v>
      </c>
      <c r="H69" s="186">
        <v>32198474557</v>
      </c>
      <c r="I69" s="185">
        <v>273408183</v>
      </c>
      <c r="J69" s="177">
        <v>33383330608</v>
      </c>
      <c r="K69" s="208"/>
      <c r="L69" s="208"/>
      <c r="M69" s="209"/>
    </row>
    <row r="70" spans="1:10" ht="15.75" customHeight="1">
      <c r="A70" s="167"/>
      <c r="B70" s="103" t="s">
        <v>131</v>
      </c>
      <c r="C70" s="51">
        <v>262</v>
      </c>
      <c r="D70" s="51"/>
      <c r="E70" s="176">
        <v>0</v>
      </c>
      <c r="F70" s="176">
        <v>0</v>
      </c>
      <c r="G70" s="176">
        <f>E70+F70</f>
        <v>0</v>
      </c>
      <c r="H70" s="177">
        <v>0</v>
      </c>
      <c r="I70" s="176">
        <v>0</v>
      </c>
      <c r="J70" s="177">
        <v>0</v>
      </c>
    </row>
    <row r="71" spans="1:10" ht="15.75" customHeight="1">
      <c r="A71" s="167"/>
      <c r="B71" s="103" t="s">
        <v>132</v>
      </c>
      <c r="C71" s="51">
        <v>268</v>
      </c>
      <c r="D71" s="51"/>
      <c r="E71" s="176">
        <v>262000000</v>
      </c>
      <c r="F71" s="176">
        <v>0</v>
      </c>
      <c r="G71" s="176">
        <f>E71+F71</f>
        <v>262000000</v>
      </c>
      <c r="H71" s="177">
        <v>0</v>
      </c>
      <c r="I71" s="176">
        <v>0</v>
      </c>
      <c r="J71" s="177">
        <v>0</v>
      </c>
    </row>
    <row r="72" spans="1:10" ht="5.25" customHeight="1">
      <c r="A72" s="167"/>
      <c r="B72" s="168"/>
      <c r="C72" s="51"/>
      <c r="D72" s="51"/>
      <c r="E72" s="172"/>
      <c r="F72" s="172"/>
      <c r="G72" s="172"/>
      <c r="H72" s="173"/>
      <c r="I72" s="172"/>
      <c r="J72" s="173"/>
    </row>
    <row r="73" spans="1:15" ht="15.75" customHeight="1" thickBot="1">
      <c r="A73" s="167"/>
      <c r="B73" s="211" t="s">
        <v>133</v>
      </c>
      <c r="C73" s="212">
        <v>280</v>
      </c>
      <c r="D73" s="213"/>
      <c r="E73" s="214">
        <f aca="true" t="shared" si="12" ref="E73:J73">E8+E36</f>
        <v>1450422278518</v>
      </c>
      <c r="F73" s="214">
        <f t="shared" si="12"/>
        <v>27917700007</v>
      </c>
      <c r="G73" s="214">
        <f t="shared" si="12"/>
        <v>1450793109962.355</v>
      </c>
      <c r="H73" s="215">
        <f t="shared" si="12"/>
        <v>1140957630931</v>
      </c>
      <c r="I73" s="214">
        <f t="shared" si="12"/>
        <v>12567342437</v>
      </c>
      <c r="J73" s="215">
        <f t="shared" si="12"/>
        <v>1322508278913.2275</v>
      </c>
      <c r="K73" s="216"/>
      <c r="L73" s="216"/>
      <c r="O73" s="138"/>
    </row>
    <row r="74" spans="1:10" ht="5.25" customHeight="1" thickTop="1">
      <c r="A74" s="167"/>
      <c r="B74" s="217"/>
      <c r="C74" s="217"/>
      <c r="D74" s="217"/>
      <c r="E74" s="218"/>
      <c r="F74" s="218"/>
      <c r="G74" s="218"/>
      <c r="H74" s="218"/>
      <c r="I74" s="218"/>
      <c r="J74" s="218"/>
    </row>
    <row r="75" spans="1:10" ht="5.25" customHeight="1">
      <c r="A75" s="167"/>
      <c r="B75" s="167"/>
      <c r="C75" s="167"/>
      <c r="D75" s="167"/>
      <c r="E75" s="219"/>
      <c r="F75" s="219"/>
      <c r="G75" s="219"/>
      <c r="H75" s="219"/>
      <c r="I75" s="219"/>
      <c r="J75" s="219"/>
    </row>
    <row r="76" spans="1:10" ht="21.75" customHeight="1">
      <c r="A76" s="167"/>
      <c r="B76" s="344" t="s">
        <v>134</v>
      </c>
      <c r="C76" s="344"/>
      <c r="D76" s="344"/>
      <c r="E76" s="344"/>
      <c r="F76" s="344"/>
      <c r="G76" s="344"/>
      <c r="H76" s="344"/>
      <c r="I76" s="344"/>
      <c r="J76" s="344"/>
    </row>
    <row r="77" spans="1:10" ht="17.25" customHeight="1">
      <c r="A77" s="167"/>
      <c r="B77" s="345" t="str">
        <f>B4</f>
        <v>Tại ngày 31 tháng 12 năm 2012</v>
      </c>
      <c r="C77" s="345"/>
      <c r="D77" s="345"/>
      <c r="E77" s="345"/>
      <c r="F77" s="345"/>
      <c r="G77" s="345"/>
      <c r="H77" s="345"/>
      <c r="I77" s="345"/>
      <c r="J77" s="345"/>
    </row>
    <row r="78" spans="1:10" ht="15" customHeight="1" thickBot="1">
      <c r="A78" s="167"/>
      <c r="B78" s="167"/>
      <c r="C78" s="167"/>
      <c r="D78" s="167"/>
      <c r="E78" s="219"/>
      <c r="F78" s="219"/>
      <c r="G78" s="219"/>
      <c r="H78" s="156" t="s">
        <v>69</v>
      </c>
      <c r="I78" s="219"/>
      <c r="J78" s="156" t="s">
        <v>69</v>
      </c>
    </row>
    <row r="79" spans="1:10" ht="30" customHeight="1" thickTop="1">
      <c r="A79" s="167"/>
      <c r="B79" s="159" t="s">
        <v>135</v>
      </c>
      <c r="C79" s="160" t="s">
        <v>3</v>
      </c>
      <c r="D79" s="161" t="s">
        <v>4</v>
      </c>
      <c r="E79" s="163" t="str">
        <f aca="true" t="shared" si="13" ref="E79:J79">E6</f>
        <v>31/12/2011            Bia SGBT</v>
      </c>
      <c r="F79" s="163" t="str">
        <f t="shared" si="13"/>
        <v>31/12/2011           TMBia SGBT</v>
      </c>
      <c r="G79" s="163">
        <f t="shared" si="13"/>
        <v>41274</v>
      </c>
      <c r="H79" s="164">
        <f t="shared" si="13"/>
        <v>40544</v>
      </c>
      <c r="I79" s="163" t="str">
        <f t="shared" si="13"/>
        <v>31/12/2011            TMBia SGBT</v>
      </c>
      <c r="J79" s="164">
        <f t="shared" si="13"/>
        <v>40909</v>
      </c>
    </row>
    <row r="80" spans="1:22" ht="8.25" customHeight="1">
      <c r="A80" s="167"/>
      <c r="B80" s="168"/>
      <c r="C80" s="51"/>
      <c r="D80" s="51"/>
      <c r="E80" s="172"/>
      <c r="F80" s="172"/>
      <c r="G80" s="172"/>
      <c r="H80" s="173"/>
      <c r="I80" s="172"/>
      <c r="J80" s="173"/>
      <c r="O80" s="210"/>
      <c r="P80" s="210"/>
      <c r="Q80" s="210"/>
      <c r="R80" s="210"/>
      <c r="S80" s="210"/>
      <c r="T80" s="210"/>
      <c r="U80" s="210"/>
      <c r="V80" s="210"/>
    </row>
    <row r="81" spans="1:22" s="150" customFormat="1" ht="15">
      <c r="A81" s="1"/>
      <c r="B81" s="34" t="s">
        <v>136</v>
      </c>
      <c r="C81" s="78">
        <v>300</v>
      </c>
      <c r="D81" s="51"/>
      <c r="E81" s="170">
        <f aca="true" t="shared" si="14" ref="E81:J81">E83+E95</f>
        <v>419600110762</v>
      </c>
      <c r="F81" s="170">
        <f t="shared" si="14"/>
        <v>17919986791</v>
      </c>
      <c r="G81" s="170">
        <f t="shared" si="14"/>
        <v>420833897609</v>
      </c>
      <c r="H81" s="171">
        <f t="shared" si="14"/>
        <v>239270386989</v>
      </c>
      <c r="I81" s="170">
        <f t="shared" si="14"/>
        <v>1824783947</v>
      </c>
      <c r="J81" s="171">
        <f t="shared" si="14"/>
        <v>418401242586</v>
      </c>
      <c r="K81" s="174"/>
      <c r="L81" s="174"/>
      <c r="M81" s="178"/>
      <c r="N81" s="183"/>
      <c r="O81" s="183"/>
      <c r="P81" s="179"/>
      <c r="Q81" s="179"/>
      <c r="R81" s="179"/>
      <c r="S81" s="179"/>
      <c r="T81" s="179"/>
      <c r="U81" s="179"/>
      <c r="V81" s="179"/>
    </row>
    <row r="82" spans="1:22" ht="7.5" customHeight="1">
      <c r="A82" s="167"/>
      <c r="B82" s="168"/>
      <c r="C82" s="51"/>
      <c r="D82" s="51"/>
      <c r="E82" s="172"/>
      <c r="F82" s="172"/>
      <c r="G82" s="172"/>
      <c r="H82" s="173"/>
      <c r="I82" s="172"/>
      <c r="J82" s="173"/>
      <c r="M82" s="178"/>
      <c r="N82" s="210"/>
      <c r="O82" s="210"/>
      <c r="P82" s="210"/>
      <c r="Q82" s="210"/>
      <c r="R82" s="210"/>
      <c r="S82" s="210"/>
      <c r="T82" s="210"/>
      <c r="U82" s="210"/>
      <c r="V82" s="210"/>
    </row>
    <row r="83" spans="1:22" ht="15">
      <c r="A83" s="1"/>
      <c r="B83" s="34" t="s">
        <v>137</v>
      </c>
      <c r="C83" s="78">
        <v>310</v>
      </c>
      <c r="D83" s="50"/>
      <c r="E83" s="220">
        <f aca="true" t="shared" si="15" ref="E83:J83">SUM(E84:E93)</f>
        <v>342811952299</v>
      </c>
      <c r="F83" s="220">
        <f t="shared" si="15"/>
        <v>17919986791</v>
      </c>
      <c r="G83" s="220">
        <f t="shared" si="15"/>
        <v>344045739146</v>
      </c>
      <c r="H83" s="221">
        <f t="shared" si="15"/>
        <v>238747872477</v>
      </c>
      <c r="I83" s="220">
        <f t="shared" si="15"/>
        <v>1824783947</v>
      </c>
      <c r="J83" s="221">
        <f t="shared" si="15"/>
        <v>350502433780</v>
      </c>
      <c r="K83" s="138"/>
      <c r="L83" s="138"/>
      <c r="M83" s="178"/>
      <c r="N83" s="210"/>
      <c r="O83" s="210"/>
      <c r="P83" s="210"/>
      <c r="Q83" s="210"/>
      <c r="R83" s="210"/>
      <c r="S83" s="210"/>
      <c r="T83" s="210"/>
      <c r="U83" s="210"/>
      <c r="V83" s="210"/>
    </row>
    <row r="84" spans="2:22" ht="15">
      <c r="B84" s="49" t="s">
        <v>138</v>
      </c>
      <c r="C84" s="51">
        <v>311</v>
      </c>
      <c r="D84" s="51" t="s">
        <v>139</v>
      </c>
      <c r="E84" s="185">
        <v>35054937500</v>
      </c>
      <c r="F84" s="185"/>
      <c r="G84" s="176">
        <f aca="true" t="shared" si="16" ref="G84:G93">E84+F84</f>
        <v>35054937500</v>
      </c>
      <c r="H84" s="177">
        <v>19713377497</v>
      </c>
      <c r="I84" s="185"/>
      <c r="J84" s="177">
        <v>70879678684</v>
      </c>
      <c r="K84" s="138"/>
      <c r="L84" s="138"/>
      <c r="M84" s="178"/>
      <c r="N84" s="222"/>
      <c r="O84" s="222"/>
      <c r="P84" s="208"/>
      <c r="Q84" s="210"/>
      <c r="R84" s="210"/>
      <c r="S84" s="210"/>
      <c r="T84" s="210"/>
      <c r="U84" s="210"/>
      <c r="V84" s="210"/>
    </row>
    <row r="85" spans="2:22" ht="15">
      <c r="B85" s="49" t="s">
        <v>140</v>
      </c>
      <c r="C85" s="51">
        <v>312</v>
      </c>
      <c r="D85" s="51"/>
      <c r="E85" s="176">
        <v>146335747424</v>
      </c>
      <c r="F85" s="176">
        <v>17084229622</v>
      </c>
      <c r="G85" s="176">
        <f>E85+F85-'[1]BTDC'!F22</f>
        <v>146733777102</v>
      </c>
      <c r="H85" s="177">
        <v>97341447530</v>
      </c>
      <c r="I85" s="176">
        <v>1523114075</v>
      </c>
      <c r="J85" s="177">
        <v>135146268784</v>
      </c>
      <c r="K85" s="138"/>
      <c r="L85" s="138"/>
      <c r="M85" s="178"/>
      <c r="N85" s="210"/>
      <c r="O85" s="210"/>
      <c r="P85" s="208"/>
      <c r="Q85" s="210"/>
      <c r="R85" s="210"/>
      <c r="S85" s="210"/>
      <c r="T85" s="210"/>
      <c r="U85" s="210"/>
      <c r="V85" s="210"/>
    </row>
    <row r="86" spans="2:22" ht="15">
      <c r="B86" s="49" t="s">
        <v>141</v>
      </c>
      <c r="C86" s="51">
        <v>313</v>
      </c>
      <c r="D86" s="51"/>
      <c r="E86" s="176"/>
      <c r="F86" s="176">
        <v>189096000</v>
      </c>
      <c r="G86" s="176">
        <f t="shared" si="16"/>
        <v>189096000</v>
      </c>
      <c r="H86" s="177">
        <v>0</v>
      </c>
      <c r="I86" s="176">
        <v>726500</v>
      </c>
      <c r="J86" s="177">
        <v>0</v>
      </c>
      <c r="K86" s="138"/>
      <c r="L86" s="138"/>
      <c r="M86" s="209"/>
      <c r="N86" s="210"/>
      <c r="O86" s="210"/>
      <c r="P86" s="210"/>
      <c r="Q86" s="210"/>
      <c r="R86" s="210"/>
      <c r="S86" s="210"/>
      <c r="T86" s="210"/>
      <c r="U86" s="210"/>
      <c r="V86" s="210"/>
    </row>
    <row r="87" spans="1:15" s="210" customFormat="1" ht="15">
      <c r="A87" s="223"/>
      <c r="B87" s="224" t="s">
        <v>142</v>
      </c>
      <c r="C87" s="184">
        <v>314</v>
      </c>
      <c r="D87" s="184" t="s">
        <v>143</v>
      </c>
      <c r="E87" s="185">
        <v>130864714819</v>
      </c>
      <c r="F87" s="185">
        <v>71417429</v>
      </c>
      <c r="G87" s="176">
        <f t="shared" si="16"/>
        <v>130936132248</v>
      </c>
      <c r="H87" s="186">
        <v>105402663271</v>
      </c>
      <c r="I87" s="185">
        <v>148391759</v>
      </c>
      <c r="J87" s="177">
        <v>112403920820</v>
      </c>
      <c r="K87" s="208"/>
      <c r="L87" s="208"/>
      <c r="M87" s="209"/>
      <c r="N87" s="222"/>
      <c r="O87" s="222"/>
    </row>
    <row r="88" spans="1:22" ht="15">
      <c r="A88" s="225"/>
      <c r="B88" s="188" t="s">
        <v>144</v>
      </c>
      <c r="C88" s="51">
        <v>315</v>
      </c>
      <c r="D88" s="51"/>
      <c r="E88" s="185">
        <v>11164568249</v>
      </c>
      <c r="F88" s="185">
        <v>852733161</v>
      </c>
      <c r="G88" s="176">
        <f t="shared" si="16"/>
        <v>12017301410</v>
      </c>
      <c r="H88" s="177">
        <v>7591140272</v>
      </c>
      <c r="I88" s="185">
        <v>145031613</v>
      </c>
      <c r="J88" s="177">
        <v>8908200307</v>
      </c>
      <c r="K88" s="138"/>
      <c r="L88" s="138"/>
      <c r="M88" s="209"/>
      <c r="N88" s="222"/>
      <c r="O88" s="222"/>
      <c r="P88" s="210"/>
      <c r="Q88" s="210"/>
      <c r="R88" s="210"/>
      <c r="S88" s="210"/>
      <c r="T88" s="210"/>
      <c r="U88" s="210"/>
      <c r="V88" s="210"/>
    </row>
    <row r="89" spans="1:22" ht="15">
      <c r="A89" s="225"/>
      <c r="B89" s="188" t="s">
        <v>145</v>
      </c>
      <c r="C89" s="51">
        <v>316</v>
      </c>
      <c r="D89" s="51" t="s">
        <v>146</v>
      </c>
      <c r="E89" s="176">
        <v>423455194</v>
      </c>
      <c r="F89" s="176">
        <v>130784026</v>
      </c>
      <c r="G89" s="176">
        <f t="shared" si="16"/>
        <v>554239220</v>
      </c>
      <c r="H89" s="177">
        <v>2713013019</v>
      </c>
      <c r="I89" s="176">
        <v>7520000</v>
      </c>
      <c r="J89" s="177">
        <v>599893545</v>
      </c>
      <c r="K89" s="138"/>
      <c r="L89" s="138"/>
      <c r="M89" s="209"/>
      <c r="N89" s="210"/>
      <c r="O89" s="210"/>
      <c r="P89" s="210"/>
      <c r="Q89" s="210"/>
      <c r="R89" s="210"/>
      <c r="S89" s="210"/>
      <c r="T89" s="210"/>
      <c r="U89" s="210"/>
      <c r="V89" s="210"/>
    </row>
    <row r="90" spans="1:22" ht="15" hidden="1">
      <c r="A90" s="225"/>
      <c r="B90" s="188" t="s">
        <v>147</v>
      </c>
      <c r="C90" s="51">
        <v>317</v>
      </c>
      <c r="D90" s="51"/>
      <c r="E90" s="176"/>
      <c r="F90" s="176"/>
      <c r="G90" s="176">
        <f t="shared" si="16"/>
        <v>0</v>
      </c>
      <c r="H90" s="177">
        <v>0</v>
      </c>
      <c r="I90" s="176"/>
      <c r="J90" s="177">
        <v>0</v>
      </c>
      <c r="K90" s="138"/>
      <c r="L90" s="138"/>
      <c r="M90" s="209"/>
      <c r="N90" s="210"/>
      <c r="O90" s="210"/>
      <c r="P90" s="210"/>
      <c r="Q90" s="210"/>
      <c r="R90" s="210"/>
      <c r="S90" s="210"/>
      <c r="T90" s="210"/>
      <c r="U90" s="210"/>
      <c r="V90" s="210"/>
    </row>
    <row r="91" spans="1:22" ht="15" hidden="1">
      <c r="A91" s="225"/>
      <c r="B91" s="188" t="s">
        <v>148</v>
      </c>
      <c r="C91" s="51">
        <v>318</v>
      </c>
      <c r="D91" s="51"/>
      <c r="E91" s="176"/>
      <c r="F91" s="176"/>
      <c r="G91" s="176">
        <f t="shared" si="16"/>
        <v>0</v>
      </c>
      <c r="H91" s="177">
        <v>0</v>
      </c>
      <c r="I91" s="176"/>
      <c r="J91" s="177">
        <v>0</v>
      </c>
      <c r="K91" s="138"/>
      <c r="L91" s="138"/>
      <c r="M91" s="209"/>
      <c r="N91" s="210"/>
      <c r="O91" s="210"/>
      <c r="P91" s="210"/>
      <c r="Q91" s="210"/>
      <c r="R91" s="210"/>
      <c r="S91" s="210"/>
      <c r="T91" s="210"/>
      <c r="U91" s="210"/>
      <c r="V91" s="210"/>
    </row>
    <row r="92" spans="1:22" ht="17.25">
      <c r="A92" s="225"/>
      <c r="B92" s="188" t="s">
        <v>149</v>
      </c>
      <c r="C92" s="51">
        <v>319</v>
      </c>
      <c r="D92" s="51" t="s">
        <v>150</v>
      </c>
      <c r="E92" s="185">
        <v>16407066895</v>
      </c>
      <c r="F92" s="185">
        <v>41326720</v>
      </c>
      <c r="G92" s="176">
        <f t="shared" si="16"/>
        <v>16448393615</v>
      </c>
      <c r="H92" s="177">
        <v>144434781</v>
      </c>
      <c r="I92" s="185"/>
      <c r="J92" s="177">
        <v>17066857870</v>
      </c>
      <c r="K92" s="138"/>
      <c r="L92" s="138"/>
      <c r="M92" s="209"/>
      <c r="N92" s="226"/>
      <c r="O92" s="226"/>
      <c r="P92" s="210"/>
      <c r="Q92" s="210"/>
      <c r="R92" s="210"/>
      <c r="S92" s="210"/>
      <c r="T92" s="210"/>
      <c r="U92" s="210"/>
      <c r="V92" s="210"/>
    </row>
    <row r="93" spans="1:22" ht="15">
      <c r="A93" s="225"/>
      <c r="B93" s="188" t="s">
        <v>151</v>
      </c>
      <c r="C93" s="51">
        <v>323</v>
      </c>
      <c r="D93" s="51"/>
      <c r="E93" s="185">
        <v>2561462218</v>
      </c>
      <c r="F93" s="185">
        <v>-449600167</v>
      </c>
      <c r="G93" s="176">
        <f t="shared" si="16"/>
        <v>2111862051</v>
      </c>
      <c r="H93" s="177">
        <v>5841796107</v>
      </c>
      <c r="I93" s="185"/>
      <c r="J93" s="177">
        <v>5497613770</v>
      </c>
      <c r="K93" s="138"/>
      <c r="L93" s="138"/>
      <c r="M93" s="209"/>
      <c r="N93" s="222"/>
      <c r="O93" s="222"/>
      <c r="P93" s="222"/>
      <c r="Q93" s="210"/>
      <c r="R93" s="210"/>
      <c r="S93" s="210"/>
      <c r="T93" s="210"/>
      <c r="U93" s="210"/>
      <c r="V93" s="210"/>
    </row>
    <row r="94" spans="1:22" ht="7.5" customHeight="1">
      <c r="A94" s="167"/>
      <c r="B94" s="168"/>
      <c r="C94" s="51"/>
      <c r="D94" s="51"/>
      <c r="E94" s="172"/>
      <c r="F94" s="172"/>
      <c r="G94" s="172"/>
      <c r="H94" s="173"/>
      <c r="I94" s="172"/>
      <c r="J94" s="173"/>
      <c r="K94" s="150"/>
      <c r="L94" s="150"/>
      <c r="M94" s="209"/>
      <c r="N94" s="210"/>
      <c r="O94" s="210"/>
      <c r="P94" s="210"/>
      <c r="Q94" s="210"/>
      <c r="R94" s="210"/>
      <c r="S94" s="210"/>
      <c r="T94" s="210"/>
      <c r="U94" s="210"/>
      <c r="V94" s="210"/>
    </row>
    <row r="95" spans="1:22" ht="15">
      <c r="A95" s="139"/>
      <c r="B95" s="34" t="s">
        <v>152</v>
      </c>
      <c r="C95" s="78">
        <v>330</v>
      </c>
      <c r="D95" s="51"/>
      <c r="E95" s="170">
        <f aca="true" t="shared" si="17" ref="E95:J95">SUM(E96:E101)</f>
        <v>76788158463</v>
      </c>
      <c r="F95" s="170">
        <f t="shared" si="17"/>
        <v>0</v>
      </c>
      <c r="G95" s="170">
        <f t="shared" si="17"/>
        <v>76788158463</v>
      </c>
      <c r="H95" s="171">
        <f t="shared" si="17"/>
        <v>522514512</v>
      </c>
      <c r="I95" s="170">
        <f t="shared" si="17"/>
        <v>0</v>
      </c>
      <c r="J95" s="171">
        <f t="shared" si="17"/>
        <v>67898808806</v>
      </c>
      <c r="K95" s="227"/>
      <c r="L95" s="227"/>
      <c r="M95" s="209"/>
      <c r="N95" s="210"/>
      <c r="O95" s="210"/>
      <c r="P95" s="210"/>
      <c r="Q95" s="210"/>
      <c r="R95" s="210"/>
      <c r="S95" s="210"/>
      <c r="T95" s="210"/>
      <c r="U95" s="210"/>
      <c r="V95" s="210"/>
    </row>
    <row r="96" spans="2:22" ht="15">
      <c r="B96" s="49" t="s">
        <v>153</v>
      </c>
      <c r="C96" s="51">
        <v>331</v>
      </c>
      <c r="D96" s="51"/>
      <c r="E96" s="176">
        <v>3137438</v>
      </c>
      <c r="F96" s="176"/>
      <c r="G96" s="176">
        <f aca="true" t="shared" si="18" ref="G96:G101">E96+F96</f>
        <v>3137438</v>
      </c>
      <c r="H96" s="177">
        <v>3137438</v>
      </c>
      <c r="I96" s="176"/>
      <c r="J96" s="177">
        <v>3137438</v>
      </c>
      <c r="K96" s="57"/>
      <c r="L96" s="57"/>
      <c r="M96" s="209"/>
      <c r="N96" s="210"/>
      <c r="O96" s="208"/>
      <c r="P96" s="210"/>
      <c r="Q96" s="210"/>
      <c r="R96" s="210"/>
      <c r="S96" s="210"/>
      <c r="T96" s="210"/>
      <c r="U96" s="210"/>
      <c r="V96" s="210"/>
    </row>
    <row r="97" spans="2:22" ht="17.25" hidden="1">
      <c r="B97" s="49" t="s">
        <v>154</v>
      </c>
      <c r="C97" s="51">
        <v>332</v>
      </c>
      <c r="D97" s="51"/>
      <c r="E97" s="228"/>
      <c r="F97" s="228"/>
      <c r="G97" s="176">
        <f t="shared" si="18"/>
        <v>0</v>
      </c>
      <c r="H97" s="229"/>
      <c r="I97" s="228"/>
      <c r="J97" s="177">
        <v>0</v>
      </c>
      <c r="K97" s="57"/>
      <c r="L97" s="57"/>
      <c r="M97" s="209"/>
      <c r="N97" s="210"/>
      <c r="O97" s="210"/>
      <c r="P97" s="210"/>
      <c r="Q97" s="210"/>
      <c r="R97" s="210"/>
      <c r="S97" s="210"/>
      <c r="T97" s="210"/>
      <c r="U97" s="210"/>
      <c r="V97" s="210"/>
    </row>
    <row r="98" spans="2:22" ht="15">
      <c r="B98" s="49" t="s">
        <v>155</v>
      </c>
      <c r="C98" s="51">
        <v>333</v>
      </c>
      <c r="D98" s="51"/>
      <c r="E98" s="176"/>
      <c r="F98" s="176"/>
      <c r="G98" s="176">
        <f t="shared" si="18"/>
        <v>0</v>
      </c>
      <c r="H98" s="177">
        <v>0</v>
      </c>
      <c r="I98" s="176"/>
      <c r="J98" s="177">
        <v>0</v>
      </c>
      <c r="K98" s="57"/>
      <c r="L98" s="57"/>
      <c r="M98" s="209"/>
      <c r="N98" s="210"/>
      <c r="O98" s="208"/>
      <c r="P98" s="210"/>
      <c r="Q98" s="210"/>
      <c r="R98" s="210"/>
      <c r="S98" s="210"/>
      <c r="T98" s="210"/>
      <c r="U98" s="210"/>
      <c r="V98" s="210"/>
    </row>
    <row r="99" spans="2:22" ht="15">
      <c r="B99" s="200" t="s">
        <v>156</v>
      </c>
      <c r="C99" s="69">
        <v>334</v>
      </c>
      <c r="D99" s="51" t="s">
        <v>157</v>
      </c>
      <c r="E99" s="230">
        <v>76785021025</v>
      </c>
      <c r="F99" s="230"/>
      <c r="G99" s="176">
        <f t="shared" si="18"/>
        <v>76785021025</v>
      </c>
      <c r="H99" s="177">
        <v>0</v>
      </c>
      <c r="I99" s="230"/>
      <c r="J99" s="177">
        <v>66941015625</v>
      </c>
      <c r="K99" s="57"/>
      <c r="L99" s="57"/>
      <c r="M99" s="178"/>
      <c r="N99" s="222"/>
      <c r="O99" s="222"/>
      <c r="P99" s="210"/>
      <c r="Q99" s="210"/>
      <c r="R99" s="210"/>
      <c r="S99" s="210"/>
      <c r="T99" s="210"/>
      <c r="U99" s="210"/>
      <c r="V99" s="210"/>
    </row>
    <row r="100" spans="2:22" ht="15" hidden="1">
      <c r="B100" s="49" t="s">
        <v>158</v>
      </c>
      <c r="C100" s="51">
        <v>335</v>
      </c>
      <c r="D100" s="51"/>
      <c r="E100" s="176">
        <v>0</v>
      </c>
      <c r="F100" s="176"/>
      <c r="G100" s="176">
        <f t="shared" si="18"/>
        <v>0</v>
      </c>
      <c r="H100" s="177">
        <v>0</v>
      </c>
      <c r="I100" s="176"/>
      <c r="J100" s="177">
        <v>0</v>
      </c>
      <c r="K100" s="57"/>
      <c r="L100" s="57"/>
      <c r="O100" s="210"/>
      <c r="P100" s="210"/>
      <c r="Q100" s="210"/>
      <c r="R100" s="210"/>
      <c r="S100" s="210"/>
      <c r="T100" s="210"/>
      <c r="U100" s="210"/>
      <c r="V100" s="210"/>
    </row>
    <row r="101" spans="2:22" ht="15">
      <c r="B101" s="49" t="s">
        <v>159</v>
      </c>
      <c r="C101" s="51">
        <v>336</v>
      </c>
      <c r="D101" s="51"/>
      <c r="E101" s="176">
        <v>0</v>
      </c>
      <c r="F101" s="176"/>
      <c r="G101" s="176">
        <f t="shared" si="18"/>
        <v>0</v>
      </c>
      <c r="H101" s="177">
        <v>519377074</v>
      </c>
      <c r="I101" s="176"/>
      <c r="J101" s="177">
        <v>954655743</v>
      </c>
      <c r="K101" s="57"/>
      <c r="L101" s="57"/>
      <c r="O101" s="210"/>
      <c r="P101" s="210"/>
      <c r="Q101" s="210"/>
      <c r="R101" s="210"/>
      <c r="S101" s="210"/>
      <c r="T101" s="210"/>
      <c r="U101" s="210"/>
      <c r="V101" s="210"/>
    </row>
    <row r="102" spans="2:22" ht="15" hidden="1">
      <c r="B102" s="49" t="s">
        <v>160</v>
      </c>
      <c r="C102" s="51">
        <v>338</v>
      </c>
      <c r="D102" s="51"/>
      <c r="E102" s="176">
        <v>0</v>
      </c>
      <c r="F102" s="176">
        <v>0</v>
      </c>
      <c r="G102" s="176">
        <v>0</v>
      </c>
      <c r="H102" s="177">
        <v>0</v>
      </c>
      <c r="I102" s="176">
        <v>0</v>
      </c>
      <c r="J102" s="177">
        <v>0</v>
      </c>
      <c r="M102" s="197"/>
      <c r="O102" s="210"/>
      <c r="P102" s="210"/>
      <c r="Q102" s="210"/>
      <c r="R102" s="210"/>
      <c r="S102" s="210"/>
      <c r="T102" s="210"/>
      <c r="U102" s="210"/>
      <c r="V102" s="210"/>
    </row>
    <row r="103" spans="1:22" ht="8.25" customHeight="1">
      <c r="A103" s="167"/>
      <c r="B103" s="168"/>
      <c r="C103" s="51"/>
      <c r="D103" s="51"/>
      <c r="E103" s="172"/>
      <c r="F103" s="172"/>
      <c r="G103" s="172"/>
      <c r="H103" s="173"/>
      <c r="I103" s="172"/>
      <c r="J103" s="173"/>
      <c r="O103" s="210"/>
      <c r="P103" s="210"/>
      <c r="Q103" s="210"/>
      <c r="R103" s="210"/>
      <c r="S103" s="210"/>
      <c r="T103" s="210"/>
      <c r="U103" s="210"/>
      <c r="V103" s="210"/>
    </row>
    <row r="104" spans="1:13" s="150" customFormat="1" ht="15">
      <c r="A104" s="1"/>
      <c r="B104" s="34" t="s">
        <v>161</v>
      </c>
      <c r="C104" s="78">
        <v>400</v>
      </c>
      <c r="D104" s="51"/>
      <c r="E104" s="170">
        <f aca="true" t="shared" si="19" ref="E104:J104">E106+E117</f>
        <v>1030822167756</v>
      </c>
      <c r="F104" s="170">
        <f t="shared" si="19"/>
        <v>9997713216</v>
      </c>
      <c r="G104" s="170">
        <f t="shared" si="19"/>
        <v>1029959212353.3549</v>
      </c>
      <c r="H104" s="171">
        <f t="shared" si="19"/>
        <v>901687243942</v>
      </c>
      <c r="I104" s="170">
        <f t="shared" si="19"/>
        <v>10742558490</v>
      </c>
      <c r="J104" s="171">
        <f t="shared" si="19"/>
        <v>904107036327.2273</v>
      </c>
      <c r="K104" s="227"/>
      <c r="L104" s="227"/>
      <c r="M104" s="155"/>
    </row>
    <row r="105" spans="1:12" ht="8.25" customHeight="1">
      <c r="A105" s="167"/>
      <c r="B105" s="168"/>
      <c r="C105" s="51"/>
      <c r="D105" s="51"/>
      <c r="E105" s="172"/>
      <c r="F105" s="172"/>
      <c r="G105" s="172"/>
      <c r="H105" s="173"/>
      <c r="I105" s="172"/>
      <c r="J105" s="173"/>
      <c r="K105" s="150"/>
      <c r="L105" s="150"/>
    </row>
    <row r="106" spans="1:12" ht="15">
      <c r="A106" s="1"/>
      <c r="B106" s="34" t="s">
        <v>162</v>
      </c>
      <c r="C106" s="78">
        <v>410</v>
      </c>
      <c r="D106" s="78" t="s">
        <v>163</v>
      </c>
      <c r="E106" s="170">
        <f aca="true" t="shared" si="20" ref="E106:J106">SUM(E107:E115)</f>
        <v>1030822167756</v>
      </c>
      <c r="F106" s="170">
        <f t="shared" si="20"/>
        <v>9997713216</v>
      </c>
      <c r="G106" s="170">
        <f t="shared" si="20"/>
        <v>1029959212353.3549</v>
      </c>
      <c r="H106" s="171">
        <f t="shared" si="20"/>
        <v>901687243942</v>
      </c>
      <c r="I106" s="170">
        <f t="shared" si="20"/>
        <v>10742558490</v>
      </c>
      <c r="J106" s="171">
        <f t="shared" si="20"/>
        <v>904107036327.2273</v>
      </c>
      <c r="K106" s="227"/>
      <c r="L106" s="227"/>
    </row>
    <row r="107" spans="2:12" ht="15">
      <c r="B107" s="49" t="s">
        <v>164</v>
      </c>
      <c r="C107" s="51">
        <v>411</v>
      </c>
      <c r="D107" s="51"/>
      <c r="E107" s="176">
        <v>565762360000</v>
      </c>
      <c r="F107" s="176">
        <v>10468861082</v>
      </c>
      <c r="G107" s="176">
        <f>E107+F107-'[1]BTDC'!F10</f>
        <v>565762360000</v>
      </c>
      <c r="H107" s="177">
        <v>282881180000</v>
      </c>
      <c r="I107" s="176">
        <v>10468861082</v>
      </c>
      <c r="J107" s="177">
        <v>565762360000</v>
      </c>
      <c r="K107" s="174"/>
      <c r="L107" s="174"/>
    </row>
    <row r="108" spans="2:12" ht="15">
      <c r="B108" s="49" t="s">
        <v>165</v>
      </c>
      <c r="C108" s="51">
        <v>413</v>
      </c>
      <c r="D108" s="51"/>
      <c r="E108" s="185">
        <v>0</v>
      </c>
      <c r="F108" s="185"/>
      <c r="G108" s="176">
        <f aca="true" t="shared" si="21" ref="G108:G114">E108+F108</f>
        <v>0</v>
      </c>
      <c r="H108" s="177">
        <v>97118820000</v>
      </c>
      <c r="I108" s="185"/>
      <c r="J108" s="177">
        <v>0</v>
      </c>
      <c r="K108" s="174"/>
      <c r="L108" s="174"/>
    </row>
    <row r="109" spans="2:12" ht="15">
      <c r="B109" s="49" t="s">
        <v>166</v>
      </c>
      <c r="C109" s="51">
        <v>416</v>
      </c>
      <c r="D109" s="51"/>
      <c r="E109" s="176">
        <v>0</v>
      </c>
      <c r="F109" s="176"/>
      <c r="G109" s="176">
        <f t="shared" si="21"/>
        <v>0</v>
      </c>
      <c r="H109" s="177">
        <v>0</v>
      </c>
      <c r="I109" s="176"/>
      <c r="J109" s="177">
        <v>172695600</v>
      </c>
      <c r="K109" s="174"/>
      <c r="L109" s="174"/>
    </row>
    <row r="110" spans="2:12" ht="15">
      <c r="B110" s="49" t="s">
        <v>167</v>
      </c>
      <c r="C110" s="51">
        <v>417</v>
      </c>
      <c r="D110" s="51"/>
      <c r="E110" s="176">
        <v>140660522283</v>
      </c>
      <c r="F110" s="176"/>
      <c r="G110" s="176">
        <f t="shared" si="21"/>
        <v>140660522283</v>
      </c>
      <c r="H110" s="177">
        <v>50595331814</v>
      </c>
      <c r="I110" s="176"/>
      <c r="J110" s="177">
        <v>111673538451</v>
      </c>
      <c r="K110" s="174"/>
      <c r="L110" s="174"/>
    </row>
    <row r="111" spans="2:12" ht="15">
      <c r="B111" s="49" t="s">
        <v>168</v>
      </c>
      <c r="C111" s="51">
        <v>418</v>
      </c>
      <c r="D111" s="51"/>
      <c r="E111" s="176">
        <v>52493491916</v>
      </c>
      <c r="F111" s="176">
        <v>0</v>
      </c>
      <c r="G111" s="176">
        <f t="shared" si="21"/>
        <v>52493491916</v>
      </c>
      <c r="H111" s="177">
        <v>38000000000</v>
      </c>
      <c r="I111" s="176"/>
      <c r="J111" s="177">
        <v>38000000000</v>
      </c>
      <c r="K111" s="174"/>
      <c r="L111" s="174"/>
    </row>
    <row r="112" spans="2:12" ht="15" hidden="1">
      <c r="B112" s="49" t="s">
        <v>169</v>
      </c>
      <c r="C112" s="51">
        <v>417</v>
      </c>
      <c r="D112" s="51"/>
      <c r="E112" s="185"/>
      <c r="F112" s="185"/>
      <c r="G112" s="176">
        <f t="shared" si="21"/>
        <v>0</v>
      </c>
      <c r="H112" s="177">
        <v>0</v>
      </c>
      <c r="I112" s="185"/>
      <c r="J112" s="177">
        <v>0</v>
      </c>
      <c r="K112" s="150"/>
      <c r="L112" s="150"/>
    </row>
    <row r="113" spans="2:12" ht="15" hidden="1">
      <c r="B113" s="49" t="s">
        <v>170</v>
      </c>
      <c r="C113" s="51">
        <v>418</v>
      </c>
      <c r="D113" s="51"/>
      <c r="E113" s="185"/>
      <c r="F113" s="185"/>
      <c r="G113" s="176">
        <f t="shared" si="21"/>
        <v>0</v>
      </c>
      <c r="H113" s="177">
        <v>0</v>
      </c>
      <c r="I113" s="185"/>
      <c r="J113" s="177">
        <v>0</v>
      </c>
      <c r="K113" s="150"/>
      <c r="L113" s="150"/>
    </row>
    <row r="114" spans="2:12" ht="15" hidden="1">
      <c r="B114" s="49" t="s">
        <v>171</v>
      </c>
      <c r="C114" s="51">
        <v>419</v>
      </c>
      <c r="D114" s="51"/>
      <c r="E114" s="176"/>
      <c r="F114" s="176"/>
      <c r="G114" s="176">
        <f t="shared" si="21"/>
        <v>0</v>
      </c>
      <c r="H114" s="177"/>
      <c r="I114" s="176"/>
      <c r="J114" s="177">
        <v>0</v>
      </c>
      <c r="K114" s="150"/>
      <c r="L114" s="150"/>
    </row>
    <row r="115" spans="2:13" s="210" customFormat="1" ht="15">
      <c r="B115" s="103" t="s">
        <v>172</v>
      </c>
      <c r="C115" s="184">
        <v>420</v>
      </c>
      <c r="D115" s="184"/>
      <c r="E115" s="185">
        <v>271905793557</v>
      </c>
      <c r="F115" s="185">
        <v>-471147866</v>
      </c>
      <c r="G115" s="176">
        <f>E115+F115-'[1]BTDC'!F13-'[1]BTDC'!F14-'[1]BTDC'!F25-'[1]BTDC'!F26+'[1]BTDC'!F19</f>
        <v>271042838154.3549</v>
      </c>
      <c r="H115" s="186">
        <v>433091912128</v>
      </c>
      <c r="I115" s="185">
        <v>273697408</v>
      </c>
      <c r="J115" s="177">
        <v>188498442276.22736</v>
      </c>
      <c r="K115" s="179"/>
      <c r="L115" s="179"/>
      <c r="M115" s="231"/>
    </row>
    <row r="116" spans="1:12" ht="6.75" customHeight="1" hidden="1">
      <c r="A116" s="167"/>
      <c r="B116" s="168"/>
      <c r="C116" s="51"/>
      <c r="D116" s="51"/>
      <c r="E116" s="172"/>
      <c r="F116" s="172"/>
      <c r="G116" s="172"/>
      <c r="H116" s="173"/>
      <c r="I116" s="172"/>
      <c r="J116" s="173"/>
      <c r="K116" s="150"/>
      <c r="L116" s="150"/>
    </row>
    <row r="117" spans="1:12" ht="15" hidden="1">
      <c r="A117" s="139"/>
      <c r="B117" s="34" t="s">
        <v>173</v>
      </c>
      <c r="C117" s="78">
        <v>430</v>
      </c>
      <c r="D117" s="51"/>
      <c r="E117" s="170">
        <f aca="true" t="shared" si="22" ref="E117:J117">SUM(E118:E120)</f>
        <v>0</v>
      </c>
      <c r="F117" s="170">
        <f t="shared" si="22"/>
        <v>0</v>
      </c>
      <c r="G117" s="170">
        <f t="shared" si="22"/>
        <v>0</v>
      </c>
      <c r="H117" s="171">
        <f t="shared" si="22"/>
        <v>0</v>
      </c>
      <c r="I117" s="170">
        <f t="shared" si="22"/>
        <v>0</v>
      </c>
      <c r="J117" s="171">
        <f t="shared" si="22"/>
        <v>0</v>
      </c>
      <c r="K117" s="150"/>
      <c r="L117" s="150"/>
    </row>
    <row r="118" spans="2:12" ht="15" hidden="1">
      <c r="B118" s="49" t="s">
        <v>174</v>
      </c>
      <c r="C118" s="51">
        <v>431</v>
      </c>
      <c r="D118" s="51"/>
      <c r="E118" s="185">
        <v>0</v>
      </c>
      <c r="F118" s="185">
        <v>0</v>
      </c>
      <c r="G118" s="185">
        <v>0</v>
      </c>
      <c r="H118" s="177"/>
      <c r="I118" s="185">
        <v>0</v>
      </c>
      <c r="J118" s="177"/>
      <c r="K118" s="150"/>
      <c r="L118" s="150"/>
    </row>
    <row r="119" spans="2:12" ht="15" hidden="1">
      <c r="B119" s="49" t="s">
        <v>175</v>
      </c>
      <c r="C119" s="51">
        <v>432</v>
      </c>
      <c r="D119" s="51"/>
      <c r="E119" s="176">
        <v>0</v>
      </c>
      <c r="F119" s="176">
        <v>0</v>
      </c>
      <c r="G119" s="176">
        <v>0</v>
      </c>
      <c r="H119" s="177">
        <v>0</v>
      </c>
      <c r="I119" s="176">
        <v>0</v>
      </c>
      <c r="J119" s="177">
        <v>0</v>
      </c>
      <c r="K119" s="150"/>
      <c r="L119" s="150"/>
    </row>
    <row r="120" spans="2:12" ht="15" hidden="1">
      <c r="B120" s="49" t="s">
        <v>176</v>
      </c>
      <c r="C120" s="51">
        <v>433</v>
      </c>
      <c r="D120" s="51"/>
      <c r="E120" s="176">
        <v>0</v>
      </c>
      <c r="F120" s="176">
        <v>0</v>
      </c>
      <c r="G120" s="176">
        <v>0</v>
      </c>
      <c r="H120" s="177">
        <v>0</v>
      </c>
      <c r="I120" s="176">
        <v>0</v>
      </c>
      <c r="J120" s="177">
        <v>0</v>
      </c>
      <c r="K120" s="150"/>
      <c r="L120" s="150"/>
    </row>
    <row r="121" spans="1:12" ht="7.5" customHeight="1">
      <c r="A121" s="167"/>
      <c r="B121" s="168"/>
      <c r="C121" s="51"/>
      <c r="D121" s="51"/>
      <c r="E121" s="172"/>
      <c r="F121" s="172"/>
      <c r="G121" s="172"/>
      <c r="H121" s="173"/>
      <c r="I121" s="172"/>
      <c r="J121" s="173"/>
      <c r="K121" s="150"/>
      <c r="L121" s="150"/>
    </row>
    <row r="122" spans="1:13" ht="15.75" thickBot="1">
      <c r="A122" s="139"/>
      <c r="B122" s="232" t="s">
        <v>177</v>
      </c>
      <c r="C122" s="233">
        <v>440</v>
      </c>
      <c r="D122" s="234"/>
      <c r="E122" s="235">
        <f aca="true" t="shared" si="23" ref="E122:J122">E104+E81</f>
        <v>1450422278518</v>
      </c>
      <c r="F122" s="235">
        <f t="shared" si="23"/>
        <v>27917700007</v>
      </c>
      <c r="G122" s="235">
        <f t="shared" si="23"/>
        <v>1450793109962.355</v>
      </c>
      <c r="H122" s="236">
        <f t="shared" si="23"/>
        <v>1140957630931</v>
      </c>
      <c r="I122" s="235">
        <f t="shared" si="23"/>
        <v>12567342437</v>
      </c>
      <c r="J122" s="236">
        <f t="shared" si="23"/>
        <v>1322508278913.2273</v>
      </c>
      <c r="K122" s="237">
        <f>G73-G122</f>
        <v>0</v>
      </c>
      <c r="L122" s="238"/>
      <c r="M122" s="239"/>
    </row>
    <row r="123" spans="1:13" ht="16.5" customHeight="1" thickTop="1">
      <c r="A123" s="139"/>
      <c r="B123" s="139"/>
      <c r="C123" s="25"/>
      <c r="D123" s="139"/>
      <c r="E123" s="227"/>
      <c r="F123" s="227"/>
      <c r="G123" s="227"/>
      <c r="H123" s="227"/>
      <c r="I123" s="227"/>
      <c r="J123" s="227"/>
      <c r="K123" s="227"/>
      <c r="L123" s="227"/>
      <c r="M123" s="240"/>
    </row>
    <row r="124" spans="1:13" ht="18" customHeight="1" thickBot="1">
      <c r="A124" s="139"/>
      <c r="B124" s="325" t="s">
        <v>178</v>
      </c>
      <c r="C124" s="325"/>
      <c r="D124" s="325"/>
      <c r="E124" s="325"/>
      <c r="F124" s="325"/>
      <c r="G124" s="325"/>
      <c r="H124" s="325"/>
      <c r="I124" s="325"/>
      <c r="J124" s="325"/>
      <c r="K124" s="227"/>
      <c r="L124" s="227"/>
      <c r="M124" s="240"/>
    </row>
    <row r="125" spans="1:13" ht="16.5" customHeight="1" thickTop="1">
      <c r="A125" s="139"/>
      <c r="B125" s="241" t="s">
        <v>2</v>
      </c>
      <c r="C125" s="242" t="s">
        <v>4</v>
      </c>
      <c r="D125" s="243"/>
      <c r="E125" s="244">
        <f>E76</f>
        <v>0</v>
      </c>
      <c r="F125" s="245">
        <f>F76</f>
        <v>0</v>
      </c>
      <c r="G125" s="244">
        <f>G79</f>
        <v>41274</v>
      </c>
      <c r="H125" s="227"/>
      <c r="I125" s="227"/>
      <c r="J125" s="245">
        <f>J79</f>
        <v>40909</v>
      </c>
      <c r="K125" s="227"/>
      <c r="L125" s="227"/>
      <c r="M125" s="240"/>
    </row>
    <row r="126" spans="1:13" ht="16.5" customHeight="1">
      <c r="A126" s="139"/>
      <c r="B126" s="246" t="s">
        <v>179</v>
      </c>
      <c r="C126" s="247"/>
      <c r="D126" s="248"/>
      <c r="E126" s="227"/>
      <c r="F126" s="227"/>
      <c r="G126" s="249">
        <v>3632047000</v>
      </c>
      <c r="H126" s="227"/>
      <c r="I126" s="227"/>
      <c r="J126" s="250">
        <v>3632047000</v>
      </c>
      <c r="K126" s="227"/>
      <c r="L126" s="227"/>
      <c r="M126" s="240"/>
    </row>
    <row r="127" spans="1:13" ht="9.75" customHeight="1" thickBot="1">
      <c r="A127" s="139"/>
      <c r="B127" s="251"/>
      <c r="C127" s="252"/>
      <c r="D127" s="253"/>
      <c r="E127" s="254"/>
      <c r="F127" s="254"/>
      <c r="G127" s="254"/>
      <c r="H127" s="254"/>
      <c r="I127" s="254"/>
      <c r="J127" s="255"/>
      <c r="K127" s="256"/>
      <c r="L127" s="256"/>
      <c r="M127" s="240"/>
    </row>
    <row r="128" spans="1:13" ht="9.75" customHeight="1" thickTop="1">
      <c r="A128" s="139"/>
      <c r="B128" s="257"/>
      <c r="C128" s="247"/>
      <c r="D128" s="258"/>
      <c r="E128" s="227"/>
      <c r="F128" s="227"/>
      <c r="G128" s="227"/>
      <c r="H128" s="227"/>
      <c r="I128" s="227"/>
      <c r="J128" s="227"/>
      <c r="K128" s="256"/>
      <c r="L128" s="256"/>
      <c r="M128" s="240"/>
    </row>
    <row r="129" spans="2:12" ht="15">
      <c r="B129" s="125" t="s">
        <v>180</v>
      </c>
      <c r="C129" s="125"/>
      <c r="D129" s="25"/>
      <c r="E129" s="139"/>
      <c r="F129" s="139"/>
      <c r="G129" s="139"/>
      <c r="H129" s="25" t="s">
        <v>181</v>
      </c>
      <c r="I129" s="139"/>
      <c r="J129" s="25" t="s">
        <v>181</v>
      </c>
      <c r="K129" s="25"/>
      <c r="L129" s="25"/>
    </row>
    <row r="130" spans="3:10" ht="15">
      <c r="C130" s="136"/>
      <c r="D130" s="137"/>
      <c r="E130" s="138"/>
      <c r="F130" s="138"/>
      <c r="G130" s="138"/>
      <c r="H130" s="138"/>
      <c r="I130" s="138"/>
      <c r="J130" s="138"/>
    </row>
    <row r="131" spans="3:12" ht="15">
      <c r="C131" s="136"/>
      <c r="D131" s="137"/>
      <c r="E131" s="138"/>
      <c r="F131" s="138"/>
      <c r="G131" s="138"/>
      <c r="H131" s="138"/>
      <c r="I131" s="138"/>
      <c r="J131" s="138"/>
      <c r="K131" s="138"/>
      <c r="L131" s="138"/>
    </row>
    <row r="132" spans="3:10" ht="15">
      <c r="C132" s="136"/>
      <c r="D132" s="137"/>
      <c r="E132" s="138"/>
      <c r="F132" s="138"/>
      <c r="G132" s="138"/>
      <c r="H132" s="138"/>
      <c r="I132" s="138"/>
      <c r="J132" s="138"/>
    </row>
    <row r="133" spans="3:13" ht="15">
      <c r="C133" s="136"/>
      <c r="D133" s="137"/>
      <c r="E133" s="138"/>
      <c r="F133" s="138"/>
      <c r="G133" s="138"/>
      <c r="H133" s="138"/>
      <c r="I133" s="138"/>
      <c r="J133" s="138"/>
      <c r="M133" s="259"/>
    </row>
    <row r="134" spans="2:10" ht="15">
      <c r="B134" s="136" t="s">
        <v>230</v>
      </c>
      <c r="C134" s="136"/>
      <c r="D134" s="137" t="s">
        <v>230</v>
      </c>
      <c r="E134" s="138"/>
      <c r="F134" s="138"/>
      <c r="G134" s="138"/>
      <c r="H134" s="138"/>
      <c r="I134" s="138"/>
      <c r="J134" s="138" t="s">
        <v>230</v>
      </c>
    </row>
    <row r="135" spans="2:10" ht="15">
      <c r="B135" s="139" t="s">
        <v>182</v>
      </c>
      <c r="C135" s="139"/>
      <c r="D135" s="137"/>
      <c r="H135" s="140" t="s">
        <v>61</v>
      </c>
      <c r="J135" s="140" t="s">
        <v>61</v>
      </c>
    </row>
    <row r="136" spans="3:4" ht="13.5" customHeight="1">
      <c r="C136" s="136"/>
      <c r="D136" s="137"/>
    </row>
    <row r="137" spans="2:4" ht="16.5" customHeight="1">
      <c r="B137" s="225" t="s">
        <v>183</v>
      </c>
      <c r="C137" s="136"/>
      <c r="D137" s="137"/>
    </row>
    <row r="138" spans="5:10" ht="15">
      <c r="E138" s="138"/>
      <c r="F138" s="138"/>
      <c r="G138" s="138"/>
      <c r="H138" s="138"/>
      <c r="I138" s="138"/>
      <c r="J138" s="138"/>
    </row>
    <row r="139" spans="5:10" ht="15">
      <c r="E139" s="138"/>
      <c r="F139" s="138"/>
      <c r="G139" s="138"/>
      <c r="H139" s="138"/>
      <c r="I139" s="138"/>
      <c r="J139" s="138"/>
    </row>
    <row r="140" spans="5:10" ht="15">
      <c r="E140" s="138"/>
      <c r="F140" s="138"/>
      <c r="G140" s="138"/>
      <c r="H140" s="138"/>
      <c r="I140" s="138"/>
      <c r="J140" s="138"/>
    </row>
    <row r="141" spans="5:10" ht="15">
      <c r="E141" s="138"/>
      <c r="F141" s="138"/>
      <c r="G141" s="138"/>
      <c r="H141" s="138"/>
      <c r="I141" s="138"/>
      <c r="J141" s="138"/>
    </row>
    <row r="142" spans="5:10" ht="15">
      <c r="E142" s="138"/>
      <c r="F142" s="138"/>
      <c r="G142" s="138"/>
      <c r="H142" s="138"/>
      <c r="I142" s="138"/>
      <c r="J142" s="138"/>
    </row>
    <row r="143" spans="5:10" ht="15">
      <c r="E143" s="138"/>
      <c r="F143" s="138"/>
      <c r="G143" s="138"/>
      <c r="H143" s="138"/>
      <c r="I143" s="138"/>
      <c r="J143" s="138"/>
    </row>
    <row r="144" spans="5:10" ht="15">
      <c r="E144" s="138"/>
      <c r="F144" s="138"/>
      <c r="G144" s="138"/>
      <c r="H144" s="138"/>
      <c r="I144" s="138"/>
      <c r="J144" s="138"/>
    </row>
    <row r="145" spans="5:10" ht="15">
      <c r="E145" s="138"/>
      <c r="F145" s="138"/>
      <c r="G145" s="138"/>
      <c r="H145" s="138"/>
      <c r="I145" s="138"/>
      <c r="J145" s="138"/>
    </row>
    <row r="146" spans="5:10" ht="15">
      <c r="E146" s="138"/>
      <c r="F146" s="138"/>
      <c r="G146" s="138"/>
      <c r="H146" s="138"/>
      <c r="I146" s="138"/>
      <c r="J146" s="138"/>
    </row>
    <row r="147" spans="5:10" ht="15">
      <c r="E147" s="138"/>
      <c r="F147" s="138"/>
      <c r="G147" s="138"/>
      <c r="H147" s="138"/>
      <c r="I147" s="138"/>
      <c r="J147" s="138"/>
    </row>
  </sheetData>
  <sheetProtection/>
  <mergeCells count="5">
    <mergeCell ref="B124:J124"/>
    <mergeCell ref="B3:J3"/>
    <mergeCell ref="B4:J4"/>
    <mergeCell ref="B76:J76"/>
    <mergeCell ref="B77:J77"/>
  </mergeCells>
  <conditionalFormatting sqref="E11:J11 J15 J19:J24 J27 J31:J34 J41 J46:J47 J52:J54 J61:J65 J69 J84:J93 J96:J101 J107:J115 G12">
    <cfRule type="expression" priority="1" dxfId="0" stopIfTrue="1">
      <formula>"if($F$12='3.4.5'!$E$13,+$F$12)"</formula>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G52"/>
  <sheetViews>
    <sheetView zoomScalePageLayoutView="0" workbookViewId="0" topLeftCell="A43">
      <selection activeCell="G53" sqref="G53"/>
    </sheetView>
  </sheetViews>
  <sheetFormatPr defaultColWidth="9.140625" defaultRowHeight="12.75"/>
  <cols>
    <col min="1" max="1" width="38.7109375" style="261" customWidth="1"/>
    <col min="2" max="2" width="5.28125" style="261" customWidth="1"/>
    <col min="3" max="3" width="7.421875" style="261" customWidth="1"/>
    <col min="4" max="4" width="19.57421875" style="261" hidden="1" customWidth="1"/>
    <col min="5" max="5" width="0.13671875" style="261" customWidth="1"/>
    <col min="6" max="7" width="19.57421875" style="261" customWidth="1"/>
    <col min="8" max="8" width="5.8515625" style="261" hidden="1" customWidth="1"/>
    <col min="9" max="9" width="18.28125" style="136" hidden="1" customWidth="1"/>
    <col min="10" max="10" width="16.7109375" style="261" hidden="1" customWidth="1"/>
    <col min="11" max="16384" width="0" style="261" hidden="1" customWidth="1"/>
  </cols>
  <sheetData>
    <row r="1" spans="1:8" ht="18.75">
      <c r="A1" s="139" t="str">
        <f>'[2]BCDKT'!B1</f>
        <v>CÔNG TY CỔ PHẦN BIA SÀI GÒN - BÌNH TÂY</v>
      </c>
      <c r="B1" s="260"/>
      <c r="G1" s="151" t="s">
        <v>184</v>
      </c>
      <c r="H1" s="262"/>
    </row>
    <row r="2" spans="1:9" s="263" customFormat="1" ht="17.25">
      <c r="A2" s="7" t="str">
        <f>'[2]BCDKT'!B2</f>
        <v>Số 12 Đông Du, P. Bến Nghé, Q.1, TP. HCM</v>
      </c>
      <c r="G2" s="154" t="str">
        <f>'[1]BCDKT'!J2</f>
        <v>Cho năm tài chính kết thúc ngày 31/12/2012</v>
      </c>
      <c r="I2" s="7"/>
    </row>
    <row r="3" s="264" customFormat="1" ht="11.25" customHeight="1">
      <c r="I3" s="150"/>
    </row>
    <row r="4" spans="1:9" s="266" customFormat="1" ht="18" customHeight="1">
      <c r="A4" s="337" t="s">
        <v>185</v>
      </c>
      <c r="B4" s="337"/>
      <c r="C4" s="337"/>
      <c r="D4" s="337"/>
      <c r="E4" s="337"/>
      <c r="F4" s="337"/>
      <c r="G4" s="337"/>
      <c r="H4" s="265"/>
      <c r="I4" s="210"/>
    </row>
    <row r="5" spans="1:9" s="266" customFormat="1" ht="14.25" customHeight="1">
      <c r="A5" s="338" t="s">
        <v>186</v>
      </c>
      <c r="B5" s="338"/>
      <c r="C5" s="338"/>
      <c r="D5" s="338"/>
      <c r="E5" s="338"/>
      <c r="F5" s="338"/>
      <c r="G5" s="338"/>
      <c r="H5" s="265"/>
      <c r="I5" s="267"/>
    </row>
    <row r="6" spans="1:9" s="266" customFormat="1" ht="17.25" customHeight="1" thickBot="1">
      <c r="A6" s="210"/>
      <c r="B6" s="210"/>
      <c r="C6" s="210"/>
      <c r="D6" s="156"/>
      <c r="E6" s="156"/>
      <c r="F6" s="156"/>
      <c r="G6" s="268" t="s">
        <v>187</v>
      </c>
      <c r="H6" s="265"/>
      <c r="I6" s="269"/>
    </row>
    <row r="7" spans="1:33" s="266" customFormat="1" ht="17.25" customHeight="1" thickTop="1">
      <c r="A7" s="339" t="s">
        <v>188</v>
      </c>
      <c r="B7" s="329" t="s">
        <v>3</v>
      </c>
      <c r="C7" s="341" t="s">
        <v>4</v>
      </c>
      <c r="D7" s="270" t="s">
        <v>5</v>
      </c>
      <c r="E7" s="270" t="s">
        <v>5</v>
      </c>
      <c r="F7" s="333" t="s">
        <v>5</v>
      </c>
      <c r="G7" s="334" t="s">
        <v>6</v>
      </c>
      <c r="H7" s="265"/>
      <c r="I7" s="271"/>
      <c r="J7" s="272"/>
      <c r="K7" s="273"/>
      <c r="L7" s="273"/>
      <c r="M7" s="273"/>
      <c r="N7" s="273"/>
      <c r="O7" s="273"/>
      <c r="P7" s="273"/>
      <c r="Q7" s="273"/>
      <c r="R7" s="273"/>
      <c r="S7" s="273"/>
      <c r="T7" s="273"/>
      <c r="U7" s="273"/>
      <c r="V7" s="273"/>
      <c r="W7" s="273"/>
      <c r="X7" s="273"/>
      <c r="Y7" s="273"/>
      <c r="Z7" s="273"/>
      <c r="AA7" s="273"/>
      <c r="AB7" s="273"/>
      <c r="AC7" s="273"/>
      <c r="AD7" s="273"/>
      <c r="AE7" s="273"/>
      <c r="AF7" s="273"/>
      <c r="AG7" s="273"/>
    </row>
    <row r="8" spans="1:33" s="276" customFormat="1" ht="11.25" customHeight="1">
      <c r="A8" s="340"/>
      <c r="B8" s="330"/>
      <c r="C8" s="342"/>
      <c r="D8" s="274" t="s">
        <v>189</v>
      </c>
      <c r="E8" s="274" t="s">
        <v>190</v>
      </c>
      <c r="F8" s="343"/>
      <c r="G8" s="335"/>
      <c r="H8" s="265"/>
      <c r="I8" s="275"/>
      <c r="J8" s="272"/>
      <c r="K8" s="273"/>
      <c r="L8" s="273"/>
      <c r="M8" s="273"/>
      <c r="N8" s="273"/>
      <c r="O8" s="273"/>
      <c r="P8" s="273"/>
      <c r="Q8" s="273"/>
      <c r="R8" s="273"/>
      <c r="S8" s="273"/>
      <c r="T8" s="273"/>
      <c r="U8" s="273"/>
      <c r="V8" s="273"/>
      <c r="W8" s="273"/>
      <c r="X8" s="273"/>
      <c r="Y8" s="273"/>
      <c r="Z8" s="273"/>
      <c r="AA8" s="273"/>
      <c r="AB8" s="273"/>
      <c r="AC8" s="273"/>
      <c r="AD8" s="273"/>
      <c r="AE8" s="273"/>
      <c r="AF8" s="273"/>
      <c r="AG8" s="273"/>
    </row>
    <row r="9" spans="1:9" s="273" customFormat="1" ht="9" customHeight="1">
      <c r="A9" s="277"/>
      <c r="B9" s="278"/>
      <c r="C9" s="279"/>
      <c r="D9" s="36"/>
      <c r="E9" s="36"/>
      <c r="F9" s="36"/>
      <c r="G9" s="280"/>
      <c r="H9" s="265"/>
      <c r="I9" s="281"/>
    </row>
    <row r="10" spans="1:10" s="266" customFormat="1" ht="15.75" customHeight="1">
      <c r="A10" s="116" t="s">
        <v>191</v>
      </c>
      <c r="B10" s="282" t="s">
        <v>9</v>
      </c>
      <c r="C10" s="283" t="s">
        <v>192</v>
      </c>
      <c r="D10" s="180">
        <v>2539392858490</v>
      </c>
      <c r="E10" s="180">
        <v>45318075925</v>
      </c>
      <c r="F10" s="180">
        <f>D10+E10+'[1]BTDC'!I15</f>
        <v>2559259031674.636</v>
      </c>
      <c r="G10" s="284">
        <v>2381248211099.273</v>
      </c>
      <c r="H10" s="265"/>
      <c r="I10" s="285">
        <v>5451553947</v>
      </c>
      <c r="J10" s="286"/>
    </row>
    <row r="11" spans="1:10" s="266" customFormat="1" ht="15" customHeight="1">
      <c r="A11" s="116" t="s">
        <v>193</v>
      </c>
      <c r="B11" s="282"/>
      <c r="C11" s="283"/>
      <c r="D11" s="180"/>
      <c r="E11" s="180"/>
      <c r="F11" s="180"/>
      <c r="G11" s="284"/>
      <c r="H11" s="265"/>
      <c r="I11" s="285"/>
      <c r="J11" s="286"/>
    </row>
    <row r="12" spans="1:9" s="266" customFormat="1" ht="17.25" customHeight="1">
      <c r="A12" s="103" t="s">
        <v>194</v>
      </c>
      <c r="B12" s="287" t="s">
        <v>12</v>
      </c>
      <c r="C12" s="283" t="s">
        <v>195</v>
      </c>
      <c r="D12" s="185">
        <v>911227669570</v>
      </c>
      <c r="E12" s="185">
        <v>347358000</v>
      </c>
      <c r="F12" s="185">
        <f>D12+E12</f>
        <v>911575027570</v>
      </c>
      <c r="G12" s="288">
        <v>831266822606</v>
      </c>
      <c r="I12" s="210"/>
    </row>
    <row r="13" spans="1:9" s="266" customFormat="1" ht="18" customHeight="1">
      <c r="A13" s="116" t="s">
        <v>196</v>
      </c>
      <c r="B13" s="279">
        <v>10</v>
      </c>
      <c r="C13" s="283" t="s">
        <v>197</v>
      </c>
      <c r="D13" s="180">
        <f>D10-D12</f>
        <v>1628165188920</v>
      </c>
      <c r="E13" s="180">
        <f>E10-E12</f>
        <v>44970717925</v>
      </c>
      <c r="F13" s="180">
        <f>F10-F12</f>
        <v>1647684004104.6362</v>
      </c>
      <c r="G13" s="284">
        <f>G10-G12</f>
        <v>1549981388493.273</v>
      </c>
      <c r="I13" s="210"/>
    </row>
    <row r="14" spans="1:9" s="266" customFormat="1" ht="15" customHeight="1">
      <c r="A14" s="116" t="s">
        <v>198</v>
      </c>
      <c r="B14" s="279"/>
      <c r="C14" s="283"/>
      <c r="D14" s="180"/>
      <c r="E14" s="180"/>
      <c r="F14" s="180"/>
      <c r="G14" s="284"/>
      <c r="I14" s="210"/>
    </row>
    <row r="15" spans="1:9" s="266" customFormat="1" ht="18" customHeight="1">
      <c r="A15" s="103" t="s">
        <v>199</v>
      </c>
      <c r="B15" s="184">
        <v>11</v>
      </c>
      <c r="C15" s="283" t="s">
        <v>200</v>
      </c>
      <c r="D15" s="185">
        <v>1289163014283</v>
      </c>
      <c r="E15" s="185">
        <v>42210925167</v>
      </c>
      <c r="F15" s="185">
        <f>D15+E15+'[1]BTDC'!I17+'[1]BTDC'!I14+'[1]BTDC'!I19</f>
        <v>1305607827051.0635</v>
      </c>
      <c r="G15" s="288">
        <v>1232086287620.0874</v>
      </c>
      <c r="I15" s="285">
        <v>4698031273</v>
      </c>
    </row>
    <row r="16" spans="1:9" s="266" customFormat="1" ht="18" customHeight="1">
      <c r="A16" s="289" t="s">
        <v>201</v>
      </c>
      <c r="B16" s="279">
        <v>20</v>
      </c>
      <c r="C16" s="184"/>
      <c r="D16" s="180">
        <f>D13-D15</f>
        <v>339002174637</v>
      </c>
      <c r="E16" s="180">
        <f>E13-E15</f>
        <v>2759792758</v>
      </c>
      <c r="F16" s="180">
        <f>F13-F15</f>
        <v>342076177053.57275</v>
      </c>
      <c r="G16" s="284">
        <f>G13-G15</f>
        <v>317895100873.18555</v>
      </c>
      <c r="I16" s="210"/>
    </row>
    <row r="17" spans="1:9" s="266" customFormat="1" ht="15" customHeight="1">
      <c r="A17" s="289" t="s">
        <v>198</v>
      </c>
      <c r="B17" s="279"/>
      <c r="C17" s="184"/>
      <c r="D17" s="180"/>
      <c r="E17" s="180"/>
      <c r="F17" s="180"/>
      <c r="G17" s="284"/>
      <c r="I17" s="210"/>
    </row>
    <row r="18" spans="1:10" s="266" customFormat="1" ht="17.25" customHeight="1">
      <c r="A18" s="103" t="s">
        <v>202</v>
      </c>
      <c r="B18" s="184">
        <v>21</v>
      </c>
      <c r="C18" s="283" t="s">
        <v>203</v>
      </c>
      <c r="D18" s="185">
        <v>10233400960</v>
      </c>
      <c r="E18" s="185">
        <v>978055981</v>
      </c>
      <c r="F18" s="185">
        <f>D18+E18</f>
        <v>11211456941</v>
      </c>
      <c r="G18" s="288">
        <v>17114343236</v>
      </c>
      <c r="H18" s="290"/>
      <c r="I18" s="208">
        <v>102861810</v>
      </c>
      <c r="J18" s="290"/>
    </row>
    <row r="19" spans="1:9" s="266" customFormat="1" ht="17.25" customHeight="1">
      <c r="A19" s="103" t="s">
        <v>204</v>
      </c>
      <c r="B19" s="184">
        <v>22</v>
      </c>
      <c r="C19" s="283" t="s">
        <v>205</v>
      </c>
      <c r="D19" s="185">
        <v>13181089515</v>
      </c>
      <c r="E19" s="185">
        <v>0</v>
      </c>
      <c r="F19" s="185">
        <f>D19+E19</f>
        <v>13181089515</v>
      </c>
      <c r="G19" s="288">
        <v>3247362549</v>
      </c>
      <c r="I19" s="208"/>
    </row>
    <row r="20" spans="1:9" s="266" customFormat="1" ht="15" customHeight="1">
      <c r="A20" s="291" t="s">
        <v>206</v>
      </c>
      <c r="B20" s="184">
        <v>23</v>
      </c>
      <c r="C20" s="184"/>
      <c r="D20" s="292">
        <v>11818245905</v>
      </c>
      <c r="E20" s="292">
        <v>0</v>
      </c>
      <c r="F20" s="292">
        <f>D20+E20</f>
        <v>11818245905</v>
      </c>
      <c r="G20" s="293">
        <v>2403067492</v>
      </c>
      <c r="I20" s="294"/>
    </row>
    <row r="21" spans="1:10" s="266" customFormat="1" ht="17.25" customHeight="1">
      <c r="A21" s="103" t="s">
        <v>207</v>
      </c>
      <c r="B21" s="184">
        <v>24</v>
      </c>
      <c r="C21" s="184"/>
      <c r="D21" s="185">
        <v>7828893003</v>
      </c>
      <c r="E21" s="185">
        <v>1821690942</v>
      </c>
      <c r="F21" s="185">
        <f>D21+E21</f>
        <v>9650583945</v>
      </c>
      <c r="G21" s="288">
        <v>14803018</v>
      </c>
      <c r="I21" s="295">
        <v>7625000</v>
      </c>
      <c r="J21" s="296"/>
    </row>
    <row r="22" spans="1:10" s="266" customFormat="1" ht="17.25" customHeight="1">
      <c r="A22" s="103" t="s">
        <v>208</v>
      </c>
      <c r="B22" s="184">
        <v>25</v>
      </c>
      <c r="C22" s="184"/>
      <c r="D22" s="185">
        <v>15163887077</v>
      </c>
      <c r="E22" s="185">
        <v>4374376183</v>
      </c>
      <c r="F22" s="185">
        <f>D22+E22</f>
        <v>19538263260</v>
      </c>
      <c r="G22" s="288">
        <v>13675566612</v>
      </c>
      <c r="I22" s="295">
        <v>483829607</v>
      </c>
      <c r="J22" s="297"/>
    </row>
    <row r="23" spans="1:9" s="266" customFormat="1" ht="16.5" customHeight="1">
      <c r="A23" s="298" t="s">
        <v>209</v>
      </c>
      <c r="B23" s="299">
        <v>30</v>
      </c>
      <c r="C23" s="300"/>
      <c r="D23" s="180">
        <f>D16+D18-D19-D22-D21</f>
        <v>313061706002</v>
      </c>
      <c r="E23" s="180">
        <f>E16+E18-E19-E22-E21</f>
        <v>-2458218386</v>
      </c>
      <c r="F23" s="180">
        <f>F16+F18-F19-F22-F21</f>
        <v>310917697274.57275</v>
      </c>
      <c r="G23" s="284">
        <f>G16+G18-G19-G22-G21</f>
        <v>318071711930.18555</v>
      </c>
      <c r="I23" s="301"/>
    </row>
    <row r="24" spans="1:9" s="266" customFormat="1" ht="15" customHeight="1">
      <c r="A24" s="298" t="s">
        <v>210</v>
      </c>
      <c r="B24" s="299"/>
      <c r="C24" s="300"/>
      <c r="D24" s="180"/>
      <c r="E24" s="180"/>
      <c r="F24" s="180"/>
      <c r="G24" s="284"/>
      <c r="I24" s="301"/>
    </row>
    <row r="25" spans="1:9" s="266" customFormat="1" ht="15.75" customHeight="1">
      <c r="A25" s="103" t="s">
        <v>211</v>
      </c>
      <c r="B25" s="184">
        <v>31</v>
      </c>
      <c r="C25" s="283" t="s">
        <v>212</v>
      </c>
      <c r="D25" s="302">
        <v>2812623294</v>
      </c>
      <c r="E25" s="302">
        <v>118748664</v>
      </c>
      <c r="F25" s="185">
        <f>D25+E25+'[1]BTDC'!I16</f>
        <v>2931371958</v>
      </c>
      <c r="G25" s="303">
        <v>5383499421</v>
      </c>
      <c r="I25" s="304"/>
    </row>
    <row r="26" spans="1:10" s="266" customFormat="1" ht="17.25" customHeight="1">
      <c r="A26" s="103" t="s">
        <v>213</v>
      </c>
      <c r="B26" s="184">
        <v>32</v>
      </c>
      <c r="C26" s="283" t="s">
        <v>214</v>
      </c>
      <c r="D26" s="185">
        <v>878582475</v>
      </c>
      <c r="E26" s="185">
        <v>685115421</v>
      </c>
      <c r="F26" s="185">
        <f>D26+E26</f>
        <v>1563697896</v>
      </c>
      <c r="G26" s="288">
        <v>8031971001</v>
      </c>
      <c r="I26" s="304"/>
      <c r="J26" s="296"/>
    </row>
    <row r="27" spans="1:10" s="266" customFormat="1" ht="17.25" customHeight="1">
      <c r="A27" s="305" t="s">
        <v>215</v>
      </c>
      <c r="B27" s="279">
        <v>40</v>
      </c>
      <c r="C27" s="184"/>
      <c r="D27" s="180">
        <f>D25-D26</f>
        <v>1934040819</v>
      </c>
      <c r="E27" s="180">
        <f>E25-E26</f>
        <v>-566366757</v>
      </c>
      <c r="F27" s="180">
        <f>F25-F26</f>
        <v>1367674062</v>
      </c>
      <c r="G27" s="284">
        <f>G25-G26</f>
        <v>-2648471580</v>
      </c>
      <c r="I27" s="179"/>
      <c r="J27" s="306"/>
    </row>
    <row r="28" spans="1:10" s="266" customFormat="1" ht="15.75" customHeight="1">
      <c r="A28" s="307" t="s">
        <v>216</v>
      </c>
      <c r="B28" s="279">
        <v>50</v>
      </c>
      <c r="C28" s="184"/>
      <c r="D28" s="180"/>
      <c r="E28" s="180"/>
      <c r="F28" s="180">
        <f>'[1]BTDC'!I26</f>
        <v>-119059602.84552574</v>
      </c>
      <c r="G28" s="284">
        <v>-65192162.5578804</v>
      </c>
      <c r="I28" s="179"/>
      <c r="J28" s="306"/>
    </row>
    <row r="29" spans="1:10" s="266" customFormat="1" ht="15" customHeight="1">
      <c r="A29" s="305" t="s">
        <v>217</v>
      </c>
      <c r="B29" s="279">
        <v>60</v>
      </c>
      <c r="C29" s="184"/>
      <c r="D29" s="180">
        <f>D23+D27</f>
        <v>314995746821</v>
      </c>
      <c r="E29" s="180">
        <f>E23+E27</f>
        <v>-3024585143</v>
      </c>
      <c r="F29" s="180">
        <f>F23+F27+F28</f>
        <v>312166311733.72723</v>
      </c>
      <c r="G29" s="284">
        <f>G23+G27+G28</f>
        <v>315358048187.6277</v>
      </c>
      <c r="I29" s="308">
        <v>1538819125</v>
      </c>
      <c r="J29" s="296"/>
    </row>
    <row r="30" spans="1:10" s="266" customFormat="1" ht="16.5" customHeight="1">
      <c r="A30" s="309" t="s">
        <v>218</v>
      </c>
      <c r="B30" s="310">
        <v>61</v>
      </c>
      <c r="C30" s="283" t="s">
        <v>219</v>
      </c>
      <c r="D30" s="185">
        <v>29025448224</v>
      </c>
      <c r="E30" s="185">
        <v>0</v>
      </c>
      <c r="F30" s="185">
        <f>D30+E30</f>
        <v>29025448224</v>
      </c>
      <c r="G30" s="288">
        <v>24995427594</v>
      </c>
      <c r="I30" s="311">
        <v>91232469</v>
      </c>
      <c r="J30" s="312"/>
    </row>
    <row r="31" spans="1:10" s="266" customFormat="1" ht="15" customHeight="1">
      <c r="A31" s="309" t="s">
        <v>220</v>
      </c>
      <c r="B31" s="310"/>
      <c r="C31" s="283"/>
      <c r="D31" s="185"/>
      <c r="E31" s="185"/>
      <c r="F31" s="185"/>
      <c r="G31" s="288"/>
      <c r="I31" s="313"/>
      <c r="J31" s="312"/>
    </row>
    <row r="32" spans="1:9" s="266" customFormat="1" ht="15.75" customHeight="1">
      <c r="A32" s="309" t="s">
        <v>221</v>
      </c>
      <c r="B32" s="184">
        <v>62</v>
      </c>
      <c r="C32" s="283"/>
      <c r="D32" s="185">
        <v>0</v>
      </c>
      <c r="E32" s="185">
        <v>0</v>
      </c>
      <c r="F32" s="185">
        <v>0</v>
      </c>
      <c r="G32" s="288">
        <v>0</v>
      </c>
      <c r="I32" s="179"/>
    </row>
    <row r="33" spans="1:9" s="266" customFormat="1" ht="15" customHeight="1">
      <c r="A33" s="309" t="s">
        <v>222</v>
      </c>
      <c r="B33" s="184"/>
      <c r="C33" s="283"/>
      <c r="D33" s="185"/>
      <c r="E33" s="185"/>
      <c r="F33" s="185"/>
      <c r="G33" s="288"/>
      <c r="I33" s="179"/>
    </row>
    <row r="34" spans="1:9" s="266" customFormat="1" ht="17.25" customHeight="1">
      <c r="A34" s="116" t="s">
        <v>223</v>
      </c>
      <c r="B34" s="279">
        <v>70</v>
      </c>
      <c r="C34" s="184"/>
      <c r="D34" s="180">
        <f>D29-D30-D32</f>
        <v>285970298597</v>
      </c>
      <c r="E34" s="180">
        <f>E29-E30-E32</f>
        <v>-3024585143</v>
      </c>
      <c r="F34" s="180">
        <f>F29-F30-F32</f>
        <v>283140863509.72723</v>
      </c>
      <c r="G34" s="284">
        <f>G29-G30-G32</f>
        <v>290362620593.6277</v>
      </c>
      <c r="I34" s="308"/>
    </row>
    <row r="35" spans="1:9" s="266" customFormat="1" ht="15" customHeight="1">
      <c r="A35" s="116" t="s">
        <v>224</v>
      </c>
      <c r="B35" s="279"/>
      <c r="C35" s="184"/>
      <c r="D35" s="180"/>
      <c r="E35" s="180"/>
      <c r="F35" s="180"/>
      <c r="G35" s="284"/>
      <c r="I35" s="308"/>
    </row>
    <row r="36" spans="1:9" s="266" customFormat="1" ht="15" customHeight="1">
      <c r="A36" s="314" t="s">
        <v>225</v>
      </c>
      <c r="B36" s="279"/>
      <c r="C36" s="184"/>
      <c r="D36" s="180"/>
      <c r="E36" s="180"/>
      <c r="F36" s="180"/>
      <c r="G36" s="284"/>
      <c r="I36" s="308"/>
    </row>
    <row r="37" spans="1:9" s="266" customFormat="1" ht="15" customHeight="1">
      <c r="A37" s="314" t="s">
        <v>226</v>
      </c>
      <c r="B37" s="279"/>
      <c r="C37" s="184"/>
      <c r="D37" s="180"/>
      <c r="E37" s="180"/>
      <c r="F37" s="180">
        <f>F34</f>
        <v>283140863509.72723</v>
      </c>
      <c r="G37" s="284">
        <f>G34</f>
        <v>290362620593.6277</v>
      </c>
      <c r="I37" s="308"/>
    </row>
    <row r="38" spans="1:9" s="266" customFormat="1" ht="17.25" customHeight="1">
      <c r="A38" s="116" t="s">
        <v>227</v>
      </c>
      <c r="B38" s="279">
        <v>80</v>
      </c>
      <c r="C38" s="283" t="s">
        <v>228</v>
      </c>
      <c r="D38" s="180">
        <f>'[1]P23-25'!C148</f>
        <v>0</v>
      </c>
      <c r="E38" s="180">
        <f>'[1]P23-25'!D148</f>
        <v>0</v>
      </c>
      <c r="F38" s="180">
        <f>'[1]P23-25'!E148</f>
        <v>5004.589975015786</v>
      </c>
      <c r="G38" s="284">
        <f>'[1]P23-25'!G148</f>
        <v>5132.236449834303</v>
      </c>
      <c r="I38" s="308"/>
    </row>
    <row r="39" spans="1:11" s="273" customFormat="1" ht="2.25" customHeight="1" thickBot="1">
      <c r="A39" s="315"/>
      <c r="B39" s="316"/>
      <c r="C39" s="317"/>
      <c r="D39" s="318"/>
      <c r="E39" s="318"/>
      <c r="F39" s="318"/>
      <c r="G39" s="319"/>
      <c r="I39" s="320"/>
      <c r="J39" s="136"/>
      <c r="K39" s="136"/>
    </row>
    <row r="40" spans="1:9" ht="4.5" customHeight="1" thickTop="1">
      <c r="A40" s="136"/>
      <c r="B40" s="136"/>
      <c r="C40" s="136"/>
      <c r="D40" s="138"/>
      <c r="E40" s="138"/>
      <c r="F40" s="138"/>
      <c r="I40" s="281"/>
    </row>
    <row r="41" spans="1:11" ht="17.25" customHeight="1">
      <c r="A41" s="336" t="s">
        <v>229</v>
      </c>
      <c r="B41" s="336"/>
      <c r="C41" s="336"/>
      <c r="D41" s="336"/>
      <c r="E41" s="336"/>
      <c r="F41" s="336"/>
      <c r="G41" s="336"/>
      <c r="H41" s="321"/>
      <c r="I41" s="322"/>
      <c r="J41" s="321"/>
      <c r="K41" s="321"/>
    </row>
    <row r="42" spans="1:11" ht="14.25" customHeight="1">
      <c r="A42" s="336"/>
      <c r="B42" s="336"/>
      <c r="C42" s="336"/>
      <c r="D42" s="336"/>
      <c r="E42" s="336"/>
      <c r="F42" s="336"/>
      <c r="G42" s="336"/>
      <c r="H42" s="321"/>
      <c r="I42" s="321"/>
      <c r="J42" s="321"/>
      <c r="K42" s="321"/>
    </row>
    <row r="43" spans="1:11" ht="17.25">
      <c r="A43" s="125" t="str">
        <f>'[2]BCDKT'!B126</f>
        <v>Người lập biểu                                            Kế toán trưởng</v>
      </c>
      <c r="B43" s="25"/>
      <c r="C43" s="136"/>
      <c r="G43" s="25" t="str">
        <f>'[1]BCDKT'!J129</f>
        <v>Tổng Giám đốc</v>
      </c>
      <c r="I43" s="323"/>
      <c r="K43" s="136"/>
    </row>
    <row r="44" spans="1:6" ht="13.5" customHeight="1">
      <c r="A44" s="25"/>
      <c r="B44" s="25"/>
      <c r="C44" s="25"/>
      <c r="D44" s="25"/>
      <c r="E44" s="25"/>
      <c r="F44" s="25"/>
    </row>
    <row r="45" spans="1:6" ht="13.5" customHeight="1">
      <c r="A45" s="25"/>
      <c r="B45" s="25"/>
      <c r="C45" s="25"/>
      <c r="D45" s="25"/>
      <c r="E45" s="25"/>
      <c r="F45" s="25"/>
    </row>
    <row r="46" spans="1:6" ht="13.5" customHeight="1">
      <c r="A46" s="25"/>
      <c r="B46" s="25"/>
      <c r="C46" s="25"/>
      <c r="D46" s="25"/>
      <c r="E46" s="25"/>
      <c r="F46" s="25"/>
    </row>
    <row r="47" spans="1:7" ht="17.25">
      <c r="A47" s="136" t="s">
        <v>230</v>
      </c>
      <c r="B47" s="136"/>
      <c r="C47" s="137" t="s">
        <v>230</v>
      </c>
      <c r="G47" s="138" t="s">
        <v>230</v>
      </c>
    </row>
    <row r="48" spans="1:7" ht="17.25">
      <c r="A48" s="139" t="s">
        <v>60</v>
      </c>
      <c r="B48" s="139"/>
      <c r="C48" s="137"/>
      <c r="G48" s="140" t="s">
        <v>61</v>
      </c>
    </row>
    <row r="49" spans="1:9" s="266" customFormat="1" ht="15.75" customHeight="1">
      <c r="A49" s="225" t="str">
        <f>'[1]BCDKT'!B137</f>
        <v>Thành phố Hồ Chí Minh, Ngày 02 tháng 04 năm 2013</v>
      </c>
      <c r="B49" s="324"/>
      <c r="C49" s="324"/>
      <c r="D49" s="324"/>
      <c r="E49" s="324"/>
      <c r="F49" s="324"/>
      <c r="G49" s="210"/>
      <c r="I49" s="210"/>
    </row>
    <row r="50" spans="1:9" s="266" customFormat="1" ht="17.25">
      <c r="A50" s="25"/>
      <c r="B50" s="25"/>
      <c r="C50" s="25"/>
      <c r="D50" s="25"/>
      <c r="E50" s="25"/>
      <c r="F50" s="25"/>
      <c r="G50" s="210"/>
      <c r="I50" s="210"/>
    </row>
    <row r="51" spans="1:7" ht="17.25">
      <c r="A51" s="136"/>
      <c r="B51" s="136"/>
      <c r="C51" s="136"/>
      <c r="D51" s="136"/>
      <c r="E51" s="136"/>
      <c r="F51" s="136"/>
      <c r="G51" s="136"/>
    </row>
    <row r="52" spans="1:7" ht="17.25">
      <c r="A52" s="136"/>
      <c r="B52" s="136"/>
      <c r="C52" s="136"/>
      <c r="D52" s="136"/>
      <c r="E52" s="136"/>
      <c r="F52" s="136"/>
      <c r="G52" s="136"/>
    </row>
  </sheetData>
  <sheetProtection/>
  <mergeCells count="8">
    <mergeCell ref="A41:G42"/>
    <mergeCell ref="A4:G4"/>
    <mergeCell ref="A5:G5"/>
    <mergeCell ref="A7:A8"/>
    <mergeCell ref="B7:B8"/>
    <mergeCell ref="C7:C8"/>
    <mergeCell ref="F7:F8"/>
    <mergeCell ref="G7:G8"/>
  </mergeCells>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82"/>
  <sheetViews>
    <sheetView tabSelected="1" zoomScalePageLayoutView="0" workbookViewId="0" topLeftCell="A61">
      <selection activeCell="G71" sqref="G71"/>
    </sheetView>
  </sheetViews>
  <sheetFormatPr defaultColWidth="9.140625" defaultRowHeight="12.75"/>
  <cols>
    <col min="1" max="1" width="40.7109375" style="22" customWidth="1"/>
    <col min="2" max="2" width="5.57421875" style="148" customWidth="1"/>
    <col min="3" max="3" width="7.28125" style="22" customWidth="1"/>
    <col min="4" max="4" width="18.57421875" style="127" hidden="1" customWidth="1"/>
    <col min="5" max="5" width="19.8515625" style="22" hidden="1" customWidth="1"/>
    <col min="6" max="6" width="18.57421875" style="127" customWidth="1"/>
    <col min="7" max="7" width="18.57421875" style="19" customWidth="1"/>
    <col min="8" max="8" width="17.57421875" style="19" hidden="1" customWidth="1"/>
    <col min="9" max="9" width="13.7109375" style="19" hidden="1" customWidth="1"/>
    <col min="10" max="10" width="18.140625" style="20" hidden="1" customWidth="1"/>
    <col min="11" max="11" width="17.421875" style="21" hidden="1" customWidth="1"/>
    <col min="12" max="12" width="20.00390625" style="22" hidden="1" customWidth="1"/>
    <col min="13" max="13" width="5.421875" style="22" hidden="1" customWidth="1"/>
    <col min="14" max="14" width="17.8515625" style="22" hidden="1" customWidth="1"/>
    <col min="15" max="16384" width="0" style="22" hidden="1" customWidth="1"/>
  </cols>
  <sheetData>
    <row r="1" spans="1:12" s="5" customFormat="1" ht="17.25" customHeight="1">
      <c r="A1" s="1" t="str">
        <f>'[1]BCDKT'!B1</f>
        <v>CÔNG TY CỔ PHẦN BIA SÀI GÒN - BÌNH TÂY</v>
      </c>
      <c r="B1" s="1"/>
      <c r="C1" s="1"/>
      <c r="D1" s="2"/>
      <c r="E1" s="1"/>
      <c r="F1" s="2"/>
      <c r="G1" s="3" t="str">
        <f>'[1]BCDKT'!J1</f>
        <v>BÁO CÁO TÀI CHÍNH HỢP NHẤT </v>
      </c>
      <c r="H1" s="4"/>
      <c r="I1" s="4"/>
      <c r="K1" s="6"/>
      <c r="L1" s="4"/>
    </row>
    <row r="2" spans="1:15" s="12" customFormat="1" ht="15.75" customHeight="1">
      <c r="A2" s="7" t="str">
        <f>'[1]BCDKT'!B2</f>
        <v>Số 12 Đông Du, P. Bến Nghé, Q.1, TP. HCM</v>
      </c>
      <c r="B2" s="7"/>
      <c r="C2" s="8"/>
      <c r="D2" s="9"/>
      <c r="E2" s="8"/>
      <c r="F2" s="9"/>
      <c r="G2" s="10" t="str">
        <f>'[1]KQKD(1)'!G2</f>
        <v>Cho năm tài chính kết thúc ngày 31/12/2012</v>
      </c>
      <c r="H2" s="11"/>
      <c r="I2" s="11"/>
      <c r="K2" s="13"/>
      <c r="L2" s="11"/>
      <c r="M2" s="11"/>
      <c r="N2" s="14"/>
      <c r="O2" s="14"/>
    </row>
    <row r="3" spans="1:7" ht="13.5" customHeight="1">
      <c r="A3" s="15"/>
      <c r="B3" s="16"/>
      <c r="C3" s="15"/>
      <c r="D3" s="17"/>
      <c r="E3" s="15"/>
      <c r="F3" s="17"/>
      <c r="G3" s="18"/>
    </row>
    <row r="4" spans="1:12" s="24" customFormat="1" ht="19.5" customHeight="1">
      <c r="A4" s="325" t="s">
        <v>0</v>
      </c>
      <c r="B4" s="325"/>
      <c r="C4" s="325"/>
      <c r="D4" s="325"/>
      <c r="E4" s="325"/>
      <c r="F4" s="325"/>
      <c r="G4" s="325"/>
      <c r="H4" s="6"/>
      <c r="I4" s="6"/>
      <c r="J4" s="6"/>
      <c r="K4" s="23"/>
      <c r="L4" s="23"/>
    </row>
    <row r="5" spans="1:12" s="4" customFormat="1" ht="17.25" customHeight="1">
      <c r="A5" s="326" t="str">
        <f>'[1]KQKD'!A5</f>
        <v>Năm 2012</v>
      </c>
      <c r="B5" s="326"/>
      <c r="C5" s="326"/>
      <c r="D5" s="326"/>
      <c r="E5" s="326"/>
      <c r="F5" s="326"/>
      <c r="G5" s="326"/>
      <c r="H5" s="6"/>
      <c r="I5" s="6"/>
      <c r="J5" s="6"/>
      <c r="K5" s="23"/>
      <c r="L5" s="23"/>
    </row>
    <row r="6" spans="1:12" s="4" customFormat="1" ht="19.5" customHeight="1" thickBot="1">
      <c r="A6" s="25"/>
      <c r="B6" s="25"/>
      <c r="C6" s="25"/>
      <c r="D6" s="25"/>
      <c r="E6" s="25"/>
      <c r="F6" s="25"/>
      <c r="G6" s="26" t="s">
        <v>1</v>
      </c>
      <c r="H6" s="6"/>
      <c r="I6" s="6"/>
      <c r="J6" s="6"/>
      <c r="K6" s="23"/>
      <c r="L6" s="23"/>
    </row>
    <row r="7" spans="1:12" s="4" customFormat="1" ht="15" customHeight="1" thickTop="1">
      <c r="A7" s="327" t="s">
        <v>2</v>
      </c>
      <c r="B7" s="329" t="s">
        <v>3</v>
      </c>
      <c r="C7" s="331" t="s">
        <v>4</v>
      </c>
      <c r="D7" s="333" t="s">
        <v>5</v>
      </c>
      <c r="E7" s="27"/>
      <c r="F7" s="333" t="s">
        <v>5</v>
      </c>
      <c r="G7" s="334" t="s">
        <v>6</v>
      </c>
      <c r="H7" s="6"/>
      <c r="I7" s="6"/>
      <c r="J7" s="6"/>
      <c r="K7" s="28"/>
      <c r="L7" s="23"/>
    </row>
    <row r="8" spans="1:12" s="4" customFormat="1" ht="15.75" customHeight="1">
      <c r="A8" s="328"/>
      <c r="B8" s="330"/>
      <c r="C8" s="332"/>
      <c r="D8" s="330"/>
      <c r="E8" s="29"/>
      <c r="F8" s="330"/>
      <c r="G8" s="335"/>
      <c r="H8" s="6"/>
      <c r="I8" s="6"/>
      <c r="J8" s="6"/>
      <c r="K8" s="28"/>
      <c r="L8" s="23"/>
    </row>
    <row r="9" spans="1:12" s="4" customFormat="1" ht="9" customHeight="1">
      <c r="A9" s="30"/>
      <c r="B9" s="31"/>
      <c r="C9" s="32"/>
      <c r="D9" s="31"/>
      <c r="E9" s="32"/>
      <c r="F9" s="31"/>
      <c r="G9" s="33"/>
      <c r="H9" s="6"/>
      <c r="I9" s="6"/>
      <c r="J9" s="6"/>
      <c r="K9" s="28"/>
      <c r="L9" s="23"/>
    </row>
    <row r="10" spans="1:12" s="4" customFormat="1" ht="18" customHeight="1">
      <c r="A10" s="34" t="s">
        <v>7</v>
      </c>
      <c r="B10" s="35"/>
      <c r="C10" s="35"/>
      <c r="D10" s="36"/>
      <c r="E10" s="35"/>
      <c r="F10" s="36"/>
      <c r="G10" s="37"/>
      <c r="H10" s="6"/>
      <c r="I10" s="6"/>
      <c r="J10" s="6"/>
      <c r="K10" s="23"/>
      <c r="L10" s="23"/>
    </row>
    <row r="11" spans="1:12" s="4" customFormat="1" ht="6" customHeight="1">
      <c r="A11" s="34"/>
      <c r="B11" s="35"/>
      <c r="C11" s="35"/>
      <c r="D11" s="36"/>
      <c r="E11" s="35"/>
      <c r="F11" s="36"/>
      <c r="G11" s="37"/>
      <c r="H11" s="6"/>
      <c r="I11" s="6"/>
      <c r="J11" s="6"/>
      <c r="K11" s="23"/>
      <c r="L11" s="23"/>
    </row>
    <row r="12" spans="1:12" s="45" customFormat="1" ht="18" customHeight="1">
      <c r="A12" s="38" t="s">
        <v>8</v>
      </c>
      <c r="B12" s="39" t="s">
        <v>9</v>
      </c>
      <c r="C12" s="39"/>
      <c r="D12" s="40">
        <f>'[1]KQKD'!D34</f>
        <v>285970298597</v>
      </c>
      <c r="E12" s="40">
        <f>'[1]KQKD'!E34</f>
        <v>-3024585143</v>
      </c>
      <c r="F12" s="40">
        <f>'[1]KQKD'!F29</f>
        <v>312166311733.72723</v>
      </c>
      <c r="G12" s="41">
        <f>'[1]KQKD'!G29</f>
        <v>315358048187.6277</v>
      </c>
      <c r="H12" s="42">
        <v>364929877</v>
      </c>
      <c r="I12" s="42"/>
      <c r="J12" s="43"/>
      <c r="K12" s="44"/>
      <c r="L12" s="44"/>
    </row>
    <row r="13" spans="1:12" s="45" customFormat="1" ht="18" customHeight="1">
      <c r="A13" s="38" t="s">
        <v>10</v>
      </c>
      <c r="B13" s="46"/>
      <c r="C13" s="46"/>
      <c r="D13" s="47"/>
      <c r="E13" s="47"/>
      <c r="F13" s="47"/>
      <c r="G13" s="48"/>
      <c r="H13" s="42"/>
      <c r="I13" s="42"/>
      <c r="J13" s="42"/>
      <c r="K13" s="44"/>
      <c r="L13" s="44"/>
    </row>
    <row r="14" spans="1:12" s="4" customFormat="1" ht="18" customHeight="1">
      <c r="A14" s="49" t="s">
        <v>11</v>
      </c>
      <c r="B14" s="50" t="s">
        <v>12</v>
      </c>
      <c r="C14" s="51"/>
      <c r="D14" s="52">
        <v>78824687980</v>
      </c>
      <c r="E14" s="52">
        <v>171090018</v>
      </c>
      <c r="F14" s="52">
        <f>'[1]P17'!H22+'[1]P18'!H16</f>
        <v>78995777998</v>
      </c>
      <c r="G14" s="53">
        <v>69561011952</v>
      </c>
      <c r="H14" s="6">
        <v>24982353</v>
      </c>
      <c r="I14" s="6"/>
      <c r="J14" s="6"/>
      <c r="K14" s="23"/>
      <c r="L14" s="23"/>
    </row>
    <row r="15" spans="1:12" s="4" customFormat="1" ht="18" customHeight="1">
      <c r="A15" s="49" t="s">
        <v>13</v>
      </c>
      <c r="B15" s="50" t="s">
        <v>14</v>
      </c>
      <c r="C15" s="51"/>
      <c r="D15" s="52">
        <v>-136872913</v>
      </c>
      <c r="E15" s="52"/>
      <c r="F15" s="52">
        <f>'[1]BCDKT'!O24</f>
        <v>-136872913</v>
      </c>
      <c r="G15" s="54">
        <v>-1784085133</v>
      </c>
      <c r="H15" s="6"/>
      <c r="I15" s="6"/>
      <c r="J15" s="55"/>
      <c r="K15" s="23"/>
      <c r="L15" s="23"/>
    </row>
    <row r="16" spans="1:12" s="4" customFormat="1" ht="18" customHeight="1">
      <c r="A16" s="49" t="s">
        <v>15</v>
      </c>
      <c r="B16" s="50" t="s">
        <v>16</v>
      </c>
      <c r="C16" s="51"/>
      <c r="D16" s="52">
        <v>0</v>
      </c>
      <c r="E16" s="52">
        <v>0</v>
      </c>
      <c r="F16" s="52">
        <v>0</v>
      </c>
      <c r="G16" s="54">
        <v>0</v>
      </c>
      <c r="H16" s="6"/>
      <c r="I16" s="6"/>
      <c r="J16" s="6"/>
      <c r="K16" s="23"/>
      <c r="L16" s="23"/>
    </row>
    <row r="17" spans="1:12" s="4" customFormat="1" ht="18" customHeight="1">
      <c r="A17" s="49" t="s">
        <v>17</v>
      </c>
      <c r="B17" s="50" t="s">
        <v>18</v>
      </c>
      <c r="C17" s="56"/>
      <c r="D17" s="52">
        <v>-9816556173</v>
      </c>
      <c r="E17" s="52">
        <v>-978055981</v>
      </c>
      <c r="F17" s="52">
        <f>-'[1]P23-25'!E38-'[1]P23-25'!E40-'[1]P23-25'!E59+'[1]P23-25'!E72</f>
        <v>-10794612154</v>
      </c>
      <c r="G17" s="54">
        <v>-17078631902</v>
      </c>
      <c r="H17" s="6">
        <v>-102861810</v>
      </c>
      <c r="I17" s="6"/>
      <c r="J17" s="6"/>
      <c r="K17" s="57"/>
      <c r="L17" s="23"/>
    </row>
    <row r="18" spans="1:12" s="4" customFormat="1" ht="18" customHeight="1">
      <c r="A18" s="49" t="s">
        <v>19</v>
      </c>
      <c r="B18" s="50" t="s">
        <v>20</v>
      </c>
      <c r="C18" s="56"/>
      <c r="D18" s="52">
        <v>11818245905</v>
      </c>
      <c r="E18" s="52"/>
      <c r="F18" s="52">
        <f>'[1]KQKD'!F20</f>
        <v>11818245905</v>
      </c>
      <c r="G18" s="54">
        <v>2403067492</v>
      </c>
      <c r="H18" s="6"/>
      <c r="I18" s="6"/>
      <c r="J18" s="6"/>
      <c r="K18" s="23"/>
      <c r="L18" s="23"/>
    </row>
    <row r="19" spans="1:12" s="45" customFormat="1" ht="33.75" customHeight="1">
      <c r="A19" s="58" t="s">
        <v>21</v>
      </c>
      <c r="B19" s="59" t="s">
        <v>22</v>
      </c>
      <c r="C19" s="59"/>
      <c r="D19" s="60">
        <f>SUM(D12:D18)</f>
        <v>366659803396</v>
      </c>
      <c r="E19" s="60">
        <f>SUM(E12:E18)</f>
        <v>-3831551106</v>
      </c>
      <c r="F19" s="60">
        <f>SUM(F12:F18)</f>
        <v>392048850569.72723</v>
      </c>
      <c r="G19" s="61">
        <f>SUM(G12:G18)</f>
        <v>368459410596.6277</v>
      </c>
      <c r="H19" s="42"/>
      <c r="I19" s="42"/>
      <c r="J19" s="42"/>
      <c r="K19" s="44"/>
      <c r="L19" s="44"/>
    </row>
    <row r="20" spans="1:14" s="4" customFormat="1" ht="18" customHeight="1">
      <c r="A20" s="49" t="s">
        <v>23</v>
      </c>
      <c r="B20" s="50" t="s">
        <v>24</v>
      </c>
      <c r="C20" s="50"/>
      <c r="D20" s="52">
        <v>-35600469393</v>
      </c>
      <c r="E20" s="52">
        <v>-1993958881</v>
      </c>
      <c r="F20" s="52">
        <f>'[1]BCDKT'!J19-'[1]BCDKT'!G19+'[1]BCDKT'!J20-'[1]BCDKT'!G20+'[1]BCDKT'!J23-'[1]BCDKT'!G23+'[1]BCDKT'!J32-'[1]BCDKT'!G32+'[1]BCDKT'!J33-'[1]BCDKT'!G33+'[1]P15-16'!F68-'[1]P15-16'!D68+'[1]P15-16'!F70-'[1]P15-16'!D70+'[1]P15-16'!F78-'[1]P15-16'!D78-('[1]P15-16'!F39-'[1]P15-16'!D39+'[1]P15-16'!F40-'[1]P15-16'!D40)+'[1]BCDKT'!F33</f>
        <v>-27360846049.4</v>
      </c>
      <c r="G20" s="62">
        <v>-23913936817.600006</v>
      </c>
      <c r="H20" s="63">
        <v>-1216493030</v>
      </c>
      <c r="I20" s="63"/>
      <c r="J20" s="55"/>
      <c r="K20" s="64" t="s">
        <v>25</v>
      </c>
      <c r="L20" s="64" t="s">
        <v>26</v>
      </c>
      <c r="M20" s="11"/>
      <c r="N20" s="64">
        <v>353</v>
      </c>
    </row>
    <row r="21" spans="1:14" s="4" customFormat="1" ht="18" customHeight="1">
      <c r="A21" s="49" t="s">
        <v>27</v>
      </c>
      <c r="B21" s="51">
        <v>10</v>
      </c>
      <c r="C21" s="51"/>
      <c r="D21" s="65">
        <v>-2301549419</v>
      </c>
      <c r="E21" s="65">
        <v>-7152369452</v>
      </c>
      <c r="F21" s="65">
        <f>'[1]BCDKT'!J26-'[1]BCDKT'!G26</f>
        <v>-9768128529.573029</v>
      </c>
      <c r="G21" s="54">
        <v>-11388638652.185257</v>
      </c>
      <c r="H21" s="63">
        <v>-39965005</v>
      </c>
      <c r="I21" s="63"/>
      <c r="J21" s="66"/>
      <c r="K21" s="67">
        <f>'[1]P19-20'!H49</f>
        <v>7665868261</v>
      </c>
      <c r="L21" s="67">
        <f>'[1]P19-20'!H69</f>
        <v>500000000</v>
      </c>
      <c r="M21" s="4" t="s">
        <v>28</v>
      </c>
      <c r="N21" s="67">
        <f>'[1]BCDKT'!J93</f>
        <v>5497613770</v>
      </c>
    </row>
    <row r="22" spans="1:14" s="4" customFormat="1" ht="29.25" customHeight="1">
      <c r="A22" s="68" t="s">
        <v>29</v>
      </c>
      <c r="B22" s="69">
        <v>11</v>
      </c>
      <c r="C22" s="69"/>
      <c r="D22" s="70">
        <v>27296726612</v>
      </c>
      <c r="E22" s="71">
        <v>11385897529</v>
      </c>
      <c r="F22" s="71">
        <f>'[1]BCDKT'!G85-'[1]BCDKT'!J85+'[1]BCDKT'!G86-'[1]BCDKT'!J86+'[1]BCDKT'!G87-'[1]BCDKT'!J87+'[1]BCDKT'!G88-'[1]BCDKT'!J88+'[1]BCDKT'!G89-'[1]BCDKT'!J89+'[1]BCDKT'!G92-'[1]BCDKT'!J92+'[1]BCDKT'!G101-'[1]BCDKT'!J101-('[1]P19-20'!F69-'[1]P19-20'!H69+'[1]P19-20'!F49-'[1]P19-20'!H49)+I22</f>
        <v>28616825648.24585</v>
      </c>
      <c r="G22" s="72">
        <v>63073307214</v>
      </c>
      <c r="H22" s="63">
        <v>1706412771.7999992</v>
      </c>
      <c r="I22" s="63">
        <v>934265391.24585</v>
      </c>
      <c r="J22" s="66">
        <f>I22-'[1]P21'!H31</f>
        <v>-53635996.75415003</v>
      </c>
      <c r="K22" s="67">
        <f>'[1]KQKD'!F30</f>
        <v>29025448224</v>
      </c>
      <c r="L22" s="67">
        <f>-'[1]P21'!H30</f>
        <v>141440590000</v>
      </c>
      <c r="M22" s="4" t="s">
        <v>30</v>
      </c>
      <c r="N22" s="67">
        <f>-'[1]P21'!H28-'[1]P21'!H29</f>
        <v>16663303272</v>
      </c>
    </row>
    <row r="23" spans="1:14" s="4" customFormat="1" ht="18" customHeight="1">
      <c r="A23" s="49" t="s">
        <v>31</v>
      </c>
      <c r="B23" s="51">
        <v>12</v>
      </c>
      <c r="C23" s="51"/>
      <c r="D23" s="52">
        <v>1676453414</v>
      </c>
      <c r="E23" s="52">
        <v>1348631884</v>
      </c>
      <c r="F23" s="52">
        <f>'[1]BCDKT'!J31-'[1]BCDKT'!G31+'[1]BCDKT'!J69-'[1]BCDKT'!G69</f>
        <v>3025085298</v>
      </c>
      <c r="G23" s="62">
        <v>-1440829951</v>
      </c>
      <c r="H23" s="63">
        <v>-32112695</v>
      </c>
      <c r="I23" s="63"/>
      <c r="J23" s="73"/>
      <c r="K23" s="74">
        <f>K21+K22-K24</f>
        <v>24408865955</v>
      </c>
      <c r="L23" s="74">
        <f>L21+L22</f>
        <v>141940590000</v>
      </c>
      <c r="M23" s="4" t="s">
        <v>32</v>
      </c>
      <c r="N23" s="74">
        <f>N21+N22-N24</f>
        <v>20049054991</v>
      </c>
    </row>
    <row r="24" spans="1:14" s="4" customFormat="1" ht="18" customHeight="1">
      <c r="A24" s="49" t="s">
        <v>33</v>
      </c>
      <c r="B24" s="51">
        <v>13</v>
      </c>
      <c r="C24" s="51"/>
      <c r="D24" s="65">
        <v>-11818245905</v>
      </c>
      <c r="E24" s="65"/>
      <c r="F24" s="65">
        <f>-F18</f>
        <v>-11818245905</v>
      </c>
      <c r="G24" s="62">
        <v>-2403067492</v>
      </c>
      <c r="H24" s="63"/>
      <c r="I24" s="63"/>
      <c r="J24" s="66"/>
      <c r="K24" s="67">
        <f>'[1]P19-20'!F49</f>
        <v>12282450530</v>
      </c>
      <c r="L24" s="67">
        <f>'[1]P19-20'!F69</f>
        <v>0</v>
      </c>
      <c r="M24" s="4" t="s">
        <v>34</v>
      </c>
      <c r="N24" s="67">
        <f>'[1]BCDKT'!G93</f>
        <v>2111862051</v>
      </c>
    </row>
    <row r="25" spans="1:14" s="4" customFormat="1" ht="18" customHeight="1">
      <c r="A25" s="49" t="s">
        <v>35</v>
      </c>
      <c r="B25" s="51">
        <v>14</v>
      </c>
      <c r="C25" s="51"/>
      <c r="D25" s="65">
        <v>-24370706713</v>
      </c>
      <c r="E25" s="65">
        <v>-86883371</v>
      </c>
      <c r="F25" s="65">
        <f>-K23-'[1]BCDKT'!F33</f>
        <v>-24457590084</v>
      </c>
      <c r="G25" s="54">
        <v>-28373811083</v>
      </c>
      <c r="H25" s="63"/>
      <c r="I25" s="63"/>
      <c r="J25" s="75"/>
      <c r="K25" s="75">
        <f>K21+K22-K24-K23</f>
        <v>0</v>
      </c>
      <c r="L25" s="75">
        <f>L21+L22-L24-L23</f>
        <v>0</v>
      </c>
      <c r="N25" s="75"/>
    </row>
    <row r="26" spans="1:14" s="4" customFormat="1" ht="18" customHeight="1">
      <c r="A26" s="49" t="s">
        <v>36</v>
      </c>
      <c r="B26" s="51">
        <v>15</v>
      </c>
      <c r="C26" s="51"/>
      <c r="D26" s="65">
        <v>0</v>
      </c>
      <c r="E26" s="65">
        <v>138724129</v>
      </c>
      <c r="F26" s="65">
        <v>0</v>
      </c>
      <c r="G26" s="54">
        <v>800000000</v>
      </c>
      <c r="H26" s="76"/>
      <c r="I26" s="76"/>
      <c r="J26" s="6"/>
      <c r="K26" s="23"/>
      <c r="L26" s="23"/>
      <c r="N26" s="23"/>
    </row>
    <row r="27" spans="1:14" s="4" customFormat="1" ht="18" customHeight="1">
      <c r="A27" s="49" t="s">
        <v>37</v>
      </c>
      <c r="B27" s="51">
        <v>16</v>
      </c>
      <c r="C27" s="51"/>
      <c r="D27" s="65">
        <v>-19749454824</v>
      </c>
      <c r="E27" s="65">
        <v>-449850167</v>
      </c>
      <c r="F27" s="65">
        <f>-N23+'[1]P15-16'!F77-'[1]BCDKT'!G71+'[1]P15-16'!F69-'[1]P15-16'!D69</f>
        <v>-20109304991</v>
      </c>
      <c r="G27" s="54">
        <v>-21678394791</v>
      </c>
      <c r="H27" s="76"/>
      <c r="I27" s="76"/>
      <c r="J27" s="77"/>
      <c r="K27" s="75"/>
      <c r="L27" s="75"/>
      <c r="N27" s="75"/>
    </row>
    <row r="28" spans="1:12" s="84" customFormat="1" ht="18" customHeight="1">
      <c r="A28" s="38" t="s">
        <v>38</v>
      </c>
      <c r="B28" s="78">
        <v>20</v>
      </c>
      <c r="C28" s="78"/>
      <c r="D28" s="79">
        <f>SUM(D19:D27)</f>
        <v>301792557168</v>
      </c>
      <c r="E28" s="79">
        <f>SUM(E19:E27)</f>
        <v>-641359435</v>
      </c>
      <c r="F28" s="79">
        <f>SUM(F19:F27)</f>
        <v>330176645957</v>
      </c>
      <c r="G28" s="80">
        <f>SUM(G19:G27)</f>
        <v>343134039023.84247</v>
      </c>
      <c r="H28" s="63"/>
      <c r="I28" s="63"/>
      <c r="J28" s="81"/>
      <c r="K28" s="82"/>
      <c r="L28" s="83"/>
    </row>
    <row r="29" spans="1:12" s="84" customFormat="1" ht="9" customHeight="1">
      <c r="A29" s="38"/>
      <c r="B29" s="78"/>
      <c r="C29" s="78"/>
      <c r="D29" s="85"/>
      <c r="E29" s="85"/>
      <c r="F29" s="85"/>
      <c r="G29" s="86"/>
      <c r="H29" s="63"/>
      <c r="I29" s="63"/>
      <c r="J29" s="81"/>
      <c r="K29" s="83"/>
      <c r="L29" s="83"/>
    </row>
    <row r="30" spans="1:12" s="4" customFormat="1" ht="18" customHeight="1">
      <c r="A30" s="34" t="s">
        <v>39</v>
      </c>
      <c r="B30" s="51"/>
      <c r="C30" s="51"/>
      <c r="D30" s="65"/>
      <c r="E30" s="65"/>
      <c r="F30" s="65"/>
      <c r="G30" s="54"/>
      <c r="H30" s="63"/>
      <c r="I30" s="63"/>
      <c r="K30" s="23"/>
      <c r="L30" s="83"/>
    </row>
    <row r="31" spans="1:12" s="4" customFormat="1" ht="6" customHeight="1">
      <c r="A31" s="34"/>
      <c r="B31" s="51"/>
      <c r="C31" s="51"/>
      <c r="D31" s="65"/>
      <c r="E31" s="65"/>
      <c r="F31" s="65"/>
      <c r="G31" s="54"/>
      <c r="H31" s="63"/>
      <c r="I31" s="63"/>
      <c r="K31" s="23"/>
      <c r="L31" s="83"/>
    </row>
    <row r="32" spans="1:13" s="4" customFormat="1" ht="18" customHeight="1">
      <c r="A32" s="49" t="s">
        <v>40</v>
      </c>
      <c r="B32" s="51">
        <v>21</v>
      </c>
      <c r="C32" s="51"/>
      <c r="D32" s="52">
        <v>-124300755310</v>
      </c>
      <c r="E32" s="52">
        <v>-12500000</v>
      </c>
      <c r="F32" s="52">
        <f>-('[1]P17'!H11+'[1]P18'!H11+'[1]P18'!E34-'[1]P18'!H34)</f>
        <v>-124313255310</v>
      </c>
      <c r="G32" s="62">
        <v>-161277123238</v>
      </c>
      <c r="H32" s="63">
        <v>-974145997</v>
      </c>
      <c r="I32" s="63"/>
      <c r="J32" s="87"/>
      <c r="K32" s="88"/>
      <c r="L32" s="89"/>
      <c r="M32" s="89"/>
    </row>
    <row r="33" spans="1:13" s="4" customFormat="1" ht="18" customHeight="1">
      <c r="A33" s="49" t="s">
        <v>41</v>
      </c>
      <c r="B33" s="51">
        <v>22</v>
      </c>
      <c r="C33" s="51"/>
      <c r="D33" s="65">
        <v>760727273</v>
      </c>
      <c r="E33" s="65">
        <v>0</v>
      </c>
      <c r="F33" s="65">
        <f>'[1]P23-25'!E59</f>
        <v>760727273</v>
      </c>
      <c r="G33" s="54">
        <v>483775000</v>
      </c>
      <c r="H33" s="63"/>
      <c r="I33" s="63"/>
      <c r="J33" s="6"/>
      <c r="K33" s="23"/>
      <c r="L33" s="23"/>
      <c r="M33" s="89"/>
    </row>
    <row r="34" spans="1:13" s="4" customFormat="1" ht="29.25" customHeight="1">
      <c r="A34" s="68" t="s">
        <v>42</v>
      </c>
      <c r="B34" s="69">
        <v>23</v>
      </c>
      <c r="C34" s="69"/>
      <c r="D34" s="71">
        <v>0</v>
      </c>
      <c r="E34" s="71"/>
      <c r="F34" s="71"/>
      <c r="G34" s="72">
        <v>-90000000000</v>
      </c>
      <c r="H34" s="63"/>
      <c r="I34" s="63"/>
      <c r="J34" s="6"/>
      <c r="K34" s="87"/>
      <c r="L34" s="89"/>
      <c r="M34" s="89"/>
    </row>
    <row r="35" spans="1:13" s="4" customFormat="1" ht="29.25" customHeight="1">
      <c r="A35" s="68" t="s">
        <v>43</v>
      </c>
      <c r="B35" s="51">
        <v>24</v>
      </c>
      <c r="C35" s="51"/>
      <c r="D35" s="70">
        <v>13500000000</v>
      </c>
      <c r="E35" s="70"/>
      <c r="F35" s="70">
        <f>'[1]BCDKT'!J15-'[1]BCDKT'!G15</f>
        <v>13500000000</v>
      </c>
      <c r="G35" s="90">
        <v>0</v>
      </c>
      <c r="H35" s="63"/>
      <c r="I35" s="63"/>
      <c r="K35" s="91"/>
      <c r="L35" s="89"/>
      <c r="M35" s="89"/>
    </row>
    <row r="36" spans="1:12" s="4" customFormat="1" ht="18" customHeight="1">
      <c r="A36" s="49" t="s">
        <v>44</v>
      </c>
      <c r="B36" s="51">
        <v>25</v>
      </c>
      <c r="C36" s="51"/>
      <c r="D36" s="65">
        <v>-9900000000</v>
      </c>
      <c r="E36" s="65"/>
      <c r="F36" s="65">
        <f>'[1]BCDKT'!J63-'[1]BCDKT'!G63</f>
        <v>-9900000000</v>
      </c>
      <c r="G36" s="54">
        <v>0</v>
      </c>
      <c r="H36" s="63"/>
      <c r="I36" s="63"/>
      <c r="J36" s="6"/>
      <c r="K36" s="83"/>
      <c r="L36" s="89"/>
    </row>
    <row r="37" spans="1:12" s="4" customFormat="1" ht="18" customHeight="1">
      <c r="A37" s="49" t="s">
        <v>45</v>
      </c>
      <c r="B37" s="51">
        <v>26</v>
      </c>
      <c r="C37" s="51"/>
      <c r="D37" s="65">
        <v>0</v>
      </c>
      <c r="E37" s="65"/>
      <c r="F37" s="65">
        <v>0</v>
      </c>
      <c r="G37" s="54">
        <v>0</v>
      </c>
      <c r="H37" s="63"/>
      <c r="I37" s="63"/>
      <c r="J37" s="6"/>
      <c r="K37" s="83"/>
      <c r="L37" s="23"/>
    </row>
    <row r="38" spans="1:12" s="4" customFormat="1" ht="29.25" customHeight="1">
      <c r="A38" s="68" t="s">
        <v>46</v>
      </c>
      <c r="B38" s="69">
        <v>27</v>
      </c>
      <c r="C38" s="69"/>
      <c r="D38" s="92">
        <v>7994796590</v>
      </c>
      <c r="E38" s="92">
        <v>978055981</v>
      </c>
      <c r="F38" s="92">
        <f>'[1]P23-25'!E38+'[1]P23-25'!E40+('[1]P15-16'!F39-'[1]P15-16'!D39+'[1]P15-16'!F40-'[1]P15-16'!D40)</f>
        <v>8972852571</v>
      </c>
      <c r="G38" s="72">
        <v>17106160317</v>
      </c>
      <c r="H38" s="63">
        <v>102861810</v>
      </c>
      <c r="I38" s="63"/>
      <c r="J38" s="6"/>
      <c r="K38" s="93"/>
      <c r="L38" s="23"/>
    </row>
    <row r="39" spans="1:11" s="84" customFormat="1" ht="18" customHeight="1">
      <c r="A39" s="38" t="s">
        <v>47</v>
      </c>
      <c r="B39" s="78">
        <v>30</v>
      </c>
      <c r="C39" s="78"/>
      <c r="D39" s="79">
        <f>SUM(D32:D38)</f>
        <v>-111945231447</v>
      </c>
      <c r="E39" s="79">
        <f>SUM(E32:E38)</f>
        <v>965555981</v>
      </c>
      <c r="F39" s="79">
        <f>SUM(F32:F38)</f>
        <v>-110979675466</v>
      </c>
      <c r="G39" s="80">
        <f>SUM(G32:G38)</f>
        <v>-233687187921</v>
      </c>
      <c r="H39" s="63"/>
      <c r="I39" s="63"/>
      <c r="J39" s="81"/>
      <c r="K39" s="83"/>
    </row>
    <row r="40" spans="1:12" s="84" customFormat="1" ht="18" customHeight="1" thickBot="1">
      <c r="A40" s="94"/>
      <c r="B40" s="95"/>
      <c r="C40" s="95"/>
      <c r="D40" s="96"/>
      <c r="E40" s="95"/>
      <c r="F40" s="96"/>
      <c r="G40" s="97"/>
      <c r="H40" s="63"/>
      <c r="I40" s="63"/>
      <c r="J40" s="81"/>
      <c r="K40" s="83"/>
      <c r="L40" s="83"/>
    </row>
    <row r="41" spans="1:12" s="84" customFormat="1" ht="12" customHeight="1" thickTop="1">
      <c r="A41" s="98"/>
      <c r="B41" s="99"/>
      <c r="C41" s="99"/>
      <c r="D41" s="100"/>
      <c r="E41" s="99"/>
      <c r="F41" s="100"/>
      <c r="G41" s="101"/>
      <c r="H41" s="63"/>
      <c r="I41" s="63"/>
      <c r="J41" s="81"/>
      <c r="K41" s="89"/>
      <c r="L41" s="83"/>
    </row>
    <row r="42" spans="1:12" s="24" customFormat="1" ht="24.75" customHeight="1">
      <c r="A42" s="325" t="s">
        <v>48</v>
      </c>
      <c r="B42" s="325"/>
      <c r="C42" s="325"/>
      <c r="D42" s="325"/>
      <c r="E42" s="325"/>
      <c r="F42" s="325"/>
      <c r="G42" s="325"/>
      <c r="H42" s="6"/>
      <c r="I42" s="6"/>
      <c r="J42" s="6"/>
      <c r="K42" s="23"/>
      <c r="L42" s="23"/>
    </row>
    <row r="43" spans="1:12" s="4" customFormat="1" ht="17.25" customHeight="1">
      <c r="A43" s="326" t="str">
        <f>A5</f>
        <v>Năm 2012</v>
      </c>
      <c r="B43" s="326"/>
      <c r="C43" s="326"/>
      <c r="D43" s="326"/>
      <c r="E43" s="326"/>
      <c r="F43" s="326"/>
      <c r="G43" s="326"/>
      <c r="H43" s="6"/>
      <c r="I43" s="6"/>
      <c r="J43" s="6"/>
      <c r="K43" s="23"/>
      <c r="L43" s="23"/>
    </row>
    <row r="44" spans="1:12" s="4" customFormat="1" ht="19.5" customHeight="1" thickBot="1">
      <c r="A44" s="25"/>
      <c r="B44" s="25"/>
      <c r="C44" s="25"/>
      <c r="D44" s="25"/>
      <c r="E44" s="25"/>
      <c r="F44" s="25"/>
      <c r="G44" s="26" t="s">
        <v>1</v>
      </c>
      <c r="H44" s="6"/>
      <c r="I44" s="6"/>
      <c r="J44" s="6"/>
      <c r="K44" s="23"/>
      <c r="L44" s="23"/>
    </row>
    <row r="45" spans="1:12" s="4" customFormat="1" ht="15" customHeight="1" thickTop="1">
      <c r="A45" s="327" t="s">
        <v>2</v>
      </c>
      <c r="B45" s="329" t="s">
        <v>3</v>
      </c>
      <c r="C45" s="331" t="s">
        <v>4</v>
      </c>
      <c r="D45" s="333" t="s">
        <v>5</v>
      </c>
      <c r="E45" s="27"/>
      <c r="F45" s="333" t="s">
        <v>5</v>
      </c>
      <c r="G45" s="334" t="s">
        <v>6</v>
      </c>
      <c r="H45" s="6"/>
      <c r="I45" s="6"/>
      <c r="J45" s="6"/>
      <c r="K45" s="28"/>
      <c r="L45" s="23"/>
    </row>
    <row r="46" spans="1:12" s="4" customFormat="1" ht="15.75" customHeight="1">
      <c r="A46" s="328"/>
      <c r="B46" s="330"/>
      <c r="C46" s="332"/>
      <c r="D46" s="330"/>
      <c r="E46" s="29"/>
      <c r="F46" s="330"/>
      <c r="G46" s="335"/>
      <c r="H46" s="6"/>
      <c r="I46" s="6"/>
      <c r="J46" s="6"/>
      <c r="K46" s="28"/>
      <c r="L46" s="23"/>
    </row>
    <row r="47" spans="1:12" s="84" customFormat="1" ht="9" customHeight="1">
      <c r="A47" s="38"/>
      <c r="B47" s="78"/>
      <c r="C47" s="78"/>
      <c r="D47" s="85"/>
      <c r="E47" s="78"/>
      <c r="F47" s="85"/>
      <c r="G47" s="86"/>
      <c r="H47" s="63"/>
      <c r="I47" s="63"/>
      <c r="J47" s="81"/>
      <c r="L47" s="83"/>
    </row>
    <row r="48" spans="1:12" s="4" customFormat="1" ht="18" customHeight="1">
      <c r="A48" s="34" t="s">
        <v>49</v>
      </c>
      <c r="B48" s="51"/>
      <c r="C48" s="51"/>
      <c r="D48" s="65"/>
      <c r="E48" s="51"/>
      <c r="F48" s="65"/>
      <c r="G48" s="54"/>
      <c r="H48" s="6"/>
      <c r="I48" s="6"/>
      <c r="J48" s="6"/>
      <c r="L48" s="23"/>
    </row>
    <row r="49" spans="1:12" s="4" customFormat="1" ht="9" customHeight="1">
      <c r="A49" s="34"/>
      <c r="B49" s="51"/>
      <c r="C49" s="51"/>
      <c r="D49" s="65"/>
      <c r="E49" s="51"/>
      <c r="F49" s="65"/>
      <c r="G49" s="54"/>
      <c r="H49" s="6"/>
      <c r="I49" s="6"/>
      <c r="J49" s="6"/>
      <c r="L49" s="23"/>
    </row>
    <row r="50" spans="1:12" s="4" customFormat="1" ht="29.25" customHeight="1">
      <c r="A50" s="68" t="s">
        <v>50</v>
      </c>
      <c r="B50" s="69">
        <v>31</v>
      </c>
      <c r="C50" s="69"/>
      <c r="D50" s="92">
        <v>0</v>
      </c>
      <c r="E50" s="92">
        <v>0</v>
      </c>
      <c r="F50" s="92">
        <v>0</v>
      </c>
      <c r="G50" s="72">
        <v>0</v>
      </c>
      <c r="H50" s="6"/>
      <c r="I50" s="6"/>
      <c r="J50" s="6"/>
      <c r="K50" s="23"/>
      <c r="L50" s="23"/>
    </row>
    <row r="51" spans="1:12" s="4" customFormat="1" ht="34.5" customHeight="1">
      <c r="A51" s="102" t="s">
        <v>51</v>
      </c>
      <c r="B51" s="69">
        <v>32</v>
      </c>
      <c r="C51" s="69"/>
      <c r="D51" s="92">
        <v>0</v>
      </c>
      <c r="E51" s="92">
        <v>0</v>
      </c>
      <c r="F51" s="92">
        <v>0</v>
      </c>
      <c r="G51" s="72">
        <v>0</v>
      </c>
      <c r="H51" s="6"/>
      <c r="I51" s="6"/>
      <c r="J51" s="6"/>
      <c r="K51" s="23"/>
      <c r="L51" s="23"/>
    </row>
    <row r="52" spans="1:12" s="4" customFormat="1" ht="18" customHeight="1">
      <c r="A52" s="103" t="s">
        <v>52</v>
      </c>
      <c r="B52" s="51">
        <v>33</v>
      </c>
      <c r="C52" s="51"/>
      <c r="D52" s="65">
        <v>227789087874</v>
      </c>
      <c r="E52" s="65"/>
      <c r="F52" s="65">
        <v>227789087874</v>
      </c>
      <c r="G52" s="54">
        <v>189741418332</v>
      </c>
      <c r="H52" s="6"/>
      <c r="I52" s="6"/>
      <c r="J52" s="6"/>
      <c r="K52" s="89"/>
      <c r="L52" s="104"/>
    </row>
    <row r="53" spans="1:12" s="4" customFormat="1" ht="18" customHeight="1">
      <c r="A53" s="49" t="s">
        <v>53</v>
      </c>
      <c r="B53" s="51">
        <v>34</v>
      </c>
      <c r="C53" s="51"/>
      <c r="D53" s="52">
        <v>-253769823658</v>
      </c>
      <c r="E53" s="52"/>
      <c r="F53" s="52">
        <v>-253769823658</v>
      </c>
      <c r="G53" s="62">
        <v>-71634101520</v>
      </c>
      <c r="H53" s="6"/>
      <c r="I53" s="6"/>
      <c r="J53" s="105"/>
      <c r="K53" s="89"/>
      <c r="L53" s="23"/>
    </row>
    <row r="54" spans="1:12" s="4" customFormat="1" ht="18" customHeight="1">
      <c r="A54" s="49" t="s">
        <v>54</v>
      </c>
      <c r="B54" s="51">
        <v>36</v>
      </c>
      <c r="C54" s="51"/>
      <c r="D54" s="65">
        <v>-141940590000</v>
      </c>
      <c r="E54" s="65"/>
      <c r="F54" s="65">
        <f>-L23</f>
        <v>-141940590000</v>
      </c>
      <c r="G54" s="106">
        <v>-268308382000</v>
      </c>
      <c r="H54" s="6"/>
      <c r="I54" s="6"/>
      <c r="J54" s="107"/>
      <c r="K54" s="89"/>
      <c r="L54" s="23"/>
    </row>
    <row r="55" spans="1:12" s="84" customFormat="1" ht="18" customHeight="1">
      <c r="A55" s="38" t="s">
        <v>55</v>
      </c>
      <c r="B55" s="78">
        <v>40</v>
      </c>
      <c r="C55" s="78"/>
      <c r="D55" s="79">
        <f>SUM(D50:D54)</f>
        <v>-167921325784</v>
      </c>
      <c r="E55" s="79">
        <f>SUM(E50:E54)</f>
        <v>0</v>
      </c>
      <c r="F55" s="79">
        <f>SUM(F50:F54)</f>
        <v>-167921325784</v>
      </c>
      <c r="G55" s="80">
        <f>SUM(G50:G54)</f>
        <v>-150201065188</v>
      </c>
      <c r="H55" s="81"/>
      <c r="I55" s="81"/>
      <c r="J55" s="81"/>
      <c r="K55" s="83"/>
      <c r="L55" s="83"/>
    </row>
    <row r="56" spans="1:12" s="84" customFormat="1" ht="6" customHeight="1">
      <c r="A56" s="38"/>
      <c r="B56" s="78"/>
      <c r="C56" s="78"/>
      <c r="D56" s="85"/>
      <c r="E56" s="85"/>
      <c r="F56" s="85"/>
      <c r="G56" s="86"/>
      <c r="H56" s="81"/>
      <c r="I56" s="81"/>
      <c r="J56" s="81"/>
      <c r="K56" s="83"/>
      <c r="L56" s="83"/>
    </row>
    <row r="57" spans="1:12" s="4" customFormat="1" ht="18" customHeight="1">
      <c r="A57" s="34" t="s">
        <v>56</v>
      </c>
      <c r="B57" s="78">
        <v>50</v>
      </c>
      <c r="C57" s="78"/>
      <c r="D57" s="85">
        <f>D55+D39+D28</f>
        <v>21925999937</v>
      </c>
      <c r="E57" s="85">
        <f>E55+E39+E28</f>
        <v>324196546</v>
      </c>
      <c r="F57" s="85">
        <f>F55+F39+F28</f>
        <v>51275644707</v>
      </c>
      <c r="G57" s="86">
        <f>G55+G39+G28</f>
        <v>-40754214085.15753</v>
      </c>
      <c r="H57" s="6"/>
      <c r="I57" s="6"/>
      <c r="J57" s="6"/>
      <c r="K57" s="23"/>
      <c r="L57" s="23"/>
    </row>
    <row r="58" spans="1:12" s="4" customFormat="1" ht="6" customHeight="1">
      <c r="A58" s="34"/>
      <c r="B58" s="78"/>
      <c r="C58" s="78"/>
      <c r="D58" s="85"/>
      <c r="E58" s="85"/>
      <c r="F58" s="85"/>
      <c r="G58" s="86"/>
      <c r="H58" s="6"/>
      <c r="I58" s="6"/>
      <c r="J58" s="6"/>
      <c r="K58" s="23"/>
      <c r="L58" s="23"/>
    </row>
    <row r="59" spans="1:12" s="4" customFormat="1" ht="18" customHeight="1">
      <c r="A59" s="34" t="s">
        <v>57</v>
      </c>
      <c r="B59" s="78">
        <v>60</v>
      </c>
      <c r="C59" s="108"/>
      <c r="D59" s="85">
        <f>'[1]BCDKT'!H10</f>
        <v>72674135983</v>
      </c>
      <c r="E59" s="85">
        <f>'[1]BCDKT'!I10</f>
        <v>9833608275</v>
      </c>
      <c r="F59" s="85">
        <f>'[1]BCDKT'!J10</f>
        <v>41753530173</v>
      </c>
      <c r="G59" s="109">
        <v>82507744258</v>
      </c>
      <c r="H59" s="6"/>
      <c r="I59" s="6"/>
      <c r="J59" s="6"/>
      <c r="K59" s="104"/>
      <c r="L59" s="23"/>
    </row>
    <row r="60" spans="1:12" s="4" customFormat="1" ht="6" customHeight="1">
      <c r="A60" s="34"/>
      <c r="B60" s="78"/>
      <c r="C60" s="108"/>
      <c r="D60" s="85"/>
      <c r="E60" s="85"/>
      <c r="F60" s="85"/>
      <c r="G60" s="109"/>
      <c r="H60" s="6"/>
      <c r="I60" s="6"/>
      <c r="J60" s="6"/>
      <c r="K60" s="104"/>
      <c r="L60" s="23"/>
    </row>
    <row r="61" spans="1:12" s="4" customFormat="1" ht="32.25" customHeight="1">
      <c r="A61" s="110" t="s">
        <v>58</v>
      </c>
      <c r="B61" s="111">
        <v>61</v>
      </c>
      <c r="C61" s="111"/>
      <c r="D61" s="112">
        <v>0</v>
      </c>
      <c r="E61" s="112">
        <v>0</v>
      </c>
      <c r="F61" s="112">
        <v>0</v>
      </c>
      <c r="G61" s="113">
        <v>0</v>
      </c>
      <c r="H61" s="107"/>
      <c r="I61" s="107"/>
      <c r="J61" s="107"/>
      <c r="K61" s="67"/>
      <c r="L61" s="23"/>
    </row>
    <row r="62" spans="1:12" s="4" customFormat="1" ht="6" customHeight="1">
      <c r="A62" s="110"/>
      <c r="B62" s="78"/>
      <c r="C62" s="78"/>
      <c r="D62" s="114"/>
      <c r="E62" s="114"/>
      <c r="F62" s="114"/>
      <c r="G62" s="115"/>
      <c r="H62" s="107"/>
      <c r="I62" s="107"/>
      <c r="J62" s="107"/>
      <c r="K62" s="67"/>
      <c r="L62" s="23"/>
    </row>
    <row r="63" spans="1:12" s="118" customFormat="1" ht="18" customHeight="1">
      <c r="A63" s="116" t="s">
        <v>59</v>
      </c>
      <c r="B63" s="78">
        <v>70</v>
      </c>
      <c r="C63" s="78"/>
      <c r="D63" s="85">
        <f>SUM(D57:D59)</f>
        <v>94600135920</v>
      </c>
      <c r="E63" s="85">
        <f>SUM(E57:E59)</f>
        <v>10157804821</v>
      </c>
      <c r="F63" s="85">
        <f>SUM(F57:F59)</f>
        <v>93029174880</v>
      </c>
      <c r="G63" s="86">
        <f>SUM(G57:G61)</f>
        <v>41753530172.84247</v>
      </c>
      <c r="H63" s="117"/>
      <c r="I63" s="117"/>
      <c r="L63" s="119"/>
    </row>
    <row r="64" spans="1:12" s="84" customFormat="1" ht="18" customHeight="1" thickBot="1">
      <c r="A64" s="120"/>
      <c r="B64" s="95"/>
      <c r="C64" s="121"/>
      <c r="D64" s="96"/>
      <c r="E64" s="121"/>
      <c r="F64" s="96"/>
      <c r="G64" s="97"/>
      <c r="H64" s="122"/>
      <c r="I64" s="122"/>
      <c r="J64" s="123"/>
      <c r="L64" s="82"/>
    </row>
    <row r="65" spans="1:12" s="84" customFormat="1" ht="15.75" customHeight="1" thickTop="1">
      <c r="A65" s="1"/>
      <c r="B65" s="99"/>
      <c r="C65" s="99"/>
      <c r="D65" s="100"/>
      <c r="E65" s="99"/>
      <c r="F65" s="100"/>
      <c r="G65" s="101"/>
      <c r="H65" s="122"/>
      <c r="I65" s="122"/>
      <c r="J65" s="122"/>
      <c r="K65" s="124"/>
      <c r="L65" s="82"/>
    </row>
    <row r="66" spans="1:12" ht="16.5" customHeight="1">
      <c r="A66" s="125" t="str">
        <f>'[1]KQKD(1)'!B34</f>
        <v>Người lập biểu                                            Kế toán trưởng</v>
      </c>
      <c r="B66" s="16"/>
      <c r="C66" s="126"/>
      <c r="E66" s="126"/>
      <c r="G66" s="128" t="str">
        <f>'[1]KQKD(1)'!G34</f>
        <v>Tổng Giám đốc</v>
      </c>
      <c r="H66" s="129"/>
      <c r="I66" s="129"/>
      <c r="J66" s="130"/>
      <c r="K66" s="131"/>
      <c r="L66" s="132"/>
    </row>
    <row r="67" spans="1:12" ht="18" customHeight="1">
      <c r="A67" s="15"/>
      <c r="B67" s="16"/>
      <c r="C67" s="126"/>
      <c r="D67" s="133"/>
      <c r="E67" s="126"/>
      <c r="F67" s="133"/>
      <c r="G67" s="134"/>
      <c r="H67" s="129"/>
      <c r="I67" s="129"/>
      <c r="J67" s="130"/>
      <c r="K67" s="135"/>
      <c r="L67" s="132"/>
    </row>
    <row r="68" spans="1:12" ht="15.75">
      <c r="A68" s="15"/>
      <c r="B68" s="16"/>
      <c r="C68" s="126"/>
      <c r="D68" s="133"/>
      <c r="E68" s="126"/>
      <c r="F68" s="133"/>
      <c r="G68" s="134"/>
      <c r="H68" s="129"/>
      <c r="I68" s="129"/>
      <c r="J68" s="130"/>
      <c r="K68" s="135"/>
      <c r="L68" s="132"/>
    </row>
    <row r="69" spans="1:12" ht="15.75">
      <c r="A69" s="15"/>
      <c r="B69" s="16"/>
      <c r="C69" s="126"/>
      <c r="D69" s="133"/>
      <c r="E69" s="126"/>
      <c r="F69" s="133"/>
      <c r="G69" s="134"/>
      <c r="H69" s="129"/>
      <c r="I69" s="129"/>
      <c r="J69" s="130"/>
      <c r="K69" s="135"/>
      <c r="L69" s="132"/>
    </row>
    <row r="70" spans="1:12" ht="15.75">
      <c r="A70" s="15"/>
      <c r="B70" s="16"/>
      <c r="C70" s="126"/>
      <c r="D70" s="133"/>
      <c r="E70" s="126"/>
      <c r="F70" s="133"/>
      <c r="G70" s="134"/>
      <c r="H70" s="129"/>
      <c r="I70" s="129"/>
      <c r="J70" s="130"/>
      <c r="K70" s="135"/>
      <c r="L70" s="132"/>
    </row>
    <row r="71" spans="1:7" ht="16.5" customHeight="1">
      <c r="A71" s="136" t="s">
        <v>230</v>
      </c>
      <c r="B71" s="136"/>
      <c r="C71" s="137" t="s">
        <v>230</v>
      </c>
      <c r="D71" s="138"/>
      <c r="E71" s="137"/>
      <c r="F71" s="138"/>
      <c r="G71" s="138" t="s">
        <v>230</v>
      </c>
    </row>
    <row r="72" spans="1:10" ht="17.25" customHeight="1">
      <c r="A72" s="139" t="s">
        <v>60</v>
      </c>
      <c r="B72" s="139"/>
      <c r="C72" s="137"/>
      <c r="D72" s="136"/>
      <c r="E72" s="137"/>
      <c r="F72" s="136"/>
      <c r="G72" s="140" t="s">
        <v>61</v>
      </c>
      <c r="H72" s="141"/>
      <c r="I72" s="141"/>
      <c r="J72" s="142"/>
    </row>
    <row r="73" spans="1:10" ht="13.5" customHeight="1">
      <c r="A73" s="15"/>
      <c r="B73" s="16"/>
      <c r="C73" s="15"/>
      <c r="D73" s="17"/>
      <c r="E73" s="15"/>
      <c r="F73" s="17"/>
      <c r="G73" s="18"/>
      <c r="H73" s="141"/>
      <c r="I73" s="141"/>
      <c r="J73" s="142"/>
    </row>
    <row r="74" spans="1:10" ht="15.75">
      <c r="A74" s="136" t="str">
        <f>'[1]BCDKT'!B137</f>
        <v>Thành phố Hồ Chí Minh, Ngày 02 tháng 04 năm 2013</v>
      </c>
      <c r="B74" s="16"/>
      <c r="C74" s="15"/>
      <c r="D74" s="17"/>
      <c r="E74" s="15"/>
      <c r="F74" s="17"/>
      <c r="G74" s="18"/>
      <c r="H74" s="141"/>
      <c r="I74" s="141"/>
      <c r="J74" s="142"/>
    </row>
    <row r="75" spans="1:10" ht="15.75">
      <c r="A75" s="15"/>
      <c r="B75" s="16"/>
      <c r="C75" s="15"/>
      <c r="D75" s="124"/>
      <c r="E75" s="15"/>
      <c r="F75" s="124"/>
      <c r="G75" s="124"/>
      <c r="H75" s="141"/>
      <c r="I75" s="141"/>
      <c r="J75" s="142"/>
    </row>
    <row r="76" spans="1:10" ht="15.75">
      <c r="A76" s="15"/>
      <c r="B76" s="16"/>
      <c r="C76" s="15"/>
      <c r="D76" s="89">
        <f>D63-'[1]BCDKT'!E10</f>
        <v>13132360728</v>
      </c>
      <c r="E76" s="15"/>
      <c r="F76" s="89">
        <f>F63-'[1]BCDKT'!G10</f>
        <v>0</v>
      </c>
      <c r="G76" s="124">
        <f>G63-'[1]BCDKT'!J10</f>
        <v>-0.15753173828125</v>
      </c>
      <c r="H76" s="141"/>
      <c r="I76" s="141"/>
      <c r="J76" s="142"/>
    </row>
    <row r="77" spans="1:10" ht="15.75">
      <c r="A77" s="15"/>
      <c r="B77" s="16"/>
      <c r="C77" s="15"/>
      <c r="D77" s="117"/>
      <c r="E77" s="15"/>
      <c r="F77" s="117"/>
      <c r="G77" s="143"/>
      <c r="H77" s="141"/>
      <c r="I77" s="141"/>
      <c r="J77" s="142"/>
    </row>
    <row r="78" spans="1:10" ht="15.75">
      <c r="A78" s="15"/>
      <c r="B78" s="16"/>
      <c r="C78" s="15"/>
      <c r="D78" s="18"/>
      <c r="E78" s="15"/>
      <c r="F78" s="18"/>
      <c r="G78" s="18"/>
      <c r="H78" s="141"/>
      <c r="I78" s="141"/>
      <c r="J78" s="142"/>
    </row>
    <row r="79" spans="1:10" ht="15.75">
      <c r="A79" s="144"/>
      <c r="B79" s="145"/>
      <c r="C79" s="146"/>
      <c r="D79" s="147"/>
      <c r="E79" s="146"/>
      <c r="F79" s="147"/>
      <c r="G79" s="147"/>
      <c r="H79" s="141"/>
      <c r="I79" s="141"/>
      <c r="J79" s="142"/>
    </row>
    <row r="80" spans="4:6" ht="15.75">
      <c r="D80" s="149"/>
      <c r="F80" s="149"/>
    </row>
    <row r="81" spans="4:6" ht="15.75">
      <c r="D81" s="149"/>
      <c r="F81" s="149"/>
    </row>
    <row r="82" spans="4:6" ht="15.75">
      <c r="D82" s="149"/>
      <c r="F82" s="149"/>
    </row>
  </sheetData>
  <sheetProtection/>
  <mergeCells count="16">
    <mergeCell ref="A42:G42"/>
    <mergeCell ref="A43:G43"/>
    <mergeCell ref="A45:A46"/>
    <mergeCell ref="B45:B46"/>
    <mergeCell ref="C45:C46"/>
    <mergeCell ref="D45:D46"/>
    <mergeCell ref="F45:F46"/>
    <mergeCell ref="G45:G46"/>
    <mergeCell ref="A4:G4"/>
    <mergeCell ref="A5:G5"/>
    <mergeCell ref="A7:A8"/>
    <mergeCell ref="B7:B8"/>
    <mergeCell ref="C7:C8"/>
    <mergeCell ref="D7:D8"/>
    <mergeCell ref="F7:F8"/>
    <mergeCell ref="G7:G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Bao</dc:creator>
  <cp:keywords/>
  <dc:description/>
  <cp:lastModifiedBy>Bao</cp:lastModifiedBy>
  <cp:lastPrinted>2013-04-09T08:40:42Z</cp:lastPrinted>
  <dcterms:created xsi:type="dcterms:W3CDTF">2013-03-15T01:47:34Z</dcterms:created>
  <dcterms:modified xsi:type="dcterms:W3CDTF">2013-04-12T04:49:46Z</dcterms:modified>
  <cp:category/>
  <cp:version/>
  <cp:contentType/>
  <cp:contentStatus/>
</cp:coreProperties>
</file>