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480" windowHeight="8445" firstSheet="5" activeTab="13"/>
  </bookViews>
  <sheets>
    <sheet name="bia" sheetId="1" r:id="rId1"/>
    <sheet name="bcbgd" sheetId="2" r:id="rId2"/>
    <sheet name="bckt" sheetId="3" r:id="rId3"/>
    <sheet name="bang cdkt" sheetId="4" r:id="rId4"/>
    <sheet name="cdkt (NB)" sheetId="5" r:id="rId5"/>
    <sheet name="kqkd" sheetId="6" r:id="rId6"/>
    <sheet name="tmlctt (gt)" sheetId="7" r:id="rId7"/>
    <sheet name="tmtc1" sheetId="8" r:id="rId8"/>
    <sheet name="tmtc2" sheetId="9" r:id="rId9"/>
    <sheet name="tmtc3" sheetId="10" r:id="rId10"/>
    <sheet name="tmtc4" sheetId="11" r:id="rId11"/>
    <sheet name="tmtc5" sheetId="12" r:id="rId12"/>
    <sheet name="tmtc6" sheetId="13" r:id="rId13"/>
    <sheet name="tmbc7" sheetId="14" r:id="rId14"/>
  </sheets>
  <externalReferences>
    <externalReference r:id="rId17"/>
    <externalReference r:id="rId18"/>
  </externalReferences>
  <definedNames/>
  <calcPr fullCalcOnLoad="1"/>
</workbook>
</file>

<file path=xl/comments10.xml><?xml version="1.0" encoding="utf-8"?>
<comments xmlns="http://schemas.openxmlformats.org/spreadsheetml/2006/main">
  <authors>
    <author>Ha</author>
  </authors>
  <commentList>
    <comment ref="I44" authorId="0">
      <text>
        <r>
          <rPr>
            <b/>
            <sz val="8"/>
            <rFont val="Tahoma"/>
            <family val="0"/>
          </rPr>
          <t xml:space="preserve">Tho: nhờ chị Nga điền </t>
        </r>
        <r>
          <rPr>
            <sz val="8"/>
            <rFont val="Tahoma"/>
            <family val="0"/>
          </rPr>
          <t xml:space="preserve">
bo sung cho em với
</t>
        </r>
      </text>
    </comment>
  </commentList>
</comments>
</file>

<file path=xl/comments14.xml><?xml version="1.0" encoding="utf-8"?>
<comments xmlns="http://schemas.openxmlformats.org/spreadsheetml/2006/main">
  <authors>
    <author>The Tho</author>
  </authors>
  <commentList>
    <comment ref="B142" authorId="0">
      <text>
        <r>
          <rPr>
            <b/>
            <sz val="8"/>
            <rFont val="Tahoma"/>
            <family val="0"/>
          </rPr>
          <t>The Tho:</t>
        </r>
        <r>
          <rPr>
            <sz val="8"/>
            <rFont val="Tahoma"/>
            <family val="0"/>
          </rPr>
          <t xml:space="preserve">
da mien, giam chua va hach toan rieng
</t>
        </r>
      </text>
    </comment>
  </commentList>
</comments>
</file>

<file path=xl/comments3.xml><?xml version="1.0" encoding="utf-8"?>
<comments xmlns="http://schemas.openxmlformats.org/spreadsheetml/2006/main">
  <authors>
    <author>Q HOA</author>
    <author>T.Khoa</author>
  </authors>
  <commentList>
    <comment ref="A16" authorId="0">
      <text>
        <r>
          <rPr>
            <b/>
            <sz val="8"/>
            <rFont val="Tahoma"/>
            <family val="0"/>
          </rPr>
          <t>The Tho:</t>
        </r>
        <r>
          <rPr>
            <sz val="8"/>
            <rFont val="Tahoma"/>
            <family val="0"/>
          </rPr>
          <t xml:space="preserve">
Dien bo sung "tu trang den trang"</t>
        </r>
      </text>
    </comment>
    <comment ref="A26" authorId="1">
      <text>
        <r>
          <rPr>
            <b/>
            <sz val="8"/>
            <rFont val="Tahoma"/>
            <family val="0"/>
          </rPr>
          <t>T.Khoa:</t>
        </r>
        <r>
          <rPr>
            <sz val="8"/>
            <rFont val="Tahoma"/>
            <family val="0"/>
          </rPr>
          <t xml:space="preserve">
sẽ bỏ hạn chế này nếu chị bổ sung cho em xác nhận công nợ của Cty CP Dược TIPHARCO:6,161,072,551</t>
        </r>
      </text>
    </comment>
  </commentList>
</comments>
</file>

<file path=xl/comments9.xml><?xml version="1.0" encoding="utf-8"?>
<comments xmlns="http://schemas.openxmlformats.org/spreadsheetml/2006/main">
  <authors>
    <author>Ha</author>
  </authors>
  <commentList>
    <comment ref="I68" authorId="0">
      <text>
        <r>
          <rPr>
            <b/>
            <sz val="8"/>
            <rFont val="Tahoma"/>
            <family val="0"/>
          </rPr>
          <t xml:space="preserve">Thêm số đầu kỳ
</t>
        </r>
        <r>
          <rPr>
            <sz val="8"/>
            <rFont val="Tahoma"/>
            <family val="0"/>
          </rPr>
          <t xml:space="preserve">
</t>
        </r>
      </text>
    </comment>
    <comment ref="I123" authorId="0">
      <text>
        <r>
          <rPr>
            <b/>
            <sz val="8"/>
            <rFont val="Tahoma"/>
            <family val="0"/>
          </rPr>
          <t xml:space="preserve">Thêm số đầu kỳ
</t>
        </r>
        <r>
          <rPr>
            <sz val="8"/>
            <rFont val="Tahoma"/>
            <family val="0"/>
          </rPr>
          <t xml:space="preserve">
</t>
        </r>
      </text>
    </comment>
  </commentList>
</comments>
</file>

<file path=xl/sharedStrings.xml><?xml version="1.0" encoding="utf-8"?>
<sst xmlns="http://schemas.openxmlformats.org/spreadsheetml/2006/main" count="1309" uniqueCount="1088">
  <si>
    <t xml:space="preserve">    - Doanh thu hợp đồng XD được ghi nhận trong kỳ</t>
  </si>
  <si>
    <t xml:space="preserve">    -Tổng doanh thu lũy kế của hợp đồng XD được ghi nhận đến thời điểm lập BCTC</t>
  </si>
  <si>
    <t xml:space="preserve"> - Doanh thu thiết kế, tư vấn giám sát, QLDA</t>
  </si>
  <si>
    <t>Cộng tổng doanh thu bán hàng và cung cấp dịch vụ</t>
  </si>
  <si>
    <t>20.</t>
  </si>
  <si>
    <t>CÁC KHOẢN GIẢM TRỪ DOANH THU</t>
  </si>
  <si>
    <t xml:space="preserve"> - Điều chỉnh giảm do ghi nhầm số nước tiêu thụ</t>
  </si>
  <si>
    <t xml:space="preserve"> - Chiết khấu thương mại</t>
  </si>
  <si>
    <t xml:space="preserve"> - Giảm giá hàng bán</t>
  </si>
  <si>
    <t xml:space="preserve"> - Hàng bán trả lại</t>
  </si>
  <si>
    <t xml:space="preserve"> - Thuế tiêu thụ đặc biệt</t>
  </si>
  <si>
    <t xml:space="preserve"> - Thuế xuất khẩu</t>
  </si>
  <si>
    <t>Cộng các khoản giảm trừ doanh thu</t>
  </si>
  <si>
    <t>21.</t>
  </si>
  <si>
    <t>DOANH THU THUẦN VỀ BÁN HÀNG VÀ CUNG CẤP DỊCH VỤ</t>
  </si>
  <si>
    <t xml:space="preserve"> - Doanh thu thuần bán hàng hóa</t>
  </si>
  <si>
    <t xml:space="preserve"> - Doanh thu thuần cung cấp dịch vụ</t>
  </si>
  <si>
    <t>Cộng doanh thu thuần về bán hàng và cung cấp dịch vụ</t>
  </si>
  <si>
    <t>22.</t>
  </si>
  <si>
    <t>GIÁ VỐN HÀNG BÁN</t>
  </si>
  <si>
    <t xml:space="preserve"> - Giá vốn tiền nước</t>
  </si>
  <si>
    <t xml:space="preserve"> - Giá vốn công trình xây dựng cơ bản</t>
  </si>
  <si>
    <t xml:space="preserve"> - Giá vốn gắn mới, lắp đặt,… đồng hồ nước</t>
  </si>
  <si>
    <t xml:space="preserve"> - Giá vốn thiết kế, tư vấn giám sát, QLDA</t>
  </si>
  <si>
    <t>Giá vốn của dịch vụ đã cung cấp</t>
  </si>
  <si>
    <t>Giá trị còn lại , chi phí nhượng bán, thanh lý của bất động sản đầu tư đã bán</t>
  </si>
  <si>
    <t>Chi phí kinh doanh bất đậng sản đầu tư</t>
  </si>
  <si>
    <t>Hao hụt, mất mát hàng tồn kho</t>
  </si>
  <si>
    <t>Các khoản chi phí vượt mức bình thường</t>
  </si>
  <si>
    <t>Dự phòng giảm giá hàng tồn kho</t>
  </si>
  <si>
    <t>Cộng giá vốn hàng bán</t>
  </si>
  <si>
    <t>23.</t>
  </si>
  <si>
    <t>DOANH THU HOẠT ĐỘNG TÀI CHÍNH</t>
  </si>
  <si>
    <t>- Lãi tiền gửi, tiền cho vay</t>
  </si>
  <si>
    <t>- Lãi đầu tư trái phiếu, kỳ phiếu, tín phiếu</t>
  </si>
  <si>
    <t>- Cổ tức, lợi nhuận được chia</t>
  </si>
  <si>
    <t>Lãi bán ngoại tệ</t>
  </si>
  <si>
    <t>- Lãi chênh lệch tỷ giá đã thực hiện</t>
  </si>
  <si>
    <t>Lãi chênh lệch tỷ giá chưa  thực hiện</t>
  </si>
  <si>
    <t>Lãi bán hàng trả chậm</t>
  </si>
  <si>
    <t>- Doanh thu hoạt động tài chính khác</t>
  </si>
  <si>
    <t>Cộng doanh thu hoạt động tài chính</t>
  </si>
  <si>
    <t>24.</t>
  </si>
  <si>
    <t>CHI PHÍ  TÀI CHÍNH</t>
  </si>
  <si>
    <t>- Lãi tiền vay</t>
  </si>
  <si>
    <t>Chiết khấu thanh toán, lãi bán hàng trả chậm</t>
  </si>
  <si>
    <t>Lỗ do thanh lý các khoản đầu tư ngắn hạn, dài hạn</t>
  </si>
  <si>
    <t>Lỗ do bán ngoại tệ</t>
  </si>
  <si>
    <t>Lỗ do chênh lệch tỷ giá đã thực hiện</t>
  </si>
  <si>
    <t>Lỗ do chênh lệch tỷ giá chưa thực hiện</t>
  </si>
  <si>
    <t>Dự phòng giảm giá các khoản đầu tư ngắn hạn, dài hạn</t>
  </si>
  <si>
    <t>- Chi phí tài chính khác</t>
  </si>
  <si>
    <t>Cộng chi phí tài chính</t>
  </si>
  <si>
    <t>25.</t>
  </si>
  <si>
    <t>THU NHẬP KHÁC</t>
  </si>
  <si>
    <t>- Thu nhập kiểm định đồng hồ nước</t>
  </si>
  <si>
    <t>- Thu nhập từ phạt vi phạm hợp đồng</t>
  </si>
  <si>
    <t>- Thu nhập từ thanh lý, nhượng bán TSCĐ</t>
  </si>
  <si>
    <t>- Thu nhập từ việc được xác định thuế không phải nộp</t>
  </si>
  <si>
    <t xml:space="preserve">- Thu nhập khác </t>
  </si>
  <si>
    <t>Cộng thu nhập khác</t>
  </si>
  <si>
    <t>26.</t>
  </si>
  <si>
    <t xml:space="preserve">CHI PHÍ KHÁC </t>
  </si>
  <si>
    <t>- Chi phí thanh lý TSCĐ</t>
  </si>
  <si>
    <t>- Tiền nộp phạt</t>
  </si>
  <si>
    <t>- Giá trị còn lại của tài sản thanh lý</t>
  </si>
  <si>
    <t xml:space="preserve">- Chi phí khác </t>
  </si>
  <si>
    <t>Cộng chi phí khác</t>
  </si>
  <si>
    <t>CHI PHÍ THUẾ TNDN HIỆN HÀNH</t>
  </si>
  <si>
    <t>- Chi phí thuế TNDN tính trên thu nhập chịu thuế hiện hành</t>
  </si>
  <si>
    <t>- Điều chỉnh chi phí thuế TNDN của các năm trước vào chi phí thuế TNDN hiện hành năm nay</t>
  </si>
  <si>
    <t>Tổng chi phí thuế TNDN hiện hành</t>
  </si>
  <si>
    <t>28.</t>
  </si>
  <si>
    <t>CHI PHÍ THUẾ TNDN HOÃN LẠI</t>
  </si>
  <si>
    <t xml:space="preserve">  - Chi phí thuế TNDN hoãn lại phát sinh từ các khoản chênh lệch tạm thời phải chịu thuế :</t>
  </si>
  <si>
    <t xml:space="preserve">  - Chi phí thuế TNDN hoãn lại phát sinh từ việc hoàn nhập tài sản thuế thu nhập hoãn lại :</t>
  </si>
  <si>
    <t xml:space="preserve">  - Thu nhập thuế TNDN hoãn lại phát sinh từ các khoản chênh lệch tạm thời được khấu trừ :</t>
  </si>
  <si>
    <t xml:space="preserve">  - Thu nhập thuế TNDN hoãn lại phát sinh từ các khoản lỗ tính thuế và ưu đãi thuế chưa sử dụng :</t>
  </si>
  <si>
    <t xml:space="preserve">  - Thu nhập thuế TNDN hoãn lại phát sinh từ việc hoàn thuế thu nhập hoãn lại phải trả :</t>
  </si>
  <si>
    <t xml:space="preserve">  - Tổng chi phí thuế TNDN hoãn lại:</t>
  </si>
  <si>
    <t>27.</t>
  </si>
  <si>
    <t>THUẾ TNDN PHẢI NỘP VÀ LỢI NHUẬN SAU THUẾ TRONG KỲ</t>
  </si>
  <si>
    <t xml:space="preserve">- Tổng lợi nhuận trước thuế  </t>
  </si>
  <si>
    <t xml:space="preserve">- Các khoản điều chỉnh tăng </t>
  </si>
  <si>
    <t xml:space="preserve">- Các khoản điều chỉnh giảm </t>
  </si>
  <si>
    <t xml:space="preserve">   + Thu nhập từ kinh doanh nước sạch</t>
  </si>
  <si>
    <t xml:space="preserve">   + Các khoản thu nhập được hưởng</t>
  </si>
  <si>
    <t xml:space="preserve">   + Chi phí không được trừ</t>
  </si>
  <si>
    <t xml:space="preserve">- Tổng thu nhập chịu thuế  </t>
  </si>
  <si>
    <t>Hoạt động miễn, giảm thuế</t>
  </si>
  <si>
    <t xml:space="preserve">   + Lợi nhuận trước thuế từ hoạt động kinh doanh miễn, giảm  thuế</t>
  </si>
  <si>
    <t xml:space="preserve">   + Thuế TNDN</t>
  </si>
  <si>
    <t>Hoạt động khác không miễn, giảm thuế</t>
  </si>
  <si>
    <t xml:space="preserve">   + LNTT từ hoạt động kinh doanh  không miễn, giảm  thuế</t>
  </si>
  <si>
    <t>- Thuế TNDN</t>
  </si>
  <si>
    <t>- Các khoản điều chỉnh tăng giảm thuế TNDN</t>
  </si>
  <si>
    <t>Trong đó:</t>
  </si>
  <si>
    <t>+ Thuế TNDN được miễn giảm (*)</t>
  </si>
  <si>
    <t xml:space="preserve">    </t>
  </si>
  <si>
    <t>+ Thuế TNDN phải nộp</t>
  </si>
  <si>
    <t xml:space="preserve">- Lợi nhuận sau thuế TNDN </t>
  </si>
  <si>
    <t xml:space="preserve">     Công ty được hưởng ưu đãi: Theo công văn 3863/CT-TTHT ngày 11/04/2008 thì Công ty được miễn thuế 02 năm, kể từ khi có thu nhập chịu thuế và giảm 50% số thuế phải nộp cho 03 năm tiếp theo. Mức thuế suất thuế TNDN 20% trong thời gian 10 năm, kể từ năm 2007. Đơn vị bắt đầu miễn thuế từ năm 2007.</t>
  </si>
  <si>
    <t xml:space="preserve">    Các ưu đãi trên áp dụng đối với ngành nghề kinh doanh là Xây dựng nhà máy nước, hệ thống cấp nước phục vụ sinh hoạt, phục vụ công nghiệp, đầu tư xây dựng hệ thống thoát nước, thuộc Danh mục lĩnh vực ưu đãi đầu tư ban hành kèm theo Nghị định số 108/2006/NĐ-CP ngày 22/09/2006 của chính phủ.</t>
  </si>
  <si>
    <t xml:space="preserve">CHI PHÍ SẢN XUẤT, KINH DOANH THEO YẾU TỐ </t>
  </si>
  <si>
    <t xml:space="preserve"> - Chi phí nguyên liệu, vật liệu</t>
  </si>
  <si>
    <t xml:space="preserve"> - Chi phí nhân công</t>
  </si>
  <si>
    <t xml:space="preserve"> - Chi phí khấu hao TSCĐ</t>
  </si>
  <si>
    <t xml:space="preserve"> - Chi phí dịch vụ mua ngoài</t>
  </si>
  <si>
    <t xml:space="preserve"> - Chi phí bằng tiền khác</t>
  </si>
  <si>
    <t xml:space="preserve"> - Chi phí  khác</t>
  </si>
  <si>
    <t>Cộng chi phí sản xuất kinh doanh theo yếu tố</t>
  </si>
  <si>
    <t>THÔNG TIN VỀ CÁC BÊN CÓ LIÊN QUAN</t>
  </si>
  <si>
    <t>Bên liên quan</t>
  </si>
  <si>
    <t>Tỷ lệ vốn góp 
đến ngày 31/12/2009</t>
  </si>
  <si>
    <t xml:space="preserve"> Mối quan hệ </t>
  </si>
  <si>
    <t>Tổng công ty cấp nước Sài gòn</t>
  </si>
  <si>
    <t xml:space="preserve"> Công ty mẹ nắm cổ phần chi phối</t>
  </si>
  <si>
    <t>Giao dịch với bên có liên quan</t>
  </si>
  <si>
    <t>Tại ngày 31/12/2009 Công ty phát sinh các giao dịch với các bên có liên quan như sau:</t>
  </si>
  <si>
    <t>Nội dung giao dịch</t>
  </si>
  <si>
    <t>VND</t>
  </si>
  <si>
    <t xml:space="preserve">Công ty </t>
  </si>
  <si>
    <t>Mua nước sạch</t>
  </si>
  <si>
    <t>o</t>
  </si>
  <si>
    <t>Mua nguyên vật liệu</t>
  </si>
  <si>
    <t>Bán thành phẩm</t>
  </si>
  <si>
    <t>Thu tiền bán thành phẩm</t>
  </si>
  <si>
    <t>Các khoản vay, mượn tiền</t>
  </si>
  <si>
    <t>Lãi vay, mượn tiền</t>
  </si>
  <si>
    <t>Trả tiền vay, mượn tiền</t>
  </si>
  <si>
    <t>Trả lãi cho vay, mượn tiền</t>
  </si>
  <si>
    <t>Công trình xây dựng cơ bản dở dang</t>
  </si>
  <si>
    <t>Việc mua hàng hóa và dịch vụ từ các bên liên quan được thực hiện theo giá thỏa thuận tại hợp đồng giữa 2 bên.</t>
  </si>
  <si>
    <t>Tại ngày 31/12/2009 các khoản công nợ với các bên có liên quan như sau:</t>
  </si>
  <si>
    <t>Phải trả tiền mua mua nước sạch</t>
  </si>
  <si>
    <t>Cả phải trả và phải thu nhé</t>
  </si>
  <si>
    <t>Chị thuyết minh giống như thế nào dùm em rùi gửi wa mail cho em nha.</t>
  </si>
  <si>
    <t>Phải trả tiền các khoản vay, mượn tiền</t>
  </si>
  <si>
    <t>Cảm ơn chị</t>
  </si>
  <si>
    <t>Phải trả lãi vay, mượn tiền</t>
  </si>
  <si>
    <t>Tho</t>
  </si>
  <si>
    <t>Phải thu khác</t>
  </si>
  <si>
    <t>Phải trả khác</t>
  </si>
  <si>
    <t>Không có khoản dự phòng phải thu khó đòi nào được lập cho các khoản nợ phải thu từ các bên liên quan.</t>
  </si>
  <si>
    <t>31.</t>
  </si>
  <si>
    <t>Công ty Liên doanh sản xuất kinh doanh, xuất nhập khẩu dược phẩm và trang thiết bị y tế (MSC)</t>
  </si>
  <si>
    <t>51%</t>
  </si>
  <si>
    <t>Công ty con</t>
  </si>
  <si>
    <t>Giao dịch giửa các bên liên quan</t>
  </si>
  <si>
    <t>Trong năm 2009 Công ty phát sinh các giao dịch với các bên có liên quan như sau:</t>
  </si>
  <si>
    <t>VNĐ</t>
  </si>
  <si>
    <t>Cộng nợ phải thu</t>
  </si>
  <si>
    <t>32.</t>
  </si>
  <si>
    <t xml:space="preserve">SỐ LIỆU SO SÁNH </t>
  </si>
  <si>
    <t xml:space="preserve">Số liệu so sánh trên Bảng cân đối kế toán là số liệu trên Báo cáo tài chính cho năm tài chính kết thúc ngày 31 tháng 12 năm 2008 đã được Công ty TNHH Kiểm toán và Tư vấn Tài chính Kế toán (AFC) kiểm toán.. </t>
  </si>
  <si>
    <t>Nguyễn T Quỳnh Diệp</t>
  </si>
  <si>
    <r>
      <t>Ghi chú:</t>
    </r>
    <r>
      <rPr>
        <b/>
        <i/>
        <sz val="11"/>
        <rFont val="Times New Roman"/>
        <family val="1"/>
      </rPr>
      <t xml:space="preserve"> số liệu so sánh năm 2006 là số liệu giai đoạn từ ngày 01/01/2006 đến ngày 31/12/2006 do Công ty Cổ phần Bao bì Tiền Giang là công ty cổ phần được cổ phần hóa từ doanh nghiệp nhà nước và chính thức đi vào hoạt động từ ngày 01/04/2005</t>
    </r>
  </si>
  <si>
    <t>Báo cáo tài chính đã được kiểm toán</t>
  </si>
  <si>
    <t>Báo cáo Tài chính năm 2009</t>
  </si>
  <si>
    <t>đã được kiểm toán</t>
  </si>
  <si>
    <t>Được kiểm toán bởi</t>
  </si>
  <si>
    <t>CÔNG TY TNHH DỊCH VỤ TƯ VẤN TÀI CHÍNH KẾ TOÁN VÀ KIỂM TOÁN PHÍA NAM (AASCS)</t>
  </si>
  <si>
    <t>29 Võ Thị Sáu, Quận 1, TP. Hồ Chí Minh; Điện thoại: (08). 8205.944 - 8205.947; Fax: 8205.942</t>
  </si>
  <si>
    <t>MỤC LỤC</t>
  </si>
  <si>
    <t>Nội dung</t>
  </si>
  <si>
    <t>Trang</t>
  </si>
  <si>
    <t>BÁO CÁO CỦA BAN GIÁM ĐỐC</t>
  </si>
  <si>
    <t>03 - 04</t>
  </si>
  <si>
    <t>BÁO CÁO KIỂM TOÁN</t>
  </si>
  <si>
    <t>05 - 06</t>
  </si>
  <si>
    <t>BÁO CÁO TÀI CHÍNH ĐÃ ĐƯỢC KIỂM TOÁN</t>
  </si>
  <si>
    <t>- Bảng cân đối kế toán</t>
  </si>
  <si>
    <t>07 - 10</t>
  </si>
  <si>
    <t>- Báo cáo kết quả hoạt động kinh doanh</t>
  </si>
  <si>
    <t>11</t>
  </si>
  <si>
    <t>- Báo cáo lưu chuyển tiền tệ</t>
  </si>
  <si>
    <t>12 - 13</t>
  </si>
  <si>
    <t>- Thuyết minh báo cáo tài chính</t>
  </si>
  <si>
    <t>14 - 26</t>
  </si>
  <si>
    <t>Ban Giám đốc Công ty Cổ phần Cấp nước Gia Định (sau đây gọi tắt là “Công ty”) trình bày Báo cáo của mình và Báo cáo tài chính của Công ty kết thúc ngày 31 tháng 12 năm 2009.</t>
  </si>
  <si>
    <t>Công ty</t>
  </si>
  <si>
    <t>Công Ty Cổ Phần Cấp Nước Gia Định, gọi tắt là "Công ty". Được chuyển thể từ Doanh nghiệp Nhà Nước: Chi nhánh Cấp Nước Gia Định, số ĐKKD: 4116000541 do sở Kế Hoạch và Đầu Tư cấp ngày 21/10/2005. Công ty hoạt động theo giấy chứng nhận đăng ký kinh doanh Công Ty Cổ Phần số: 4103005928 do Sở Kế Hoạch và Đầu Tư Thành Phố Hồ Chí Minh cấp, đăng ký lần đầu vào ngày 17 tháng 01 năm 2007.</t>
  </si>
  <si>
    <t>Công ty có các đơn vị thành viên sau:</t>
  </si>
  <si>
    <t xml:space="preserve">Tên </t>
  </si>
  <si>
    <t>Địa chỉ</t>
  </si>
  <si>
    <t>Hội đồng Quản trị Công ty</t>
  </si>
  <si>
    <t>Chức vụ</t>
  </si>
  <si>
    <t>Ông</t>
  </si>
  <si>
    <t>Phan Văn Phùng</t>
  </si>
  <si>
    <t>Chủ tịch</t>
  </si>
  <si>
    <t>Nguyễn Thành Phúc</t>
  </si>
  <si>
    <t>Ủy viên</t>
  </si>
  <si>
    <t>Nguyễn An</t>
  </si>
  <si>
    <t>Nguyễn Quốc Thái</t>
  </si>
  <si>
    <t>Bà</t>
  </si>
  <si>
    <t>Vũ Thị Vang</t>
  </si>
  <si>
    <t>Trương Nguyễn Thiên Kim</t>
  </si>
  <si>
    <t>Ban Kiểm soát Công ty</t>
  </si>
  <si>
    <t xml:space="preserve">Bà </t>
  </si>
  <si>
    <t>Bùi Thị Việt Anh</t>
  </si>
  <si>
    <t>Trưởng ban</t>
  </si>
  <si>
    <t>Phạm Bá Mấy</t>
  </si>
  <si>
    <t>Thành viên</t>
  </si>
  <si>
    <t>Trần Phạm Thanh Loan</t>
  </si>
  <si>
    <t>Cao Thanh Định</t>
  </si>
  <si>
    <t>Ban Giám đốc Công ty</t>
  </si>
  <si>
    <t>Giám đốc</t>
  </si>
  <si>
    <t>Phó Giám đốc</t>
  </si>
  <si>
    <t>Kế toán trưởng Công ty</t>
  </si>
  <si>
    <t>Các sự kiện sau ngày khóa sổ kế toán lập báo cáo tài chính.</t>
  </si>
  <si>
    <t>Không có sự kiện trọng yếu nào xảy ra sau ngày lập Báo cáo tài chính đòi hỏi được điều chỉnh hay công bố trên báo cáo tài chính.</t>
  </si>
  <si>
    <t>Kiểm toán viên</t>
  </si>
  <si>
    <t xml:space="preserve">Công ty TNHH Dịch vụ Tư vấn Tài chính Kế toán và Kiểm toán Phía Nam (AASCS) bày tỏ nguyện vọng tiếp tục làm công tác kiểm toán cho Công ty. </t>
  </si>
  <si>
    <t>Công bố trách nhiệm của Ban giám đốc đối với Báo cáo tài chính</t>
  </si>
  <si>
    <t>Ban Giám đốc Công ty chịu trách nhiệm về việc lập Báo cáo tài chính phản ánh trung thực, hợp lý tình hình tài chính, kết quả hoạt động kinh doanh của Công ty kết thúc ngày 31 tháng 12 năm 2009. Trong quá trình lập Báo cáo tài chính, Ban Giám đốc Công ty cam kết đã tuân thủ các yêu cầu sau:</t>
  </si>
  <si>
    <t>-</t>
  </si>
  <si>
    <t>Lựa chọn các chính sách kế toán thích hợp và áp dụng các chính sách này một cách nhất quán;</t>
  </si>
  <si>
    <t>Đưa ra các đánh giá và dự đoán hợp lý và thận trọng;</t>
  </si>
  <si>
    <t>Các chuẩn mực kế toán đang áp dụng được Công ty tuân thủ, không có những áp dụng sai lệch trọng yếu đến mức cần phải công bố và giải thích trong báo cáo tài chính;</t>
  </si>
  <si>
    <t>Lập các báo cáo tài chính dựa trên cơ sở hoạt động kinh doanh liên tục.</t>
  </si>
  <si>
    <t>Ban Giám đốc Công ty đảm bảo rằng các sổ kế toán được lưu giữ để phản ánh tình hình tài chính của Công ty, với mức độ trung thực, hợp lý tại bất cứ thời điểm nào và đảm bảo rằng Báo cáo tài chính tuân thủ các quy định hiện hành của Nhà nước. Đồng thời có trách nhiệm trong việc bảo đảm an toàn tài sản của Công ty và thực hiện các biện pháp thích hợp để ngăn chặn, phát hiện các hành vi gian lận và các vi phạm khác.</t>
  </si>
  <si>
    <t>Ban Giám Đốc Công ty cam kết rằng Báo cáo tài chính đã phản ánh trung thực và hợp lý tình hình tài chính của Công ty tại thời điểm ngày 31 tháng 12 năm 2009, kết quả hoạt động kinh doanh kết thúc ngày 31/12/2009, phù hợp với chuẩn mực, chế độ kế toán Việt Nam và tuân thủ các quy định hiện hành có liên quan.</t>
  </si>
  <si>
    <t>Cam kết khác</t>
  </si>
  <si>
    <t>Ban Giám đốc cam kết rằng Công ty không vi phạm nghĩa vụ công bố thông tin theo quy định thông tư số 38/2007/TT-BTC ngày 18/04/2007 của Bộ Tài Chính về việc công bố thông tin trên thị trường chứng khoán. (Thông tư 09/2010/TT-BTC ngày 15/01/2010 thay thế thông tư trên sau 45 ngày kể từ ngày ký).</t>
  </si>
  <si>
    <t>Phê duyệt các báo cáo tài chính</t>
  </si>
  <si>
    <r>
      <t xml:space="preserve">Chúng tôi, Hội đồng quản trị, Ban giám đốc </t>
    </r>
    <r>
      <rPr>
        <b/>
        <sz val="11"/>
        <rFont val="Times New Roman"/>
        <family val="1"/>
      </rPr>
      <t>Công Ty Cổ Phần Cấp nước Gia Định</t>
    </r>
    <r>
      <rPr>
        <sz val="11"/>
        <rFont val="Times New Roman"/>
        <family val="1"/>
      </rPr>
      <t xml:space="preserve"> phê duyệt Báo cáo tài chính kết thúc ngày 31/12/2009 của Công ty.</t>
    </r>
  </si>
  <si>
    <t>TM. Hội Đồng Quản trị Công ty</t>
  </si>
  <si>
    <t xml:space="preserve">TM. Ban Giám đốc Công ty </t>
  </si>
  <si>
    <t>Chủ tịch  Hội đồng quản trị</t>
  </si>
  <si>
    <t>Về Báo cáo tài chính năm 2009</t>
  </si>
  <si>
    <t>của CÔNG TY CỔ PHẦN CẤP NƯỚC GIA ĐỊNH</t>
  </si>
  <si>
    <t xml:space="preserve">Kính gửi: </t>
  </si>
  <si>
    <t>Các cổ đông CÔNG TY CỔ PHẦN CẤP NƯỚC GIA ĐỊNH</t>
  </si>
  <si>
    <t>Hội đồng Quản trị và Ban Giám đốc  CÔNG TY CỔ PHẦN CẤP NƯỚC GIA ĐỊNH</t>
  </si>
  <si>
    <r>
      <t xml:space="preserve">Chúng tôi đã kiểm toán báo cáo tài chính của Công ty Cổ phần Cấp nước Gia Định (sau đây gọi tắt là "Công ty") gồm: Bảng cân đối kế toán tại ngày 31 tháng 12 năm 2009, Báo cáo kết quả hoạt động kinh doanh năm 2009, Báo cáo lưu chuyển tiền tệ và Thuyết minh báo cáo tài chính cho năm tài chính kết thúc ngày 31/12/2009 được trình bày từ trang </t>
    </r>
    <r>
      <rPr>
        <sz val="11"/>
        <color indexed="10"/>
        <rFont val="Times New Roman"/>
        <family val="1"/>
      </rPr>
      <t>07 đến trang 26</t>
    </r>
    <r>
      <rPr>
        <sz val="11"/>
        <rFont val="Times New Roman"/>
        <family val="1"/>
      </rPr>
      <t xml:space="preserve"> kèm theo.</t>
    </r>
  </si>
  <si>
    <t>Việc lập và trình bày Báo cáo tài chính này thuộc trách nhiệm của Ban Giám đốc Công ty. Trách nhiệm của chúng tôi là đưa ra ý kiến về các báo cáo này căn cứ trên kết quả kiểm toán của chúng tôi.</t>
  </si>
  <si>
    <t>Báo cáo tài chính năm 2008 của Công ty Cổ phần Cấp nước Gia Định được kiểm toán bởi Công ty TNHH Kiểm toán và Tư vấn Tài chính Kế toán (AFC). Báo cáo kiểm toán được phát hành dưới dạng báo cáo có ngoại trừ.</t>
  </si>
  <si>
    <t>Cơ sở ý kiến:</t>
  </si>
  <si>
    <t>Chúng tôi đã thực hiện công việc kiểm toán theo các chuẩn mực kiểm toán Việt Nam. Các chuẩn mực này yêu cầu công việc kiểm toán lập kế hoạch và thực hiện để có sự đảm bảo hợp lý rằng các báo cáo tài chính không còn chứa đựng các sai sót trọng yếu. Chúng tôi đã thực hiện việc kiểm tra theo phương pháp chọn mẫu và áp dụng các thử nghiệm cần thiết, các bằng chứng xác minh những thông tin trong báo cáo tài chính; đánh giá việc tuân thủ các chuẩn mực và chế độ kế toán hiện hành, các nguyên tắc và phương pháp kế toán được áp dụng, các ước tính và xét đoán quan trọng của Giám đốc cũng như cách trình bày tổng quát các báo cáo tài chính. Chúng tôi cho rằng công việc kiểm toán của chúng tôi đã đưa ra những cơ sở hợp lý để làm căn cứ cho ý kiến của chúng tôi.</t>
  </si>
  <si>
    <t>Hạn chế của cuộc kiểm toán</t>
  </si>
  <si>
    <t xml:space="preserve">   - Chúng tôi không thu thập được đầy đủ các biên bản đối chiếu công nợ liên quan đến các khoản công nợ phải thu khách hàng, phải trả người bán và khoản phải trả khác tại thời điểm 31/12/2008 và cũng không thực hiện được các thủ tục kiểm toán thay thế để</t>
  </si>
  <si>
    <t>Hạn chế phạm vi kiểm toán</t>
  </si>
  <si>
    <t>Tại ngày 31/12/2009 Công ty Cổ phần cấp nước Gia định đã tiến hành đối chiếu công nợ phải thu khác và phải trả khác với Tổng công ty Cấp nước Sài gòn được thuyết minh tại mục VI. 3.5 trang  và mục VI. 15.9 trang  nhưng số liệu không khớp.</t>
  </si>
  <si>
    <t>Như được thuyết minh tại mục VI. 11  trang 20, đến thời điểm ngày 31/12/2009 giá trị công trình cải tạo hoàn thiện mạng lưới cấp nước đã hoàn thành đưa vào sử dụng nhưng chưa ghi tăng tài sản cố định và trích khấu hao là 947.732.513 đồng. Chi phí xây dựng cơ bản dở dang chưa được bàn giao cho Xí nghiệp cấp nước Trung An thuộc Tổng công ty cấp nước Sài Gòn là 1.688.674.587 đồng.</t>
  </si>
  <si>
    <t>Như được thuyết minh tại mục VI. 14  trang 21, đến thời điểm ngày 31/12/2009 chi phí lắp đặt đồng hồ nước miễn phí là  10.587.040.948 đồng đã hoàn thành nhưng chưa được Công ty phân bổ vào chi phí trong kỳ.</t>
  </si>
  <si>
    <t>Ý kiến của kiểm toán viên:</t>
  </si>
  <si>
    <t>Theo ý kiến của chúng tôi, ngoại trừ những hạn chế nêu trên, Báo cáo tài chính đã phản ánh trung thực và hợp lý trên các khía cạnh trọng yếu tình hình tài chính của CÔNG TY CỔ PHẦN CẤP NƯỚC GIA ĐỊNH tại ngày 31 tháng 12 năm 2009, kết quả kinh doanh, cũng như luồng tiền lưu chuyển cho năm  tài chính kết thúc ngày 31 tháng 12 năm 2009, phù hợp với chuẩn mực và chế độ kế toán Việt Nam hiện hành và các quy định pháp lý có liên quan.</t>
  </si>
  <si>
    <t>s</t>
  </si>
  <si>
    <t>Không phủ nhận kết luận nêu trên, Chúng tôi muốn người đọc báo cáo hiểu rõ về số liệu so sánh 06 tháng đầu năm 2008 được trình bày ở Báo cáo kết quả hoạt động kinh doanh, Báo cáo lưu chuyển tiền tệ và Thuyết minh báo cáo tài chính là số liệu do Công ty cung cấp, Chúng tôi không soát xét số liệu này.</t>
  </si>
  <si>
    <t>Công ty TNHH Dịch vụ Tư vấn Tài chính</t>
  </si>
  <si>
    <t xml:space="preserve">        Kế toán và Kiểm toán Phía Nam (AASCS) </t>
  </si>
  <si>
    <t>Tổng Giám đốc</t>
  </si>
  <si>
    <t>Đỗ Khắc Thanh</t>
  </si>
  <si>
    <t>Trần Văn Khoa</t>
  </si>
  <si>
    <t>Chứng chỉ KTV số: Đ0064/KTV</t>
  </si>
  <si>
    <t>Chứng chỉ KTV số: 0159/KTV</t>
  </si>
  <si>
    <t xml:space="preserve">BẢNG CÂN ĐỐI KẾ TOÁN </t>
  </si>
  <si>
    <t xml:space="preserve"> Tại ngày 31 tháng 12 năm  2009</t>
  </si>
  <si>
    <t xml:space="preserve">  Đơn vị tính: VND</t>
  </si>
  <si>
    <t>TÀI SẢN</t>
  </si>
  <si>
    <t>Mã số</t>
  </si>
  <si>
    <t>Thuyết minh</t>
  </si>
  <si>
    <t xml:space="preserve">Tại ngày 
31/12/2009 </t>
  </si>
  <si>
    <t xml:space="preserve">Tại ngày 
01/01/2009 </t>
  </si>
  <si>
    <t>A - TÀI SẢN NGẮN HẠN (100=110+120+130+140+150)</t>
  </si>
  <si>
    <t>I. Tiền và các khoản tương đương tiền</t>
  </si>
  <si>
    <t>VI.01</t>
  </si>
  <si>
    <t xml:space="preserve">  1. Tiền </t>
  </si>
  <si>
    <t xml:space="preserve">  2. Các khoản tương đương tiền</t>
  </si>
  <si>
    <t>II. Các khoản đầu tư tài chính ngắn hạn</t>
  </si>
  <si>
    <t>VI.02</t>
  </si>
  <si>
    <t xml:space="preserve">  1. Đầu tư ngắn hạn</t>
  </si>
  <si>
    <t xml:space="preserve">  2. Dự phòng giảm giá đầu tư ngắn hạn (*) </t>
  </si>
  <si>
    <t>III. Các khoản phải thu ngắn hạn</t>
  </si>
  <si>
    <t>VI.03</t>
  </si>
  <si>
    <t xml:space="preserve">  1. Phải thu khách hàng </t>
  </si>
  <si>
    <t xml:space="preserve">  2. Trả trước cho người bán</t>
  </si>
  <si>
    <t xml:space="preserve">  3. Phải thu nội bộ ngắn hạn</t>
  </si>
  <si>
    <t xml:space="preserve">  4. Phải thu theo tiến độ kế hoạch hợp đồng xây dựng</t>
  </si>
  <si>
    <t xml:space="preserve">  5. Các khoản phải thu khác</t>
  </si>
  <si>
    <t xml:space="preserve">  6. Dự phòng phải thu ngắn hạn khó đòi (*)</t>
  </si>
  <si>
    <t>IV. Hàng tồn kho</t>
  </si>
  <si>
    <t>VI.04</t>
  </si>
  <si>
    <t xml:space="preserve">  1. Hàng tồn kho</t>
  </si>
  <si>
    <t xml:space="preserve">  2. Dự phòng giảm giá hàng tồn kho (*)</t>
  </si>
  <si>
    <t>V. Tài sản ngắn hạn khác</t>
  </si>
  <si>
    <t xml:space="preserve">  1. Chi phí trả trước ngắn hạn </t>
  </si>
  <si>
    <t xml:space="preserve">  2. Thuế GTGT được khấu trừ</t>
  </si>
  <si>
    <t xml:space="preserve">  3. Thuế và các khoản khác phải thu Nhà nước</t>
  </si>
  <si>
    <t>VI.05</t>
  </si>
  <si>
    <t xml:space="preserve">  4. Tài sản ngắn hạn khác</t>
  </si>
  <si>
    <t>VI.06</t>
  </si>
  <si>
    <t>B - TÀI SẢN DÀI HẠN (200 = 210 + 220 + 240 + 250 + 260)</t>
  </si>
  <si>
    <t xml:space="preserve">I- Các khoản phải thu dài hạn </t>
  </si>
  <si>
    <t>VI.07</t>
  </si>
  <si>
    <t xml:space="preserve">  1. Phải thu dài hạn của khách hàng</t>
  </si>
  <si>
    <t xml:space="preserve">  2. Vốn kinh doanh ở đơn vị trực thuộc</t>
  </si>
  <si>
    <t xml:space="preserve">  3. Phải thu dài hạn nội bộ </t>
  </si>
  <si>
    <t xml:space="preserve">  4. Phải thu dài hạn khác</t>
  </si>
  <si>
    <t xml:space="preserve">  5. Dự phòng phải thu dài hạn khó đòi (*)</t>
  </si>
  <si>
    <t>II. Tài sản cố định</t>
  </si>
  <si>
    <t xml:space="preserve">  1. Tài sản cố định hữu hình</t>
  </si>
  <si>
    <t>VI.08</t>
  </si>
  <si>
    <t xml:space="preserve">      - Nguyên giá</t>
  </si>
  <si>
    <t xml:space="preserve">      - Giá trị hao mòn luỹ kế (*)</t>
  </si>
  <si>
    <t xml:space="preserve">  2. Tài sản cố định thuê tài chính</t>
  </si>
  <si>
    <t>VI.09</t>
  </si>
  <si>
    <t xml:space="preserve">  3. Tài sản cố định vô hình</t>
  </si>
  <si>
    <t>VI.10</t>
  </si>
  <si>
    <t xml:space="preserve">  4. Chi phí xây dựng cơ bản dở dang</t>
  </si>
  <si>
    <t>VI.11</t>
  </si>
  <si>
    <t>III. Bất động sản đầu tư</t>
  </si>
  <si>
    <t>VI.12</t>
  </si>
  <si>
    <t>IV. Các khoản đầu tư tài chính dài hạn</t>
  </si>
  <si>
    <t>VI.13</t>
  </si>
  <si>
    <t xml:space="preserve">  1. Đầu tư vào công ty con </t>
  </si>
  <si>
    <t xml:space="preserve">  2. Đầu tư vào công ty liên kết, liên doanh</t>
  </si>
  <si>
    <t xml:space="preserve">  3. Đầu tư dài hạn khác</t>
  </si>
  <si>
    <t xml:space="preserve">  4. Dự phòng giảm giá đầu tư tài chính dài hạn (*)</t>
  </si>
  <si>
    <t>V. Tài sản dài hạn khác</t>
  </si>
  <si>
    <t xml:space="preserve">  1. Chi phí trả trước dài hạn</t>
  </si>
  <si>
    <t>VI.14</t>
  </si>
  <si>
    <t xml:space="preserve">  2. Tài sản thuế thu nhập hoãn lại</t>
  </si>
  <si>
    <t xml:space="preserve">  3. Tài sản dài hạn khác</t>
  </si>
  <si>
    <t>TỔNG CỘNG TÀI SẢN (270 = 100 + 200)</t>
  </si>
  <si>
    <t>NGUỒN VỐN</t>
  </si>
  <si>
    <t>A - NỢ PHẢI TRẢ (300 = 310 + 330)</t>
  </si>
  <si>
    <t>I. Nợ ngắn hạn</t>
  </si>
  <si>
    <t>VI.15</t>
  </si>
  <si>
    <t xml:space="preserve">  1. Vay và nợ ngắn hạn</t>
  </si>
  <si>
    <t xml:space="preserve">  2. Phải trả người bán </t>
  </si>
  <si>
    <t xml:space="preserve">  3. Người mua trả tiền trước</t>
  </si>
  <si>
    <t xml:space="preserve">  4. Thuế và các khoản phải nộp Nhà nước</t>
  </si>
  <si>
    <t xml:space="preserve">  5. Phải trả người lao động</t>
  </si>
  <si>
    <t xml:space="preserve">  6. Chi phí phải trả</t>
  </si>
  <si>
    <t xml:space="preserve">  7. Phải trả nội bộ</t>
  </si>
  <si>
    <t xml:space="preserve">  8. Phải trả theo tiến độ kế hoạch hợp đồng xây dựng</t>
  </si>
  <si>
    <t xml:space="preserve">  9. Các khoản phải trả, phải nộp ngắn hạn khác</t>
  </si>
  <si>
    <t xml:space="preserve">  10. Dự phòng phải trả ngắn hạn </t>
  </si>
  <si>
    <t>II. Nợ dài hạn</t>
  </si>
  <si>
    <t xml:space="preserve">  1. Phải trả dài hạn người bán </t>
  </si>
  <si>
    <t xml:space="preserve">  2. Phải trả dài hạn nội bộ </t>
  </si>
  <si>
    <t xml:space="preserve">  3. Phải trả dài hạn khác</t>
  </si>
  <si>
    <t>VI.16</t>
  </si>
  <si>
    <t xml:space="preserve">  4. Vay và nợ dài hạn </t>
  </si>
  <si>
    <t xml:space="preserve">  5. Thuế thu nhập hoãn lại phải trả </t>
  </si>
  <si>
    <t xml:space="preserve">  6. Dự phòng trợ cấp mất việc làm</t>
  </si>
  <si>
    <t xml:space="preserve">  7. Dự phòng phải trả dài hạn </t>
  </si>
  <si>
    <t>B - VỐN CHỦ SỞ HỮU (400 = 410 + 430)</t>
  </si>
  <si>
    <t>I. Vốn chủ sở hữu</t>
  </si>
  <si>
    <t>VI.17</t>
  </si>
  <si>
    <t xml:space="preserve">  1. Vốn đầu tư của chủ sở hữu</t>
  </si>
  <si>
    <t xml:space="preserve">  2. Thặng dư vốn cổ phần</t>
  </si>
  <si>
    <t xml:space="preserve">  3. Vốn khác của chủ sở hữu </t>
  </si>
  <si>
    <t xml:space="preserve">  4. Cổ phiếu quỹ (*)</t>
  </si>
  <si>
    <t xml:space="preserve">  5. Chênh lệch đánh giá lại tài sản</t>
  </si>
  <si>
    <t xml:space="preserve">  6. Chênh lệch tỷ giá hối đoái</t>
  </si>
  <si>
    <t xml:space="preserve">  7. Quỹ đầu tư phát triển</t>
  </si>
  <si>
    <t xml:space="preserve">  8. Quỹ dự phòng tài chính</t>
  </si>
  <si>
    <t xml:space="preserve">  9. Quỹ khác thuộc vốn chủ sở hữu</t>
  </si>
  <si>
    <t xml:space="preserve"> 10. Lợi nhuận sau thuế chưa phân phối</t>
  </si>
  <si>
    <t xml:space="preserve"> 11. Nguồn vốn đầu tư XDCB</t>
  </si>
  <si>
    <t>II. Nguồn kinh phí và quỹ khác</t>
  </si>
  <si>
    <t xml:space="preserve">  1. Quỹ khen thưởng, phúc lợi</t>
  </si>
  <si>
    <t xml:space="preserve">  2. Nguồn kinh phí </t>
  </si>
  <si>
    <t>VI.18</t>
  </si>
  <si>
    <t xml:space="preserve">  3. Nguồn kinh phí đã hình thành TSCĐ</t>
  </si>
  <si>
    <t>TỔNG CỘNG NGUỒN VỐN (440 = 300 + 400)</t>
  </si>
  <si>
    <t>CÁC CHỈ TIÊU NGOÀI BẢNG CÂN ĐỐI KẾ TOÁN</t>
  </si>
  <si>
    <t>CHỈ TIÊU</t>
  </si>
  <si>
    <t>Tại ngày 
31/12/2009</t>
  </si>
  <si>
    <t xml:space="preserve">  1. Tài sản thuê ngoài</t>
  </si>
  <si>
    <t xml:space="preserve">  2. Vật tư, hàng hóa nhận giữ hộ, nhận gia công</t>
  </si>
  <si>
    <t xml:space="preserve">  3. Hàng hóa nhận bán hộ, nhận ký gửi, ký cược</t>
  </si>
  <si>
    <t xml:space="preserve">  4. Nợ khó đòi đã xử lý</t>
  </si>
  <si>
    <t xml:space="preserve">  5. Ngoại tệ các loại (USD)</t>
  </si>
  <si>
    <t xml:space="preserve">  6. Ngoại tệ các loại (EUR)</t>
  </si>
  <si>
    <t xml:space="preserve">  7. Dự toán chi sự nghiệp, dự án </t>
  </si>
  <si>
    <t>Số liệu trong các chỉ tiêu có dấu (*) được ghi bằng số âm dưới hình thức ghi trong ngoặc đơn (...).</t>
  </si>
  <si>
    <t xml:space="preserve">     Người lập biểu                                                Kế toán trưởng</t>
  </si>
  <si>
    <t>Nguyễn T Quỳnh Diệp                                      Hoàng Văn Hùng</t>
  </si>
  <si>
    <t xml:space="preserve">BÁO CÁO KẾT QUẢ HOẠT ĐỘNG KINH DOANH </t>
  </si>
  <si>
    <t>Năm 2009</t>
  </si>
  <si>
    <t xml:space="preserve">               Đơn vị tính: VND</t>
  </si>
  <si>
    <t xml:space="preserve">                                                                          </t>
  </si>
  <si>
    <t xml:space="preserve">Mã </t>
  </si>
  <si>
    <t>Năm 2008</t>
  </si>
  <si>
    <t>số</t>
  </si>
  <si>
    <t>1. Doanh thu bán hàng và cung cấp dịch vụ</t>
  </si>
  <si>
    <t>VI.19</t>
  </si>
  <si>
    <t>2. Các khoản giảm trừ doanh thu</t>
  </si>
  <si>
    <t>VI.20</t>
  </si>
  <si>
    <t>3. Doanh thu thuần về bán hàng và cung cấp dịch vụ (10 = 01 - 02)</t>
  </si>
  <si>
    <t>VI.21</t>
  </si>
  <si>
    <t>4. Giá vốn hàng bán</t>
  </si>
  <si>
    <t>VI.22</t>
  </si>
  <si>
    <t>5. Lợi nhuận gộp về bán hàng và cung cấp dịch vụ (20 = 10 - 11)</t>
  </si>
  <si>
    <t>6. Doanh thu hoạt động tài chính</t>
  </si>
  <si>
    <t>VI.23</t>
  </si>
  <si>
    <t>7. Chi phí tài chính</t>
  </si>
  <si>
    <t>VI.24</t>
  </si>
  <si>
    <t xml:space="preserve">  - Trong đó: Chi phí lãi vay </t>
  </si>
  <si>
    <t>8. Chi phí bán hàng</t>
  </si>
  <si>
    <t>9. Chi phí quản lý doanh nghiệp</t>
  </si>
  <si>
    <t>10 Lợi nhuận thuần từ hoạt động kinh doanh</t>
  </si>
  <si>
    <t xml:space="preserve">     {30 = 20 + (21 - 22) - (24 + 25)}</t>
  </si>
  <si>
    <t>11. Thu nhập khác</t>
  </si>
  <si>
    <t>VI.25</t>
  </si>
  <si>
    <t>12. Chi phí khác</t>
  </si>
  <si>
    <t>13. Lợi nhuận khác (40 = 31 - 32)</t>
  </si>
  <si>
    <t>14. Tổng lợi nhuận kế toán trước thuế (50 = 30 + 40)</t>
  </si>
  <si>
    <t>15. Chi phí thuế TNDN hiện hành</t>
  </si>
  <si>
    <t>VI.26</t>
  </si>
  <si>
    <t>16. Chi phí thuế TNDN hoãn lại</t>
  </si>
  <si>
    <t>17. Lợi nhuận sau thuế thu nhập doanh nghiệp</t>
  </si>
  <si>
    <t>VI.27</t>
  </si>
  <si>
    <t xml:space="preserve">      (60 = 50 – 51 - 52)</t>
  </si>
  <si>
    <t xml:space="preserve">18. Lãi cơ bản trên cổ phiếu </t>
  </si>
  <si>
    <t>Nguyễn T Quỳnh Diệp                                     Hoàng Văn Hùng</t>
  </si>
  <si>
    <r>
      <t>Ghi chú:</t>
    </r>
    <r>
      <rPr>
        <b/>
        <i/>
        <sz val="11"/>
        <rFont val="Times New Roman"/>
        <family val="1"/>
      </rPr>
      <t xml:space="preserve"> số liệu so sánh năm 2006 là số liệu giai đoạn từ ngày 01/01/2006 đến ngày 31/12/2006 do Công ty Cổ phần Bao bì Tiền Giang là công ty cổ phần được cổ phần hóa từ doanh nghiệp nhà nước và chính thức đi vào hoạt động từ ngày 01/04/2005.</t>
    </r>
  </si>
  <si>
    <t>BÁO CÁO LƯU CHUYỂN TIỀN TỆ</t>
  </si>
  <si>
    <t>(Theo phương pháp gián tiếp)</t>
  </si>
  <si>
    <t>Đơn vị tính: VND</t>
  </si>
  <si>
    <t>Chỉ tiêu</t>
  </si>
  <si>
    <t>Mã</t>
  </si>
  <si>
    <t>I. Lưu chuyển tiền từ hoạt động kinh doanh</t>
  </si>
  <si>
    <t>1. Lợi nhuận trước thuế</t>
  </si>
  <si>
    <t>2. Điều chỉnh cho các khoản</t>
  </si>
  <si>
    <t xml:space="preserve">    - Khấu hao TSCĐ</t>
  </si>
  <si>
    <t xml:space="preserve">    - Các khoản dự phòng</t>
  </si>
  <si>
    <t xml:space="preserve">    - Lãi, lỗ chênh lệch tỷ giá hối đoái chưa thực hiện</t>
  </si>
  <si>
    <t xml:space="preserve">    - Lãi, lỗ từ hoạt động đầu tư</t>
  </si>
  <si>
    <t xml:space="preserve">    - Chi phí lãi vay </t>
  </si>
  <si>
    <t>3. Lợi nhuận từ hoạt động kinh doanh trước thay đổi vốn  lưu động</t>
  </si>
  <si>
    <t xml:space="preserve">    - Tăng, giảm các khoản phải thu</t>
  </si>
  <si>
    <t xml:space="preserve">    - Tăng, giảm hàng tồn kho</t>
  </si>
  <si>
    <t xml:space="preserve">    - Tăng, giảm các khoản phải trả (Không kể lãi vay phải trả, thuế thu nhập doanh nghiệp phải nộp) </t>
  </si>
  <si>
    <t xml:space="preserve">    - Tăng, giảm chi phí trả trước </t>
  </si>
  <si>
    <t xml:space="preserve">    - Tiền lãi vay đã trả</t>
  </si>
  <si>
    <t xml:space="preserve">    - Thuế thu nhập doanh nghiệp đã nộp</t>
  </si>
  <si>
    <t xml:space="preserve">    - Tiền thu khác từ hoạt động kinh doanh</t>
  </si>
  <si>
    <t xml:space="preserve">    - Tiền chi khác cho hoạt động kinh doanh</t>
  </si>
  <si>
    <t>Lưu chuyển tiền thuần từ hoạt động kinh doanh</t>
  </si>
  <si>
    <t>II. Lưu chuyển tiền từ hoạt động đầu tư</t>
  </si>
  <si>
    <t>1.Tiền chi để mua sắm, xây dựng TSCĐ và các tài sản dài hạn khác</t>
  </si>
  <si>
    <t>2.Tiền thu từ thanh lý, nhượng bán TSCĐ và các tài sản dài hạn khác</t>
  </si>
  <si>
    <t>3.Tiền chi cho vay, mua các công cụ nợ của đơn vị khác</t>
  </si>
  <si>
    <t>4.Tiền thu hồi cho vay, bán lại các công cụ nợ của đơn vị khác</t>
  </si>
  <si>
    <t>5.Tiền chi đầu tư góp vốn vào đơn vị khác</t>
  </si>
  <si>
    <t>6.Tiền thu hồi đầu tư góp vốn vào đơn vị khác</t>
  </si>
  <si>
    <t>7.Tiền thu lãi cho vay, cổ tức và lợi nhuận được chia</t>
  </si>
  <si>
    <t>Lưu chuyển tiền thuần từ hoạt động đầu tư</t>
  </si>
  <si>
    <t>III. Lưu chuyển tiền từ hoạt động tài chính</t>
  </si>
  <si>
    <t>1.Tiền thu từ phát hành cổ phiếu, nhận vốn góp của chủ sở hữu</t>
  </si>
  <si>
    <t>2.Tiền chi trả vốn góp cho các chủ sở hữu, mua lại cổ phiếu của doanh nghiệp đã phát hành</t>
  </si>
  <si>
    <t>3.Tiền vay ngắn hạn, dài hạn nhận được</t>
  </si>
  <si>
    <t>4.Tiền chi trả nợ gốc vay</t>
  </si>
  <si>
    <t>5.Tiền chi trả nợ thuê tài chính</t>
  </si>
  <si>
    <t>6. Cổ tức, lợi nhuận đã trả cho chủ sở hữu</t>
  </si>
  <si>
    <t>Lưu chuyển tiền thuần từ hoạt động tài chính</t>
  </si>
  <si>
    <t>Lưu chuyển tiền thuần trong kỳ (50 = 20+30+40)</t>
  </si>
  <si>
    <t>Tiền và tương đương tiền đầu kỳ</t>
  </si>
  <si>
    <t>Ảnh hưởng của thay đổi tỷ giá hối đoái quy đổi ngoại tệ</t>
  </si>
  <si>
    <t>Tiền và tương đương tiền cuối kỳ (70 = 50+60+61)</t>
  </si>
  <si>
    <t>VII.30</t>
  </si>
  <si>
    <t>Nguyễn T Quỳnh Diệp                                 Hoàng Văn Hùng</t>
  </si>
  <si>
    <t>THUYẾT MINH BÁO CÁO TÀI CHÍNH</t>
  </si>
  <si>
    <t>I</t>
  </si>
  <si>
    <t>Đặc điểm hoạt động của doanh nghiệp</t>
  </si>
  <si>
    <t>1. Hình thức sở hữu vốn</t>
  </si>
  <si>
    <t>2. Lĩnh vực kinh doanh</t>
  </si>
  <si>
    <t>Lĩnh vực kinh doanh của Công ty là sản xuất, kinh doanh : Dược phẩm.</t>
  </si>
  <si>
    <t xml:space="preserve">2. Ngành, nghề kinh doanh </t>
  </si>
  <si>
    <t>Ngành nghề kinh doanh của Công ty là quản lý, phát triển hệ thống cấp nước; cung ứng, kinh doanh nước sạch cho nhu cầu tiêu dùng, sản xuất (trên địa bàn được phân công theo quyết định của Tổng công ty Cấp nước Sài Gòn). Tư vấn xây dựng các công trình cấp nước, công trình dân dụng - công nghiệp (trừ khảo sát, giám sát xây dựng). Xây dựng công trình cấp nước. Thiết kế công trình cấp - thoát nước. Tái lập mặt đường đối với các công trình chuyên ngành cấp nước và các công trình khác; san lấp mặt đường.</t>
  </si>
  <si>
    <t>II</t>
  </si>
  <si>
    <t>Niên độ kế toán, đơn vị tiền tệ sử dụng trong kế toán</t>
  </si>
  <si>
    <t>1. Niên độ kế toán</t>
  </si>
  <si>
    <t xml:space="preserve">Niên độ kế toán của Công ty bắt đầu từ ngày 01/01 và kết thúc vào ngày 31/12 hàng năm. </t>
  </si>
  <si>
    <t>Các báo cáo tài chính này được lập cho kỳ kế toán bắt đầu từ ngày 01/01/2009 đến ngày 30/06/2009.</t>
  </si>
  <si>
    <t>2. Đơn vị tiền tệ sử dụng trong kế toán</t>
  </si>
  <si>
    <t>Đơn vị tiền tệ sử dụng trong ghi chép kế toán là đồng Việt Nam (VND).</t>
  </si>
  <si>
    <t>III</t>
  </si>
  <si>
    <t>Chế độ kế toán áp dụng</t>
  </si>
  <si>
    <t>1. Chế độ kế toán áp dụng</t>
  </si>
  <si>
    <t xml:space="preserve">Công ty áp dụng Luật kế toán Việt Nam, Chuẩn mực Kế toán Việt Nam, Chế độ Kế toán doanh nghiệp ban hành theo Quyết định số 15/2006/QĐ-BTC ngày 20/3/2006 của Bộ trưởng Bộ Tài chính và các Thông tư hướng dẫn sửa đổi bổ sung chế độ kế toán của Bộ Tài Chính . </t>
  </si>
  <si>
    <t>2. Hình thức sổ kế toán áp dụng</t>
  </si>
  <si>
    <t>Công ty áp dụng hình thức kế toán trên máy tính theo hình thức nhật ký chung.</t>
  </si>
  <si>
    <t>IV</t>
  </si>
  <si>
    <t>Tuyên bố về việc tuân thủ Chuẩn mực kế toán và Chế độ kế toán Việt Nam</t>
  </si>
  <si>
    <t xml:space="preserve">Công ty đã áp dụng Chuẩn mực kế toán Việt Nam. </t>
  </si>
  <si>
    <t>V</t>
  </si>
  <si>
    <t>Các chính sách kế toán áp dụng</t>
  </si>
  <si>
    <t>1. Nguyên tắc ghi nhận các khoản tiền và các khoản tương đương tiền</t>
  </si>
  <si>
    <t>Các nghiệp vụ kinh tế phát sinh bằng ngoại tệ được quy đổi ra đồng Việt Nam theo tỷ giá giao dịch thực tế  (hoặc tỷ giá bình quân liên ngân hàng) tại thời điểm phát sinh nghiệp vụ. Tại thời điểm cuối năm các khoản mục tiền tệ có gốc ngoại tệ được quy đổi theo tỷ giá bình quân liên ngân hàng do Ngân hàng Nhà nước Việt Nam công bố vào ngày kết thúc niên độ kế toán.</t>
  </si>
  <si>
    <t>Các khoản tương đương tiền là các khoản đầu tư ngắn hạn có thời hạn thu hồi hoặc đáo hạn không quá 03 tháng có khả năng chuyển đổi thành một lượng tiền xác định và không có rủi ro trong chuyển đổi thành tiền kể từ ngày mua khoản đầu tư đó tại thời điểm báo cáo.</t>
  </si>
  <si>
    <t>3. Nguyên tắc ghi nhận các khoản phải thu</t>
  </si>
  <si>
    <r>
      <t>3.1. Nguyên tắc ghi nhận:</t>
    </r>
    <r>
      <rPr>
        <sz val="11"/>
        <rFont val="Times New Roman"/>
        <family val="1"/>
      </rPr>
      <t xml:space="preserve"> Các khoản phải thu khách hàng, khoản trả trước cho người bán, phải thu nội bộ, phải thu theo tiến độ kế hoạch hợp đồng xây dựng (nếu có), và các khoản phải thu khác tại thời điểm báo cáo, nếu:</t>
    </r>
  </si>
  <si>
    <t>- Có thời hạn thu hồi hoặc thanh toán dưới 1 năm được phân loại là Tài sản ngắn hạn.</t>
  </si>
  <si>
    <t>- Có thời hạn thu hồi hoặc thanh toán trên 1 năm được phân loại là Tài sản dài hạn.</t>
  </si>
  <si>
    <r>
      <t>3.2. Lập dự phòng phải thu khó đòi:</t>
    </r>
    <r>
      <rPr>
        <sz val="11"/>
        <rFont val="Times New Roman"/>
        <family val="1"/>
      </rPr>
      <t xml:space="preserve"> Dự phòng nợ phải thu khó đòi thể hiện phần giá trị dự kiến bị tổn thất của các khoản nợ phải thu có khả năng không được khách hàng thanh toán  đối với các khoản phải thu tại thời điểm lập Báo cáo tài chính.</t>
    </r>
  </si>
  <si>
    <t>Dự phòng giảm giá hàng tồn kho được lập vào thời điểm cuối năm là số chênh lệch giữa giá gốc của hàng tồn kho lớn hơn giá trị thuần có thể thực hiện được của chúng.</t>
  </si>
  <si>
    <t>4. Nguyên tắc ghi nhận và khấu hao tài sản cố định</t>
  </si>
  <si>
    <t>Tài sản cố định hữu hình, tài sản cố định vô hình được ghi nhận theo giá gốc. Trong quá trình sử dụng, tài sản cố định hữu hình, tài sản cố định vô hình được ghi nhận theo nguyên giá, hao mòn luỹ kế và giá trị còn lại.</t>
  </si>
  <si>
    <t>Khấu hao được trích theo phương pháp đường thẳng. Thời gian khấu hao được ước tính như sau:</t>
  </si>
  <si>
    <t>Nhà cửa, vật kiến trúc</t>
  </si>
  <si>
    <t>05 - 25</t>
  </si>
  <si>
    <t xml:space="preserve"> năm</t>
  </si>
  <si>
    <t xml:space="preserve">Máy móc, thiết bị  </t>
  </si>
  <si>
    <t>05 - 07</t>
  </si>
  <si>
    <t>Phương tiện vận tải, thiết bị truyền dẫn</t>
  </si>
  <si>
    <t xml:space="preserve"> 05 - 10</t>
  </si>
  <si>
    <t>Thiết bị văn phòng</t>
  </si>
  <si>
    <t>03 - 05</t>
  </si>
  <si>
    <t>06 - 10</t>
  </si>
  <si>
    <t>Tài sản cố định vô hình</t>
  </si>
  <si>
    <t>03</t>
  </si>
  <si>
    <t>5. Kế toán các khoản đầu tư tài chính</t>
  </si>
  <si>
    <t>Các khoản đầu tư chứng khoán, công ty con, công ty liên kết và cơ sở kinh doanh đồng kiểm soát được ghi nhận theo giá gốc.</t>
  </si>
  <si>
    <t>Các khoản đầu tư chứng khoán tại thời điểm báo cáo, nếu:</t>
  </si>
  <si>
    <t>- Có thời hạn thu hồi hoặc đáo hạn không quá 3 tháng kể từ ngày mua khoản đầu tư đó được coi là " tương đương tiền";</t>
  </si>
  <si>
    <t>- Có thời hạn thu hồi vốn dưới 1 năm hoặc trong 1 chu kỳ kinh doanh được phân loại là tài sản ngắn hạn;</t>
  </si>
  <si>
    <t>- Có thời hạn thu hồi vốn trên 1 năm hoặc hơn 1 chu kỳ kinh doanh được phân loại là tài sản dài hạn;</t>
  </si>
  <si>
    <t>Dự phòng giảm giá chứng khoán được lập cho từng loại chứng khoán được mua bán trên thị trường và có giá thị trường giảm so với giá đang hạch toán trên sổ sách. Dự phòng tổn thất cho các khoản đầu tư tài chính vào các tổ chức kinh tế khác được trích lập khi các tổ chức kinh tế này bị lỗ (trừ trường hợp lỗ theo kế hoạch đã được xác định trong phương án kinh doanh trước khi đầu tư) với mức trích lập tương ứng với tỷ lệ góp vốn của Công ty trong các tổ chức kinh tế này.</t>
  </si>
  <si>
    <t>7. Nguyên tắc ghi nhận và phân bổ chi phí phải trả</t>
  </si>
  <si>
    <t>Các chi phí trả trước liên quan đến sản xuất kinh doanh năm tài chính hiện tại được ghi nhận là chi phí trả trước ngắn hạn và được tính vào chi phí sản xuất kinh doanh trong năm tài chính.</t>
  </si>
  <si>
    <t>8. Nguyên tắc ghi nhận chi phí phải trả</t>
  </si>
  <si>
    <t>. Nguyên tắc và phương pháp ghi nhận các khoản dự phòng phải trả</t>
  </si>
  <si>
    <t>6. Nguyên tắc ghi nhận vốn chủ sở hữu</t>
  </si>
  <si>
    <t>Vốn đầu tư của chủ sở hữu được ghi nhận theo số vốn thực góp của chủ sở hữu.</t>
  </si>
  <si>
    <t>Lợi nhuận sau thuế chưa phân phối là số lợi nhuận từ các hoạt động của doanh nghiệp sau khi trừ (-) các khoản điều chỉnh do áp dụng hồi tố thay đổi chính sách kế toán và điều chỉnh hồi tố sai sót trọng yếu của các năm trước.</t>
  </si>
  <si>
    <t>7. Nguyên tắc và phương pháp ghi nhận doanh thu</t>
  </si>
  <si>
    <t>Doanh thu bán hàng</t>
  </si>
  <si>
    <t>Doanh thu bán hàng được ghi nhận đồng thời thỏa mãn các điều kiện sau:</t>
  </si>
  <si>
    <t xml:space="preserve">  -  Phần lớn rủi ro và lợi ích gắn liền với quyền sở hữu sản phẩm hoặc hàng hóa đã được chuyển giao cho người mua.</t>
  </si>
  <si>
    <t xml:space="preserve">  -  Công ty không còn nắm giữ quyền quản lý hàng hóa như người sở hữu hàng hóa hoặc quyền kiểm soát hàng hóa</t>
  </si>
  <si>
    <t xml:space="preserve">  -  Doanh thu được xác định tương đối chắc chắn.</t>
  </si>
  <si>
    <t xml:space="preserve">  -  Xác định được chi phí liên quan đến giao dịch bán hàng</t>
  </si>
  <si>
    <t>Doanh thu gắn đồng hồ nước được ghi nhận khi dịch vụ gắn đồng hồ nước hoàn thành, có biên bản hoàn công, ghi nhận doanh thu và xuất hóa đơn cho khách hàng. Kỳ ghi nhận doanh thu bán nước sạch hàng tháng là từ ngày 21 tháng này đến ngày 20 tháng sau khi xác định sản lượng nước tiêu thụ qua đồng hồ nước của khách hàng.</t>
  </si>
  <si>
    <t>Doanh thu cung cấp dịch vụ</t>
  </si>
  <si>
    <t>Doanh thu cung cấp dịch vụ được ghi nhận khi kết quả của giao dịch đó được xác định một cách đáng tin cậy. Trường hợp việc cung cấp dịch vụ liên quan đến nhiều kỳ thì doanh thu được ghi nhận trong kỳ theo kết quả phần công việc đã hoàn thành vào ngày lập Bảng Cân đối kế toán của kỳ đó. Kết quả của giao dịch cung cấp dịch vụ được xác định khi thỏa mãn các điều kiện sau:</t>
  </si>
  <si>
    <t>Doanh thu được xác định tương đối chắc chắn;</t>
  </si>
  <si>
    <t>Có khả năng thu được lợi ích kinh tế từ giao dịch cung cấp dịch vụ đó;</t>
  </si>
  <si>
    <t>Xác định được phần công việc đã hoàn thành vào ngày lập Bảng cân đối kế toán;</t>
  </si>
  <si>
    <t>Xác định được chi phí phát sinh cho giao dịch và chi phí để hoàn thành giao dịch cung cấp dịch vụ đó;</t>
  </si>
  <si>
    <t>8. Nguyên tắc và phương pháp ghi nhận chi phí tài chính</t>
  </si>
  <si>
    <t>Các khoản chi phí được ghi nhận vào chi phí tài chính gồm:</t>
  </si>
  <si>
    <t xml:space="preserve"> - Chi phí hoặc các khoản lỗ liên quan đến các hoạt động đầu tư tài chính; </t>
  </si>
  <si>
    <t xml:space="preserve"> - Chi phí cho vay và đi vay vốn;</t>
  </si>
  <si>
    <t xml:space="preserve"> - Các khoản lỗ do thay đổi tỷ giá hối đoái của các nghiệp vụ phát sinh liên quan đến ngoại tệ;</t>
  </si>
  <si>
    <t>Các khoản trên được ghi nhận theo tổng số phát sinh trong kỳ, không bù trừ với doanh thu hoạt động tài chính.</t>
  </si>
  <si>
    <t>9. Nguyên tắc và phương pháp ghi nhận chi phí thuế thu nhập doanh nghiệp hiện hành, chi phí thuế thu nhập doanh nghiệp hoãn lại</t>
  </si>
  <si>
    <t>14. Các nghiệp vụ dự phòng rủi ro hối đoái</t>
  </si>
  <si>
    <t>10. Các nguyên tắc và phương pháp kế toán khác</t>
  </si>
  <si>
    <t>VI- Thông tin bổ sung cho các khoản mục trình bày trong Bảng cân đối kế toán và Báo cáo kết quả hoạt động kinh doanh</t>
  </si>
  <si>
    <t>1.</t>
  </si>
  <si>
    <t>TIỀN VÀ CÁC KHOẢN TƯƠNG ĐƯƠNG TIỀN</t>
  </si>
  <si>
    <t>Tại ngày 31/12/2009</t>
  </si>
  <si>
    <t>Tại ngày
01/01/2009</t>
  </si>
  <si>
    <t>1.1-Tiền và các khoản tương đương tiền</t>
  </si>
  <si>
    <t xml:space="preserve">    - Tiền mặt tại quỹ - VND</t>
  </si>
  <si>
    <t xml:space="preserve">    - Tiền gửi ngân hàng</t>
  </si>
  <si>
    <t xml:space="preserve">    - Tiền gửi tiết kiệm</t>
  </si>
  <si>
    <t xml:space="preserve">         + NH Đầu Tư Và Phát Triển Vĩnh Long</t>
  </si>
  <si>
    <t xml:space="preserve">         + NH Công Thương Vĩnh Long</t>
  </si>
  <si>
    <t xml:space="preserve">         + NH Đầu Tư TP.HCM</t>
  </si>
  <si>
    <t xml:space="preserve">         + NH CT SGD II TP.HCM</t>
  </si>
  <si>
    <t xml:space="preserve">         + NH Xuất Nhập Khẩu VN</t>
  </si>
  <si>
    <t xml:space="preserve">         + NH Á Châu Vĩnh Long</t>
  </si>
  <si>
    <t xml:space="preserve">         + NH Công Thương TP. Hải Phòng</t>
  </si>
  <si>
    <t xml:space="preserve">   + NH Ngoại Thương VN</t>
  </si>
  <si>
    <t xml:space="preserve">         + NH SG Thương Tín CN Vĩnh Long</t>
  </si>
  <si>
    <t xml:space="preserve">         + NH SG Thương Tín - SGD TPHCM</t>
  </si>
  <si>
    <t xml:space="preserve">         + NH VPBank</t>
  </si>
  <si>
    <t xml:space="preserve">         + NH Á Châu TP. HCM</t>
  </si>
  <si>
    <t xml:space="preserve">   + NH Việt Lào</t>
  </si>
  <si>
    <t xml:space="preserve">         + NH No &amp; PTNT Vĩnh Long</t>
  </si>
  <si>
    <t xml:space="preserve">   + NH Quân Đội Cần Thơ</t>
  </si>
  <si>
    <t xml:space="preserve">   + NH khác</t>
  </si>
  <si>
    <t xml:space="preserve">    - Tiền gửi USD</t>
  </si>
  <si>
    <t xml:space="preserve">         + NH Đầu Tư  Vĩnh Long</t>
  </si>
  <si>
    <t xml:space="preserve">         + NH Lyonaire Pháp</t>
  </si>
  <si>
    <t xml:space="preserve">         + NH FIRSTVINA</t>
  </si>
  <si>
    <t xml:space="preserve">    - Tiền gửi EUR</t>
  </si>
  <si>
    <t xml:space="preserve">   + NH Á Châu Vĩnh Long</t>
  </si>
  <si>
    <t xml:space="preserve">1.3-Tiền đang chuyển </t>
  </si>
  <si>
    <t xml:space="preserve">    - Tiền VND</t>
  </si>
  <si>
    <t xml:space="preserve">    - Tiền ngoại tệ </t>
  </si>
  <si>
    <t>1.4- Các khoản tương đương tiền</t>
  </si>
  <si>
    <t xml:space="preserve">  -Chi tiết từng loại VND</t>
  </si>
  <si>
    <t xml:space="preserve">  -Chi tiết từng loại ngoại tệ</t>
  </si>
  <si>
    <t xml:space="preserve">      (tiền gửi có kỳ hạn dưới 03 tháng)</t>
  </si>
  <si>
    <t>Cộng tiền và các khoản tương đương tiền</t>
  </si>
  <si>
    <t>2.</t>
  </si>
  <si>
    <t>CÁC KHOẢN ĐẦU TƯ TÀI CHÍNH NGẮN HẠN</t>
  </si>
  <si>
    <t>2.1-Đầu tư ngắn hạn</t>
  </si>
  <si>
    <t xml:space="preserve">   - Tiền gửi có kỳ hạn 3 tháng</t>
  </si>
  <si>
    <t>2.2-Dự phòng giảm giá đầu tư ngắn hạn</t>
  </si>
  <si>
    <t xml:space="preserve">   - Ghi chi tiết dự phòng từng loại đầu tư cụ thể</t>
  </si>
  <si>
    <t>Cộng các khoản đầu tư tài chính ngắn hạn</t>
  </si>
  <si>
    <t>3.</t>
  </si>
  <si>
    <t xml:space="preserve">CÁC KHOẢN PHẢI THU NGẮN HẠN </t>
  </si>
  <si>
    <t xml:space="preserve">3.1-Phải thu khách hàng </t>
  </si>
  <si>
    <t>- Trung tâm Dược thị xã Vĩnh Long</t>
  </si>
  <si>
    <t>- Cty CP Dược Minh Hải</t>
  </si>
  <si>
    <t>- Cty CP Dược Hậu Giang</t>
  </si>
  <si>
    <t>- Cty CP XNK Y tế DOMESCO</t>
  </si>
  <si>
    <t>- Cty CP DP TW1 - PHABARCO</t>
  </si>
  <si>
    <t>- Cty CP Dược Phẩm Khánh Hòa</t>
  </si>
  <si>
    <t>- Cty CP Dược Phẩm TIPHARCO</t>
  </si>
  <si>
    <t>- Cty TNHH Một thành viên DP &amp; sinh học y tế MEBIPHAR</t>
  </si>
  <si>
    <t>- Cty CP Hóa dược phẩm MEKOPHAR</t>
  </si>
  <si>
    <t>- Xí nghiệp Dược phẩm 150 TP. HCM</t>
  </si>
  <si>
    <t>- Xí nghiệp Dược phẩm 30 - Cty đầu tư Miền Đông</t>
  </si>
  <si>
    <t>- Cty TNHH Dược phẩm Thiên Sơn</t>
  </si>
  <si>
    <t>- Cty CP Dược Phẩm 2/9 - TP.HCM</t>
  </si>
  <si>
    <t>- Cty TNHH Dược phẩm Tâm Minh</t>
  </si>
  <si>
    <t>- Cty CP DP TW2 - TP.HCM</t>
  </si>
  <si>
    <t>- Cty CP SX - TM Dược phẩm Đông Nam</t>
  </si>
  <si>
    <t>- Cty CP XNK Y tế YTECO</t>
  </si>
  <si>
    <t>- Cty CP Hiệp Việt Long</t>
  </si>
  <si>
    <t>- Cty TNHH SX TM DP NIC-PHARMA</t>
  </si>
  <si>
    <t>- Cty CP Dược Đại Nam</t>
  </si>
  <si>
    <t>- Sở y tế tỉnh Vĩnh Long</t>
  </si>
  <si>
    <t>- Nhà thuốc Thái Bình - An Giang</t>
  </si>
  <si>
    <t>- Cty TNHH Dược phẩm Anh Dũng</t>
  </si>
  <si>
    <t>- Bộ Y tế Việt Nam</t>
  </si>
  <si>
    <t>- Đặng Văn Bửu Tâm</t>
  </si>
  <si>
    <t xml:space="preserve">- Cty liên doanh dược phẩm MSC (Lào) </t>
  </si>
  <si>
    <t>- Medical supply Pharm Enterprise (Cambodia)</t>
  </si>
  <si>
    <t>- Drug Sivilay Import-Export Company-Lào</t>
  </si>
  <si>
    <t>- Cty CP XNK y tế TP.HCM - CN Cần Thơ</t>
  </si>
  <si>
    <t>- DN DP TN Thanh Tùng</t>
  </si>
  <si>
    <t>- Nhà thuốc Hồng Ngọc- Bình Định</t>
  </si>
  <si>
    <t>- Cty CP DP Minh Hải ( MIPHARMCO)</t>
  </si>
  <si>
    <t>- Cty TNHH Hồng Mai</t>
  </si>
  <si>
    <t>- Cty CP Dược phẩm Bắc Ninh</t>
  </si>
  <si>
    <t>- CN Cty CP Dược phẩm Yên Bái</t>
  </si>
  <si>
    <t>- Cty CP Dược phẩm Quang Trung</t>
  </si>
  <si>
    <t>- BV ĐK Trung Ương Cần Thơ</t>
  </si>
  <si>
    <t>- Cty CP Dược TW MEDIPLANTEX</t>
  </si>
  <si>
    <t>- Cty TNHH DP Minh Khang</t>
  </si>
  <si>
    <t>- Cty TNHH DP Hồng Hà</t>
  </si>
  <si>
    <t>- Cty TNHH DP Nhân Vy Cường</t>
  </si>
  <si>
    <t>- Cty TNHH DP Đức Anh</t>
  </si>
  <si>
    <t>- Cửa hàng Ngọc Khánh</t>
  </si>
  <si>
    <t>- Cửa hàng Láng Hạ</t>
  </si>
  <si>
    <t>- CS DP Liên Việt (Hóc Môn)</t>
  </si>
  <si>
    <t xml:space="preserve">- Cty CP Dược phẩm Đồng Nai </t>
  </si>
  <si>
    <t xml:space="preserve">- Cty TNHH Minh  Anh </t>
  </si>
  <si>
    <t>- Cty CP DP TW 25</t>
  </si>
  <si>
    <t>- Các đối tượng khác</t>
  </si>
  <si>
    <t xml:space="preserve">    - Phải thu khách hàng tiền nước</t>
  </si>
  <si>
    <t xml:space="preserve">    - Phải thu gắn mới đồng hồ nước</t>
  </si>
  <si>
    <t xml:space="preserve">    - Phải thu - Xây dựng cơ bản</t>
  </si>
  <si>
    <t>3.2-Trả trước cho người bán</t>
  </si>
  <si>
    <t>- Cty TNHH cơ khí dược Tuấn Thắng</t>
  </si>
  <si>
    <t xml:space="preserve">- ĐẶNG VĨNH ĐỨC (Nhà CN Cần Thơ) </t>
  </si>
  <si>
    <t xml:space="preserve">- ĐẶNG THỊ ÁNH (NHÀ CNĐÀ NẴNG) </t>
  </si>
  <si>
    <t>- Cty CP Kỷ Thuật  Thủy Sản Đà Nẵng(SEATECCO)</t>
  </si>
  <si>
    <t>- Cty CPTM Đầu Tư &amp; Xây Dựng Constrexim</t>
  </si>
  <si>
    <t>- CTY TNHH KD&amp; SX MÁY DP QUÍ LONG</t>
  </si>
  <si>
    <t>- Cty TNHH Trường Thịnh (Vĩnh Long)</t>
  </si>
  <si>
    <t>- CƠ SỞ SXTB CƠ Y HÓA</t>
  </si>
  <si>
    <t>- VÕ NGỌC TUYẾT (NHÀ CN SÓC TRĂNG)</t>
  </si>
  <si>
    <t>- Cty TNHH TMSX Cơ Khí Tân Hoa Thịnh</t>
  </si>
  <si>
    <t>- CTY TNHH TRANGTRI1 NỘI THẤT VẠN TÍN ĐẠT</t>
  </si>
  <si>
    <t xml:space="preserve">- CTY STERLING -Ấn Độ </t>
  </si>
  <si>
    <t xml:space="preserve">- CTY HETERO ẤN ĐỘ </t>
  </si>
  <si>
    <t xml:space="preserve">- CTY GLOSEL SINGAPORE </t>
  </si>
  <si>
    <t xml:space="preserve">- Công ty KUKJE PHARM  - Korea </t>
  </si>
  <si>
    <r>
      <t>- CT ZHEJIANG SOL MILENNIUM PLASTIC MOULD</t>
    </r>
    <r>
      <rPr>
        <b/>
        <sz val="11"/>
        <rFont val="Times New Roman"/>
        <family val="1"/>
      </rPr>
      <t xml:space="preserve"> </t>
    </r>
  </si>
  <si>
    <t xml:space="preserve">- XiAMEN OINO TRADE LIMITED </t>
  </si>
  <si>
    <t xml:space="preserve">    - Trả trước cho người bán nhà cung cấp - kinh doanh</t>
  </si>
  <si>
    <t xml:space="preserve">    - Trả trước cho người bán nhà cung cấp - ĐT XDCB</t>
  </si>
  <si>
    <t>3.3-Phải thu nội bộ ngắn hạn</t>
  </si>
  <si>
    <t>3.4-Phải thu theo tiến độ hợp đồng XD</t>
  </si>
  <si>
    <t>3.5-Các khoản phải thu khác</t>
  </si>
  <si>
    <t xml:space="preserve">    - Các khoản phải thu lại TCT Cấp nước Sài Gòn</t>
  </si>
  <si>
    <t xml:space="preserve">    - Chi phí thiết kế phải trả các Công trình tự thực hiện</t>
  </si>
  <si>
    <t xml:space="preserve">    - Chi phí lắp đặt trụ cứu hỏa (Vốn NSNN)</t>
  </si>
  <si>
    <t xml:space="preserve">    - Xuất vật tư cho BQLD mượn</t>
  </si>
  <si>
    <t xml:space="preserve">    - Xuất vật tư sửa bể cho đội duy tu mượn</t>
  </si>
  <si>
    <t xml:space="preserve">    - Xuất vật tư sửa bể cho các chi nhánh mượn</t>
  </si>
  <si>
    <t xml:space="preserve">    - Phải trả cổ đông</t>
  </si>
  <si>
    <t>3.6-Dự phòng các khoản phải thu ngắn hạn khó đòi</t>
  </si>
  <si>
    <t>Cộng các khoản phải thu ngắn hạn</t>
  </si>
  <si>
    <t>4.</t>
  </si>
  <si>
    <t>HÀNG TỒN KHO</t>
  </si>
  <si>
    <t>4.1- Giá gốc hàng tồn kho</t>
  </si>
  <si>
    <t xml:space="preserve">  - Hàng mua đang đi đường</t>
  </si>
  <si>
    <t xml:space="preserve">  - Nguyên liệu, vật liệu</t>
  </si>
  <si>
    <t xml:space="preserve">  - Công cụ, dụng cụ</t>
  </si>
  <si>
    <t xml:space="preserve">  - Chi phí SX, KD DD</t>
  </si>
  <si>
    <t xml:space="preserve">  - Thành phẩm</t>
  </si>
  <si>
    <t xml:space="preserve">  - Hàng hóa</t>
  </si>
  <si>
    <t>4.2-Dự phòng giảm giá hàng tồn kho</t>
  </si>
  <si>
    <t>Giá trị thuần có thể thực hiện được của hàng tồn kho</t>
  </si>
  <si>
    <t>* Giá trị ghi sổ của hàng tồn kho dùng để thế chấp, cầm cố đảm bảo các khoản nợ phải trả :</t>
  </si>
  <si>
    <t>5.</t>
  </si>
  <si>
    <t>THUẾ VÀ CÁC KHOẢN PHẢI THU NHÀ NƯỚC</t>
  </si>
  <si>
    <t xml:space="preserve"> - Thuế thu nhập cá nhân</t>
  </si>
  <si>
    <t xml:space="preserve"> - Thuế khác phải thu nhà nước </t>
  </si>
  <si>
    <t>Cộng thuế và các khoản phải thu nhà nước</t>
  </si>
  <si>
    <t>6.</t>
  </si>
  <si>
    <t>TÀI SẢN NGẮN HẠN KHÁC</t>
  </si>
  <si>
    <t>6.1- Tạm ứng</t>
  </si>
  <si>
    <t>6.2-Các khoản ký quỹ, ký cược ngắn hạn</t>
  </si>
  <si>
    <t xml:space="preserve"> - Ký quỹ bảo lãnh dự thầu</t>
  </si>
  <si>
    <t xml:space="preserve"> - Khác</t>
  </si>
  <si>
    <t>6.3-Các khoản phải thu khác</t>
  </si>
  <si>
    <t xml:space="preserve">  - Tài sản thiếu chờ xử lý</t>
  </si>
  <si>
    <t>Cộng tài sản ngắn hạn khác</t>
  </si>
  <si>
    <t>7.</t>
  </si>
  <si>
    <t>CÁC KHOẢN PHẢI THU DÀI HẠN</t>
  </si>
  <si>
    <t>7.1-Phải thu dài hạn khách hàng</t>
  </si>
  <si>
    <t xml:space="preserve">  - A</t>
  </si>
  <si>
    <t xml:space="preserve">   -B</t>
  </si>
  <si>
    <t>…….</t>
  </si>
  <si>
    <t>7.2 Vốn kinh doanh ở đơn vị trực thuộc</t>
  </si>
  <si>
    <t xml:space="preserve">  - Đon vị A</t>
  </si>
  <si>
    <t xml:space="preserve">  - Đon vị B</t>
  </si>
  <si>
    <t>7.3-Phải thu dài hạn nội bộ</t>
  </si>
  <si>
    <t xml:space="preserve"> - Cho vay (A)</t>
  </si>
  <si>
    <t xml:space="preserve"> - Cho vay (B)</t>
  </si>
  <si>
    <t>7.4-Phải thu dài hạn khác</t>
  </si>
  <si>
    <t xml:space="preserve">  - Dương Kỳ Hùng (*)</t>
  </si>
  <si>
    <t xml:space="preserve">  - Nguyễn Thị Phương Thanh</t>
  </si>
  <si>
    <t xml:space="preserve">  - CH 1-3 Nguyễn Văn Bình</t>
  </si>
  <si>
    <t xml:space="preserve">  - Công ty TNHH cơ khí CNN Bùi Văn Ngọ</t>
  </si>
  <si>
    <t>7.5- Dự phòng phải thu dài hạn khó đòi (*)</t>
  </si>
  <si>
    <t>Cộng các khoản phải thu dài hạn</t>
  </si>
  <si>
    <t>8.</t>
  </si>
  <si>
    <t>TĂNG, GIẢM TÀI SẢN CỐ ĐỊNH HỮU HÌNH</t>
  </si>
  <si>
    <t>KHOẢN MỤC</t>
  </si>
  <si>
    <t xml:space="preserve"> Nhà cửa,
 vật kiến trúc</t>
  </si>
  <si>
    <t xml:space="preserve"> Máy móc, 
thiết bị</t>
  </si>
  <si>
    <t>Phương tiện 
vận tải, 
truyền dẫn</t>
  </si>
  <si>
    <t xml:space="preserve"> Thiết bị, dụng cụ quản lý</t>
  </si>
  <si>
    <t>Cây lâu năm, súc vật làm việc 
và cho sản phẩm</t>
  </si>
  <si>
    <t>TSCĐ hữu hình
khác</t>
  </si>
  <si>
    <t xml:space="preserve">Tổng Cộng  </t>
  </si>
  <si>
    <t xml:space="preserve"> thiết bị </t>
  </si>
  <si>
    <t xml:space="preserve"> dụng cụ quản lý</t>
  </si>
  <si>
    <t>khác</t>
  </si>
  <si>
    <t>I.</t>
  </si>
  <si>
    <t>Nguyên giá</t>
  </si>
  <si>
    <t>Số dư tại ngày 01/01/2009</t>
  </si>
  <si>
    <t>Tăng trong kỳ</t>
  </si>
  <si>
    <t>- Mua trong kỳ</t>
  </si>
  <si>
    <t>- Đầu tư XDCB hoàn thành</t>
  </si>
  <si>
    <t xml:space="preserve">- Tăng khác </t>
  </si>
  <si>
    <t>Giảm trong kỳ</t>
  </si>
  <si>
    <t>- Chuyển sang bất động sản đầu tư</t>
  </si>
  <si>
    <t>- Thanh lý, nhượng bán</t>
  </si>
  <si>
    <t>- Giảm khác</t>
  </si>
  <si>
    <t>Số dư tại ngày 31/12/2009</t>
  </si>
  <si>
    <t>II.</t>
  </si>
  <si>
    <t>Giá trị hao mòn lũy kế</t>
  </si>
  <si>
    <t>- Khấu hao trong kỳ</t>
  </si>
  <si>
    <t>- Tăng khác</t>
  </si>
  <si>
    <t>III.</t>
  </si>
  <si>
    <t>Giá trị còn lại</t>
  </si>
  <si>
    <t>Tại ngày 01/01/2009</t>
  </si>
  <si>
    <t xml:space="preserve"> -Giá trị còn lại của TSCĐ hữu hình đã dùng để thế chấp, cầm cố đảm bảo cho các khoản vay :</t>
  </si>
  <si>
    <t xml:space="preserve"> -Nguyên giá của TSCĐ hữu hình cuối năm đã khấu hao hết nhưng vẫn còn sử dụng               :</t>
  </si>
  <si>
    <t xml:space="preserve"> -Nguyên giá của TSCĐ hữu hình cuối năm chờ thanh lý                :</t>
  </si>
  <si>
    <t xml:space="preserve"> - Giá trị còn lại của TSCĐ hữu hình đã dùng để thế chấp, cầm cố đảm bảo cho các khoản vay  :</t>
  </si>
  <si>
    <t>Dây chuyền máy móc thiết bị</t>
  </si>
  <si>
    <t>Nhà cửa vật kiến trúc</t>
  </si>
  <si>
    <t xml:space="preserve"> - Nguyên giá của TSCĐ hữu hình cuối năm đã khấu hao hết nhưng vẫn còn sử dụng                 :</t>
  </si>
  <si>
    <t>Trong nguyên giá tài sản cố định hữu hình tại ngày 31/12/2009 là 178.402.963.114 đ có giá trị tài sản cố định tạm tăng từ xây dựng cơ bản dở dang là 21.464.238.819. Công ty sẽ điều chỉnh giá trị khi có quyết toán vốn.</t>
  </si>
  <si>
    <t>9.</t>
  </si>
  <si>
    <t>TĂNG, GIẢM TÀI SẢN CỐ ĐỊNH THUÊ TÀI CHÍNH</t>
  </si>
  <si>
    <t>Máy móc,
thiết bị</t>
  </si>
  <si>
    <t>Tổng cộng</t>
  </si>
  <si>
    <t>I.Nguyên giá TSCĐ thuê tài chính</t>
  </si>
  <si>
    <t xml:space="preserve"> 1. Số dư tại ngày 01/01/2008</t>
  </si>
  <si>
    <t xml:space="preserve"> 2. Tăng trong năm 2008</t>
  </si>
  <si>
    <t xml:space="preserve">     - Thuê trong năm</t>
  </si>
  <si>
    <t xml:space="preserve">     - Mua lại TSCĐ thuê tài chính</t>
  </si>
  <si>
    <t xml:space="preserve">     - Tăng khác</t>
  </si>
  <si>
    <t xml:space="preserve"> 3. Giảm trong năm 2008</t>
  </si>
  <si>
    <t xml:space="preserve">     - Trả lại TSCĐ thuê tài chính</t>
  </si>
  <si>
    <t xml:space="preserve">     - Giảm khác</t>
  </si>
  <si>
    <t xml:space="preserve"> 4. Số dư tại ngày 31/12/2008</t>
  </si>
  <si>
    <t>II. Giá trị hao mòn luỹ kế</t>
  </si>
  <si>
    <t xml:space="preserve">     - Khấu hao trong năm</t>
  </si>
  <si>
    <t>III. Giá trị còn lại của TSCĐ thuê tài chính</t>
  </si>
  <si>
    <t xml:space="preserve"> 1. Tại ngày 01/01/2008</t>
  </si>
  <si>
    <t xml:space="preserve"> 2. Tại ngày 31/12/2008</t>
  </si>
  <si>
    <t>10.</t>
  </si>
  <si>
    <t>TĂNG, GIẢM TÀI SẢN CỐ ĐỊNH VÔ HÌNH</t>
  </si>
  <si>
    <t>Bản quyền</t>
  </si>
  <si>
    <t>Phần mềm vi tính</t>
  </si>
  <si>
    <t>I.Nguyên giá TSCĐ vô hình</t>
  </si>
  <si>
    <t xml:space="preserve"> 1. Số dư tại ngày 01/01/2009</t>
  </si>
  <si>
    <t xml:space="preserve"> 2. Tăng trong kỳ</t>
  </si>
  <si>
    <t xml:space="preserve"> 3. Giảm trong kỳ</t>
  </si>
  <si>
    <t xml:space="preserve"> 4. Số dư tại ngày 31/12/2009</t>
  </si>
  <si>
    <t>III. Giá trị còn lại của TSCĐ vô hình</t>
  </si>
  <si>
    <t xml:space="preserve"> 1. Tại ngày 01/01/2009</t>
  </si>
  <si>
    <t xml:space="preserve"> 2. Tại ngày 31/12/2009</t>
  </si>
  <si>
    <t>11.</t>
  </si>
  <si>
    <t>CHI PHÍ XDCB DỞ DANG</t>
  </si>
  <si>
    <t>Tại ngày
31/12/2009</t>
  </si>
  <si>
    <t xml:space="preserve">  - Chi phí xây dựng cơ bản dở dang - liên kết với</t>
  </si>
  <si>
    <t xml:space="preserve">    xí nghiệp cấp nước Trung An</t>
  </si>
  <si>
    <t xml:space="preserve">  - Chi phí xây dựng cơ bản dở dang</t>
  </si>
  <si>
    <t xml:space="preserve">   + Công trình - lắp đặt đồng hồ tổng</t>
  </si>
  <si>
    <t xml:space="preserve">   + Công trình - Công ty cổ phần Cấp nước Gia Định</t>
  </si>
  <si>
    <t xml:space="preserve">   + Công trình - lắp đặt trụ cứu hỏa</t>
  </si>
  <si>
    <r>
      <t xml:space="preserve">   + Dự án - cải tạo hoàn thiện mạng lưới </t>
    </r>
    <r>
      <rPr>
        <b/>
        <sz val="11"/>
        <rFont val="Times New Roman"/>
        <family val="1"/>
      </rPr>
      <t xml:space="preserve"> (*)</t>
    </r>
  </si>
  <si>
    <t xml:space="preserve">   + Dự án - cải tạo ống mục</t>
  </si>
  <si>
    <t xml:space="preserve">   + Dự án phát triển mạng lưới cấp nước</t>
  </si>
  <si>
    <t xml:space="preserve">   + Công trình khác</t>
  </si>
  <si>
    <t>Cộng chi phí XDCB dở dang</t>
  </si>
  <si>
    <r>
      <t xml:space="preserve">  (*)</t>
    </r>
    <r>
      <rPr>
        <i/>
        <sz val="11"/>
        <rFont val="Times New Roman"/>
        <family val="1"/>
      </rPr>
      <t xml:space="preserve"> Trong giá trị dự án - cải tạo hoàn thiện mạng lưới có giá trị công trình cải tạo mạng lưới cấp nước Đặng Văn Ngữ, P.14, Q. Bình Thạnh là 947.732.513 đồng đã hoàn thành đưa vào sử dụng nhưng chưa ghi tăng tài sản cố định và trích khấu hao, do chưa có biên bản nghiệm thu quyết toán công trình.</t>
    </r>
  </si>
  <si>
    <t>12.</t>
  </si>
  <si>
    <t>TĂNG, GIẢM BẤT ĐỘNG SẢN ĐẦU TƯ</t>
  </si>
  <si>
    <t>13.</t>
  </si>
  <si>
    <t>CÁC KHOẢN ĐẦU TƯ TÀI CHÍNH DÀI HẠN</t>
  </si>
  <si>
    <t>13.1-Đầu tư vào công ty con</t>
  </si>
  <si>
    <t xml:space="preserve"> a- Trị giá đầu tư</t>
  </si>
  <si>
    <t xml:space="preserve">   - Cty A</t>
  </si>
  <si>
    <t xml:space="preserve">   - Cty B</t>
  </si>
  <si>
    <t xml:space="preserve"> b- Tỷ lệ vốn góp vào công ty con</t>
  </si>
  <si>
    <t>c- Quyền biểu quyết</t>
  </si>
  <si>
    <t xml:space="preserve">13.1- Đầu tư vào công ty liên kết, liên doanh </t>
  </si>
  <si>
    <t xml:space="preserve"> - Công ty liên doanh sản xuất kinh doanh, xuất nhập khẩu dược phẩm và trang thiết bị y tế (MSC)</t>
  </si>
  <si>
    <t>Cộng các khoản đầu tư tài chính dài hạn</t>
  </si>
  <si>
    <t xml:space="preserve">   (*) Trong năm 2003, Công ty đã tham gia góp vốn liên doanh với Công ty Dịch vụ Dược Phẩm Lào thành lập Công ty Liên doanh sản xuất kinh doanh, xuất nhập khẩu dược phẩm và trang thiết bị y tế (MSC) với vốn đầu tư và vốn pháp định theo Giấy phép đầu tư lần lược là 3.000.000 đô la Mỹ và 200.000 đô la Mỹ, trong đó phần vốn góp của Công ty chiếm 51%. Công ty không lập báo cáo tài chính hợp nhất cho năm tài chính kết thúc ngày 31/12/2007 và theo đó trình bày khoản góp vốn liên doanh theo phương pháp giá gốc vì Công ty chưa có thông báo về kết quả hoạt động kinh doanh của Công ty liên doanh sản xuất kinh doanh, xuất nhập khẩu dược phẩm và trang thiết bị y tế (MSC) năm 2004, 2005, 2007 và năm 2007, do vậy, báo cáo tài chính cho năm tài chính kết thúc ngày 31 tháng 12 năm 2007 của Công ty chưa bao gồm kết quả của hoạt động liên doanh nêu trên.</t>
  </si>
  <si>
    <t xml:space="preserve">  - Đầu tư dài hạn khác (Ủy thác đầu tư - Công ty TNHH quản lý quỹ đầu tư chứng khoán Đông Á)</t>
  </si>
  <si>
    <t xml:space="preserve"> - Cổ phiếu </t>
  </si>
  <si>
    <t xml:space="preserve"> - Trái phiếu </t>
  </si>
  <si>
    <t xml:space="preserve"> - Tín  phiếu, kỳ phiếu </t>
  </si>
  <si>
    <t xml:space="preserve"> - Cho vay dài hạn </t>
  </si>
  <si>
    <t xml:space="preserve">13.4- Dự phòng giảm giá đầu tư tài chính dài hạn  </t>
  </si>
  <si>
    <t xml:space="preserve">  - Ghi cho từng loại</t>
  </si>
  <si>
    <t>Cộng</t>
  </si>
  <si>
    <t>14.</t>
  </si>
  <si>
    <t>CHI PHÍ TRẢ TRƯỚC DÀI HẠN</t>
  </si>
  <si>
    <t xml:space="preserve">  - Chi phí công cụ, dụng cụ</t>
  </si>
  <si>
    <t xml:space="preserve">  - Chi phí lắp đặt đồng hồ miễn phí</t>
  </si>
  <si>
    <t>14.1-Chi phí trả trước dài hạn</t>
  </si>
  <si>
    <t>- Bảo hiểm rủi ro tài sản năm 2007</t>
  </si>
  <si>
    <t>- Bảo hiểm tai nạn năm 2007</t>
  </si>
  <si>
    <t>- Bảo hiểm rủi ro tài sản năm 2008</t>
  </si>
  <si>
    <t>- Công cụ, dụng cụ</t>
  </si>
  <si>
    <t>14.2-Tài sản thuế thu nhập hoãn lại</t>
  </si>
  <si>
    <t xml:space="preserve">  - Tài sản thuế thu nhập hoãn lại liên quan đến khoản chênh lệch tạm thời được khấu trừ :</t>
  </si>
  <si>
    <t xml:space="preserve">  - Tài sản thuế thu nhập hoãn lại liên quan đến khoản lỗ tính thuế chưa sử dụng :</t>
  </si>
  <si>
    <t xml:space="preserve">  - Tài sản thuế thu nhập hoãn lại liên quan đến khoản ưu đãi tính thuế chưa sử dụng :</t>
  </si>
  <si>
    <t xml:space="preserve">  - Khoản hoàn nhập tài sản thuế thu nhập hoãn lại đã được ghi nhận từ các năm trước:</t>
  </si>
  <si>
    <t>14.3-Tài sản dài hạn khác</t>
  </si>
  <si>
    <t xml:space="preserve"> - Chi tiết từng loại</t>
  </si>
  <si>
    <t>Cộng các tài sản dài hạn khác</t>
  </si>
  <si>
    <t>15.</t>
  </si>
  <si>
    <t>NỢ NGẮN HẠN</t>
  </si>
  <si>
    <t xml:space="preserve">15.1-Vay và nợ ngắn hạn </t>
  </si>
  <si>
    <t>Vay ngắn hạn</t>
  </si>
  <si>
    <t xml:space="preserve">  - Tổng công ty Cấp nước Sài gòn</t>
  </si>
  <si>
    <t>- NH Công Thương</t>
  </si>
  <si>
    <t>- NH Sacombank - Vĩnh Long</t>
  </si>
  <si>
    <t>- NH Quân Đội Cần Thơ</t>
  </si>
  <si>
    <t xml:space="preserve">    + VND</t>
  </si>
  <si>
    <t xml:space="preserve">    + USD</t>
  </si>
  <si>
    <t>- NH Á Châu - Vĩnh Long</t>
  </si>
  <si>
    <t xml:space="preserve">     + Hợp đồng tín dụng số 0384/2007/HĐ ngày 02/04/2007</t>
  </si>
  <si>
    <t xml:space="preserve">     + Hợp đồng tín dụng số 0940/2008/HĐ ngày 25/07/2008</t>
  </si>
  <si>
    <t>Nợ dài hạn đến hạn trả</t>
  </si>
  <si>
    <t>- NH HSBC TP. HCM</t>
  </si>
  <si>
    <t>15.2-Phải trả người bán</t>
  </si>
  <si>
    <t>- Công ty TNHH Bao bì  Tấn Thành  - TPHCM</t>
  </si>
  <si>
    <t>- Cty TNHH  TM SX  Oai Hùng  -TPHCM</t>
  </si>
  <si>
    <t>- Cửa Hàng hóa chất FD&amp;C  - HCM</t>
  </si>
  <si>
    <t>- Cty TNHH VT &amp; TM  Phúc Thành Phát -TPHCM</t>
  </si>
  <si>
    <t>- Cty TNHH Tâm An</t>
  </si>
  <si>
    <t>- DNTN  TM-DV-SX  Bao bì   Thành Nhơn-TPHCM</t>
  </si>
  <si>
    <t>- Cty TNHH SX TM Nhựa Hồng Hải Đăng -H.Bình Minh -Vĩnh Long</t>
  </si>
  <si>
    <t>- Công ty  CP  Bao Bì Sài Gòn - TPHCM</t>
  </si>
  <si>
    <t>- Cty TNHH dược phẩm Phương Châu</t>
  </si>
  <si>
    <t>- Cty CPDP Quận 10 (HT 42 - Chị Hoa)</t>
  </si>
  <si>
    <t>- Cty CPDP Q3 (Nguyễn T Bích Hương)</t>
  </si>
  <si>
    <t>- Cty TNHH TBYT Thành Khoa - HCM</t>
  </si>
  <si>
    <t>- Cty TNHH SX Bảo Thạch - HCM</t>
  </si>
  <si>
    <t>- Cty TNHH Đỗ Thân</t>
  </si>
  <si>
    <t>- Cty CP DP DL TPHCM (PHARMEDIC)</t>
  </si>
  <si>
    <t>- Cty TNHH Nhựa Tín Mỹ</t>
  </si>
  <si>
    <t>- DNTN Khai Nguyên -TPHCM</t>
  </si>
  <si>
    <t>- Cơ sở bao bì Bảo Châu - Vĩnh Long</t>
  </si>
  <si>
    <t xml:space="preserve">- CTy EMCURE PHARMACEUTICALS LIMITED </t>
  </si>
  <si>
    <t xml:space="preserve">- CTY CIDLI- CANADA </t>
  </si>
  <si>
    <t xml:space="preserve">- CTY ROSE CHEM (THANH LICH) </t>
  </si>
  <si>
    <t xml:space="preserve">- Cty PHIL- INTERNATIONAL CO., LTD -Hàn Quốc </t>
  </si>
  <si>
    <t xml:space="preserve">- Cty EAC CHEMICALS -Singapore </t>
  </si>
  <si>
    <t xml:space="preserve">- CTY SYNMEDIC </t>
  </si>
  <si>
    <t xml:space="preserve">- CTY FLAMIGO </t>
  </si>
  <si>
    <t xml:space="preserve">- CTY INTAS PHARMACEUTICAL  LTD </t>
  </si>
  <si>
    <t xml:space="preserve">- CTY MAMBO OVERSEA </t>
  </si>
  <si>
    <t xml:space="preserve">- CTY ORCHID </t>
  </si>
  <si>
    <t xml:space="preserve">- CTY HYOSUNG CORP </t>
  </si>
  <si>
    <t xml:space="preserve">- CTY CIPLA </t>
  </si>
  <si>
    <t xml:space="preserve">- CTY OPSONIN </t>
  </si>
  <si>
    <t xml:space="preserve">- CTY RANBAXY </t>
  </si>
  <si>
    <t xml:space="preserve">- CTY XL LABORATORY </t>
  </si>
  <si>
    <t xml:space="preserve">- KHS SYNCHEMICA CORP </t>
  </si>
  <si>
    <t xml:space="preserve">- AUSTIN PHARMA CO </t>
  </si>
  <si>
    <t xml:space="preserve">- Công ty BORAM PHARMA - Korea </t>
  </si>
  <si>
    <t xml:space="preserve">- AUROBINDO PHARM-INDIA </t>
  </si>
  <si>
    <t xml:space="preserve">  - Phải trả - Tổng công ty Cấp nước Sài gòn</t>
  </si>
  <si>
    <t xml:space="preserve">  - Phải trả nhà cung cấp - Xây dựng cơ bản</t>
  </si>
  <si>
    <t xml:space="preserve">  - Phải trả nhà cung cấp - khác</t>
  </si>
  <si>
    <t>15.3-Người mua trả trước</t>
  </si>
  <si>
    <t>- Bệnh Viện Đa Khoa Vũng Liêm</t>
  </si>
  <si>
    <t>- CTY TNHH TƯ VẤN Y DƯỢC QUỐC TẾ - IMC</t>
  </si>
  <si>
    <t>- Cty TNHH 1TV DP &amp; SH Y Tế Mebiphar</t>
  </si>
  <si>
    <t>- CTy TNHH Dược Phẩm I.P.V</t>
  </si>
  <si>
    <t>- Cty CP Dược &amp; VTYT Kon Tum</t>
  </si>
  <si>
    <t>- Cty Rose Chem (Ng Thị Thanh Lịch)</t>
  </si>
  <si>
    <t>- Cửa hàng Hóa chất Gia Hòa</t>
  </si>
  <si>
    <t xml:space="preserve">  - Phải thu gắn mới đồng hồ nước</t>
  </si>
  <si>
    <t xml:space="preserve">  - Phải thu - Xây dựng cơ bản</t>
  </si>
  <si>
    <t>15.4-Thuế và các khoản phải nộp nhà nước</t>
  </si>
  <si>
    <t xml:space="preserve">- Thuế giá trị gia tăng </t>
  </si>
  <si>
    <t>- Thuế giá trị gia tăng hàng nhập khẩu</t>
  </si>
  <si>
    <t>- Thuế tiêu thụ đặc biệt</t>
  </si>
  <si>
    <t>- Thuế xuất nhập khẩu</t>
  </si>
  <si>
    <t>- Thuế thu nhập doanh nghiệp</t>
  </si>
  <si>
    <t>- Thuế thu nhập cá nhân</t>
  </si>
  <si>
    <t>- Thuế tài nguyên</t>
  </si>
  <si>
    <t>- Thuế nhà đất và tiền thuê đất</t>
  </si>
  <si>
    <t>- Các loại thuế khác</t>
  </si>
  <si>
    <t>- Phí bảo vệ môi trường</t>
  </si>
  <si>
    <t>Quyết toán thuế của Công ty sẽ chịu sự kiểm tra của cơ quan thuế. Do việc áp dụng luật và các quy định về thuế đối với nhiều loại giao dịch khác nhau có thể được giải thích theo nhiều cách khác nhau, số thuế được trình bày trên Báo cáo tài chính có thể bị thay đổi theo quyết định của cơ quan thuế.</t>
  </si>
  <si>
    <t>15.5-Phải trả người lao động</t>
  </si>
  <si>
    <t xml:space="preserve">    - Lương phải trả</t>
  </si>
  <si>
    <t xml:space="preserve">   - Chi tiết các khoản phải trả khác cho NLD</t>
  </si>
  <si>
    <t xml:space="preserve">15.6-Chi phí phải trả </t>
  </si>
  <si>
    <t xml:space="preserve"> - Trích trước lãi vay chiết khấu</t>
  </si>
  <si>
    <t xml:space="preserve"> - Trích trước tiền thuê nhà</t>
  </si>
  <si>
    <t xml:space="preserve"> - Trích trước chi phí kiểm toán 2007</t>
  </si>
  <si>
    <t xml:space="preserve">15.7- Phải trả nội bộ </t>
  </si>
  <si>
    <t xml:space="preserve"> - Chi tiết từng đối tượng (A,B…)</t>
  </si>
  <si>
    <t xml:space="preserve">15.8- Phải trả theo tiến độ hợp đồng xây dựng </t>
  </si>
  <si>
    <t xml:space="preserve"> - Phải trả cho hợp đồng A,B…</t>
  </si>
  <si>
    <t xml:space="preserve">15.9- Các khoản phải trả, phải nộp ngắn hạn khác </t>
  </si>
  <si>
    <t xml:space="preserve"> - Phải trả tiền bảo lãnh dự thầu</t>
  </si>
  <si>
    <t xml:space="preserve"> - Phải trả - Tổng công ty cấp nước Sài gòn</t>
  </si>
  <si>
    <t xml:space="preserve"> - Bảo hiểm y tế</t>
  </si>
  <si>
    <t xml:space="preserve"> - Phải trả về cổ phần hóa</t>
  </si>
  <si>
    <t xml:space="preserve"> - Nhận ký quỹ ký cược</t>
  </si>
  <si>
    <t xml:space="preserve"> - Kinh phí công đoàn</t>
  </si>
  <si>
    <t xml:space="preserve"> - Kinh phí Đảng</t>
  </si>
  <si>
    <t xml:space="preserve"> - Bảo hiểm xã hội, bảo hiểm y tế</t>
  </si>
  <si>
    <t xml:space="preserve"> - Nguyễn Văn Hùng</t>
  </si>
  <si>
    <t xml:space="preserve"> - Phạm Văn Thành</t>
  </si>
  <si>
    <t xml:space="preserve"> - Phải trả, phải nộp khác </t>
  </si>
  <si>
    <t xml:space="preserve">15.10- Dự phòng phải trả ngắn hạn </t>
  </si>
  <si>
    <t>Cộng nợ ngắn hạn</t>
  </si>
  <si>
    <t>16.</t>
  </si>
  <si>
    <t>PHẢI TRẢ DÀI HẠN KHÁC</t>
  </si>
  <si>
    <t xml:space="preserve"> - Thu bảo lãnh sử dụng nước</t>
  </si>
  <si>
    <t xml:space="preserve"> - Thu bảo lãnh thực hiện hợp đồng</t>
  </si>
  <si>
    <t>NỢ DÀI HẠN</t>
  </si>
  <si>
    <t>16.1-Phải trả dài hạn người bán</t>
  </si>
  <si>
    <t>16.2-Phải trả dài hạn nội bộ</t>
  </si>
  <si>
    <t>16.3-Phải trả dài hạn khác</t>
  </si>
  <si>
    <t>- Nguyễn Vũ Băng</t>
  </si>
  <si>
    <t>16.4-Vay và nợ dài hạn</t>
  </si>
  <si>
    <t>Vay dài hạn</t>
  </si>
  <si>
    <t xml:space="preserve">      - NH Đầu Tư và Phát Triển VN-CN Vĩnh Long</t>
  </si>
  <si>
    <t xml:space="preserve">                 + HĐ: 1579/2005/HĐ ngày 30/12/2005</t>
  </si>
  <si>
    <t xml:space="preserve">                 + HĐ: 1469/2007/HĐ ngày 01/11/2007</t>
  </si>
  <si>
    <t xml:space="preserve">                 + HĐ: 1470/2007/HĐ ngày 01/11/2007</t>
  </si>
  <si>
    <t xml:space="preserve">                 + HĐ: 0170/2004/HĐ ngày 01/11/2004</t>
  </si>
  <si>
    <t xml:space="preserve">                 + HĐ: 1230/2004/HĐ ngày 07/10/2004</t>
  </si>
  <si>
    <t xml:space="preserve">                 + Các HĐTD từ năm 1994 đến 1999 cho mục đích</t>
  </si>
  <si>
    <t xml:space="preserve"> đầu tư dự án nhà máy sản xuất Capsule.</t>
  </si>
  <si>
    <t xml:space="preserve">      - NH Sacombank</t>
  </si>
  <si>
    <t xml:space="preserve">      - NH Quân đội Cần Thơ</t>
  </si>
  <si>
    <t>Nợ dài hạn</t>
  </si>
  <si>
    <t>16.5- Thuế thu nhập hoãn lại phải trả</t>
  </si>
  <si>
    <t>16.6- Dự phòng trợ cấp mất việc làm</t>
  </si>
  <si>
    <t>16.7- Dự phòng phải trả dài hạn</t>
  </si>
  <si>
    <t>Cộng nợ dài hạn</t>
  </si>
  <si>
    <t>17.</t>
  </si>
  <si>
    <t>VỐN CHỦ SỞ HỮU</t>
  </si>
  <si>
    <t>a) Bảng đối chiếu biến động của vốn chủ sở hữu</t>
  </si>
  <si>
    <t>Vốn đầu tư 
của CSH</t>
  </si>
  <si>
    <t>Thặng dư vốn cổ phần</t>
  </si>
  <si>
    <t>Quỹ đầu tư 
phát triển</t>
  </si>
  <si>
    <t>Quỹ dự phòng
 tài chính</t>
  </si>
  <si>
    <t>Quỹ khác thuộc vốn chủ sở</t>
  </si>
  <si>
    <t>Quỹ khen thưởng, Phúc lợi</t>
  </si>
  <si>
    <t>Nguồn vốn đầu tư XDCB</t>
  </si>
  <si>
    <t xml:space="preserve"> Lợi nhuận sau thuế chưa phân phối</t>
  </si>
  <si>
    <t>Số dư tại ngày 01/01/2008</t>
  </si>
  <si>
    <t>Tăng vốn trong năm trước</t>
  </si>
  <si>
    <t>Tăng vốn từ lợi nhuận năm 2004</t>
  </si>
  <si>
    <t>Kết chuyển tăng lợi nhuận từ thuế TNDN 2004 được miễn</t>
  </si>
  <si>
    <t>Lãi trong năm trước (sau thuế TNDN)</t>
  </si>
  <si>
    <t xml:space="preserve">Giảm vốn trong năm trước </t>
  </si>
  <si>
    <t>Thuế thu nhập doanh nghiệp được miễn giảm</t>
  </si>
  <si>
    <t>Chi cổ tức</t>
  </si>
  <si>
    <t>Tạm ứng lãi cổ tức 2008</t>
  </si>
  <si>
    <t>Trích lập các quỹ</t>
  </si>
  <si>
    <t>Chi trong năm</t>
  </si>
  <si>
    <t>Chi thù lao HĐQT, BKS</t>
  </si>
  <si>
    <t>Giảm khác</t>
  </si>
  <si>
    <t>Tăng khác</t>
  </si>
  <si>
    <t>Số dư tại ngày 31/12/2008 (Số dư tại ngày 01/01/2009)</t>
  </si>
  <si>
    <t>Tăng vốn trong năm nay</t>
  </si>
  <si>
    <t>Lợi nhuận năm 2009 (sau thuế TNDN )</t>
  </si>
  <si>
    <t>Giảm vốn trong năm nay</t>
  </si>
  <si>
    <t>Chia cổ tức</t>
  </si>
  <si>
    <t>Tạm ứng cổ tức đợt 1/09</t>
  </si>
  <si>
    <t>Tạm ứng lãi cổ tức 2009</t>
  </si>
  <si>
    <r>
      <t>(*)</t>
    </r>
    <r>
      <rPr>
        <b/>
        <i/>
        <u val="single"/>
        <sz val="11"/>
        <rFont val="VNI-Times"/>
        <family val="0"/>
      </rPr>
      <t xml:space="preserve"> Ghi chuù:</t>
    </r>
    <r>
      <rPr>
        <b/>
        <sz val="11"/>
        <rFont val="VNI-Times"/>
        <family val="0"/>
      </rPr>
      <t xml:space="preserve"> </t>
    </r>
  </si>
  <si>
    <t xml:space="preserve">Trong đó, lợi nhuận còn lại năm 2009 chưa phân phối là  11.056.518.007 đồng sẽ được phân phối sau khi có quyết định chính thức của Đại hội cổ đông. </t>
  </si>
  <si>
    <t>b) Chi tiết vốn đầu tư của chủ sở hữu</t>
  </si>
  <si>
    <t xml:space="preserve"> - Tổng công ty cấp nước Sài gòn</t>
  </si>
  <si>
    <t xml:space="preserve"> - Công ty sữa Việt Nam</t>
  </si>
  <si>
    <t xml:space="preserve"> - Công ty CK ngân hàng Đông Á</t>
  </si>
  <si>
    <t xml:space="preserve"> - Ngân hàng TMCP Đông Á </t>
  </si>
  <si>
    <t xml:space="preserve"> - VOF Investment Limited</t>
  </si>
  <si>
    <t xml:space="preserve"> - Công ty CP may thuê giày dép W.E.C SG</t>
  </si>
  <si>
    <t xml:space="preserve"> - Các cổ đông khác - cá nhân</t>
  </si>
  <si>
    <t>Cộng vốn đầu tư của chủ sở hữu</t>
  </si>
  <si>
    <t>* Giá trị trái phiếu đã chuyển thành cổ phiếu trong năm: không</t>
  </si>
  <si>
    <t>* Số lượng cổ phiếu quỹ: không</t>
  </si>
  <si>
    <t>Tương ứng với số lượng cổ phần là</t>
  </si>
  <si>
    <t>c) Các giao dịch về vốn với các chủ sở hữu và phân phối cổ tức, chia lợi nhuận</t>
  </si>
  <si>
    <t xml:space="preserve"> + Vốn đầu tư của chủ sở hữu</t>
  </si>
  <si>
    <t xml:space="preserve"> - Vốn góp đầu năm</t>
  </si>
  <si>
    <t xml:space="preserve"> - Vốn góp tăng trong năm</t>
  </si>
  <si>
    <t xml:space="preserve"> - Vốn góp giảm trong năm</t>
  </si>
  <si>
    <t xml:space="preserve"> - Vốn góp cuối năm</t>
  </si>
  <si>
    <t xml:space="preserve"> + Cổ tức, lợi nhuận đã chia     </t>
  </si>
  <si>
    <t>Tháng 06/2008, Công ty đã tạm ứng cổ tức khoản tiền là 5.562.669.266 đồng.</t>
  </si>
  <si>
    <t xml:space="preserve"> (*) Công ty chia cổ tức đợt 2 năm 2008 (10% vốn điều lệ) theo Nghị quyết đại hội cổ đông thường niên năm 2009 ngày 20/04/2009 và tạm ứng cổ tức đợt 1/2009 (10% vốn điều lệ).</t>
  </si>
  <si>
    <t>d) Cổ tức</t>
  </si>
  <si>
    <t xml:space="preserve"> Năm nay </t>
  </si>
  <si>
    <t xml:space="preserve"> Năm trước </t>
  </si>
  <si>
    <t xml:space="preserve"> + Cổ tức đã công bố sau ngày kết thúc kỳ kế toán năm</t>
  </si>
  <si>
    <t xml:space="preserve"> - Cổ tức đã công bố trên cổ phiếu phổ thông</t>
  </si>
  <si>
    <t xml:space="preserve"> - Cổ tức đã công bố trên cổ phiếu ưu đãi</t>
  </si>
  <si>
    <t xml:space="preserve"> + Cổ tức của cổ phiếu ưu đãi lũy kế chưa được ghi nhận</t>
  </si>
  <si>
    <t>d) Cổ phiếu</t>
  </si>
  <si>
    <t xml:space="preserve"> + Số lượng cổ phiếu đăng ký phát hành</t>
  </si>
  <si>
    <t xml:space="preserve"> + Số lượng cổ phiếu đã bán ra công chúng</t>
  </si>
  <si>
    <t xml:space="preserve">  - Cổ phiếu phổ thông</t>
  </si>
  <si>
    <t xml:space="preserve">  - Cổ phiếu ưu đãi</t>
  </si>
  <si>
    <t xml:space="preserve"> + Số lượng cổ phiếu được mua lại</t>
  </si>
  <si>
    <t xml:space="preserve"> + Số lượng cổ phiếu đang lưu hành</t>
  </si>
  <si>
    <t>* Mệnh giá cổ phiếu lưu hành năm 2008 : 10.000 đồng/cổ phiếu.</t>
  </si>
  <si>
    <t>* Mệnh giá cổ phiếu : 10.000 đồng/cổ phiếu.</t>
  </si>
  <si>
    <t>e) Các quỹ của doanh nghiệp</t>
  </si>
  <si>
    <t xml:space="preserve"> - Quỹ đầu tư phát triển</t>
  </si>
  <si>
    <t xml:space="preserve"> - Quỹ dự phòng tài chính</t>
  </si>
  <si>
    <t xml:space="preserve"> - Quỹ khác thuộc vốn CSH</t>
  </si>
  <si>
    <t>Mục đích trích lập và sử dụng các quỹ của doanh nghiệp</t>
  </si>
  <si>
    <t xml:space="preserve"> - Quỹ đầu tư phát triển : Dùng để bổ sung vốn kinh doanh của Công ty theo quyết định của Đại hội cổ đông.</t>
  </si>
  <si>
    <t xml:space="preserve"> - Quỹ dự phòng tài chính : Dùng để đề phòng những tổn thất, thiệt hại bất ngờ do những nguyên nhân khách quan, bất khả kháng như : Thiên tai, hỏa hoạn, sự biến động về kinh tế, tài chính …;  Dùng để bù đắp lỗ của Công ty theo quyết định của Hội đồng quản trị.</t>
  </si>
  <si>
    <t>18.</t>
  </si>
  <si>
    <t>NGUỒN KINH PHÍ</t>
  </si>
  <si>
    <t xml:space="preserve"> - Nguồn kinh phí được cấp trong năm</t>
  </si>
  <si>
    <t xml:space="preserve"> - Chi sự nghiệp</t>
  </si>
  <si>
    <t xml:space="preserve"> - Nguồn kinh phí còn lại cuối  năm</t>
  </si>
  <si>
    <t>19.</t>
  </si>
  <si>
    <t>TỔNG DOANH THU BÁN HÀNG VÀ CUNG CẤP DỊCH VỤ</t>
  </si>
  <si>
    <t xml:space="preserve"> Năm 2009</t>
  </si>
  <si>
    <t xml:space="preserve"> Năm 2008</t>
  </si>
  <si>
    <t xml:space="preserve"> - Doanh thu tiền nước</t>
  </si>
  <si>
    <t xml:space="preserve"> - Doanh thu thi công xây dựng cơ bản</t>
  </si>
  <si>
    <t xml:space="preserve"> - Doanh thu gắn mới, lắp đặt,… đồng hồ nước</t>
  </si>
  <si>
    <t xml:space="preserve">          (đã ký)                                                               (đã ký)</t>
  </si>
  <si>
    <t>(đã ký)</t>
  </si>
  <si>
    <t xml:space="preserve">     Người lập biểu                                              Kế toán trưởng</t>
  </si>
  <si>
    <t xml:space="preserve">           (đã ký)                                                            (đã ký)</t>
  </si>
  <si>
    <t xml:space="preserve">        (đã ký)                                                           (đã ký)</t>
  </si>
  <si>
    <t xml:space="preserve">    Người lập biểu                                           Kế toán trưởng                         </t>
  </si>
  <si>
    <t>Người lập biểu</t>
  </si>
  <si>
    <t>Kế toán trưởng</t>
  </si>
  <si>
    <t>Hoàng Văn Hùng</t>
  </si>
  <si>
    <t>Lập, ngày 16 tháng 3 năm 2010</t>
  </si>
  <si>
    <t>Tp. Hồ Chí Minh, ngày  16  tháng   3   năm 2010</t>
  </si>
  <si>
    <t>TP.HCM, ngày  16  tháng 3 năm 2010</t>
  </si>
  <si>
    <t>Số : 142/BCKT/TC</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</si>
</sst>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_-;\-* #,##0_-;_-* &quot;-&quot;??_-;_-@_-"/>
  </numFmts>
  <fonts count="91">
    <font>
      <sz val="10"/>
      <name val="Arial"/>
      <family val="0"/>
    </font>
    <font>
      <sz val="11"/>
      <name val="Times New Roman"/>
      <family val="1"/>
    </font>
    <font>
      <b/>
      <i/>
      <sz val="11"/>
      <name val="Times New Roman"/>
      <family val="1"/>
    </font>
    <font>
      <b/>
      <sz val="18"/>
      <name val="Times New Roman"/>
      <family val="1"/>
    </font>
    <font>
      <sz val="18"/>
      <name val="Times New Roman"/>
      <family val="1"/>
    </font>
    <font>
      <b/>
      <i/>
      <sz val="13"/>
      <name val="Times New Roman"/>
      <family val="1"/>
    </font>
    <font>
      <u val="single"/>
      <sz val="11"/>
      <name val="Times New Roman"/>
      <family val="1"/>
    </font>
    <font>
      <b/>
      <sz val="11"/>
      <name val="Times New Roman"/>
      <family val="1"/>
    </font>
    <font>
      <b/>
      <sz val="10"/>
      <name val="Times New Roman"/>
      <family val="1"/>
    </font>
    <font>
      <sz val="10"/>
      <name val="Times New Roman"/>
      <family val="1"/>
    </font>
    <font>
      <b/>
      <i/>
      <sz val="10"/>
      <name val="Times New Roman"/>
      <family val="1"/>
    </font>
    <font>
      <sz val="11"/>
      <color indexed="8"/>
      <name val="Times New Roman"/>
      <family val="1"/>
    </font>
    <font>
      <sz val="11"/>
      <color indexed="10"/>
      <name val="Times New Roman"/>
      <family val="1"/>
    </font>
    <font>
      <sz val="8"/>
      <name val="Arial"/>
      <family val="0"/>
    </font>
    <font>
      <b/>
      <sz val="16"/>
      <name val="Times New Roman"/>
      <family val="1"/>
    </font>
    <font>
      <b/>
      <sz val="11"/>
      <color indexed="10"/>
      <name val="Times New Roman"/>
      <family val="1"/>
    </font>
    <font>
      <i/>
      <sz val="11"/>
      <name val="Times New Roman"/>
      <family val="1"/>
    </font>
    <font>
      <i/>
      <sz val="11"/>
      <color indexed="10"/>
      <name val="Times New Roman"/>
      <family val="1"/>
    </font>
    <font>
      <b/>
      <u val="single"/>
      <sz val="11"/>
      <name val="Times New Roman"/>
      <family val="1"/>
    </font>
    <font>
      <sz val="10"/>
      <color indexed="10"/>
      <name val="Times New Roman"/>
      <family val="1"/>
    </font>
    <font>
      <i/>
      <sz val="9"/>
      <color indexed="10"/>
      <name val="Arial"/>
      <family val="2"/>
    </font>
    <font>
      <b/>
      <sz val="8"/>
      <name val="Tahoma"/>
      <family val="0"/>
    </font>
    <font>
      <sz val="8"/>
      <name val="Tahoma"/>
      <family val="0"/>
    </font>
    <font>
      <i/>
      <sz val="10"/>
      <name val="Times New Roman"/>
      <family val="1"/>
    </font>
    <font>
      <sz val="11"/>
      <color indexed="9"/>
      <name val="Times New Roman"/>
      <family val="1"/>
    </font>
    <font>
      <sz val="16"/>
      <name val="Times New Roman"/>
      <family val="1"/>
    </font>
    <font>
      <b/>
      <i/>
      <u val="single"/>
      <sz val="11"/>
      <name val="Times New Roman"/>
      <family val="1"/>
    </font>
    <font>
      <b/>
      <sz val="10"/>
      <name val="Arial"/>
      <family val="0"/>
    </font>
    <font>
      <b/>
      <i/>
      <sz val="10"/>
      <name val="Arial"/>
      <family val="0"/>
    </font>
    <font>
      <sz val="11"/>
      <name val="Arial"/>
      <family val="0"/>
    </font>
    <font>
      <sz val="9"/>
      <color indexed="10"/>
      <name val="Times New Roman"/>
      <family val="1"/>
    </font>
    <font>
      <sz val="11"/>
      <color indexed="14"/>
      <name val="Times New Roman"/>
      <family val="1"/>
    </font>
    <font>
      <b/>
      <sz val="9"/>
      <color indexed="10"/>
      <name val="Times New Roman"/>
      <family val="1"/>
    </font>
    <font>
      <b/>
      <i/>
      <sz val="11"/>
      <color indexed="14"/>
      <name val="Times New Roman"/>
      <family val="1"/>
    </font>
    <font>
      <b/>
      <sz val="11"/>
      <color indexed="8"/>
      <name val="Times New Roman"/>
      <family val="1"/>
    </font>
    <font>
      <sz val="10"/>
      <name val="VNI-Times"/>
      <family val="0"/>
    </font>
    <font>
      <b/>
      <sz val="11"/>
      <color indexed="14"/>
      <name val="Times New Roman"/>
      <family val="1"/>
    </font>
    <font>
      <i/>
      <sz val="11"/>
      <color indexed="14"/>
      <name val="Times New Roman"/>
      <family val="1"/>
    </font>
    <font>
      <b/>
      <sz val="9"/>
      <name val="Times New Roman"/>
      <family val="1"/>
    </font>
    <font>
      <b/>
      <i/>
      <sz val="9"/>
      <color indexed="10"/>
      <name val="Times New Roman"/>
      <family val="1"/>
    </font>
    <font>
      <sz val="10"/>
      <name val="VNI-Helve"/>
      <family val="0"/>
    </font>
    <font>
      <sz val="10"/>
      <name val=".VnArial"/>
      <family val="2"/>
    </font>
    <font>
      <b/>
      <sz val="10"/>
      <name val=".VnArial"/>
      <family val="2"/>
    </font>
    <font>
      <b/>
      <sz val="10"/>
      <name val="VNI-Helve"/>
      <family val="0"/>
    </font>
    <font>
      <b/>
      <i/>
      <sz val="10"/>
      <name val=".VnArial"/>
      <family val="2"/>
    </font>
    <font>
      <b/>
      <i/>
      <sz val="10"/>
      <name val="VNI-Helve"/>
      <family val="0"/>
    </font>
    <font>
      <sz val="9"/>
      <name val="Times New Roman"/>
      <family val="1"/>
    </font>
    <font>
      <sz val="12"/>
      <name val="VNI-Helve-Condense"/>
      <family val="0"/>
    </font>
    <font>
      <b/>
      <sz val="11"/>
      <color indexed="9"/>
      <name val="Times New Roman"/>
      <family val="1"/>
    </font>
    <font>
      <b/>
      <sz val="9"/>
      <color indexed="9"/>
      <name val="Times New Roman"/>
      <family val="1"/>
    </font>
    <font>
      <b/>
      <sz val="11"/>
      <name val="VNI-Times"/>
      <family val="0"/>
    </font>
    <font>
      <b/>
      <i/>
      <u val="single"/>
      <sz val="11"/>
      <name val="VNI-Times"/>
      <family val="0"/>
    </font>
    <font>
      <sz val="11"/>
      <name val="VNI-Times"/>
      <family val="0"/>
    </font>
    <font>
      <i/>
      <sz val="10"/>
      <name val="Arial"/>
      <family val="0"/>
    </font>
    <font>
      <b/>
      <sz val="11"/>
      <name val="VNI-Helve"/>
      <family val="0"/>
    </font>
    <font>
      <sz val="11"/>
      <name val="VNI-Avo"/>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double"/>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double"/>
    </border>
    <border>
      <left style="double"/>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double"/>
      <top>
        <color indexed="63"/>
      </top>
      <bottom>
        <color indexed="63"/>
      </bottom>
    </border>
    <border>
      <left style="thin"/>
      <right style="double"/>
      <top>
        <color indexed="63"/>
      </top>
      <bottom>
        <color indexed="63"/>
      </bottom>
    </border>
    <border>
      <left style="thin"/>
      <right>
        <color indexed="63"/>
      </right>
      <top>
        <color indexed="63"/>
      </top>
      <bottom>
        <color indexed="63"/>
      </bottom>
    </border>
    <border>
      <left style="double"/>
      <right>
        <color indexed="63"/>
      </right>
      <top>
        <color indexed="63"/>
      </top>
      <bottom style="double"/>
    </border>
    <border>
      <left>
        <color indexed="63"/>
      </left>
      <right style="thin"/>
      <top>
        <color indexed="63"/>
      </top>
      <bottom style="double"/>
    </border>
    <border>
      <left style="thin"/>
      <right style="thin"/>
      <top>
        <color indexed="63"/>
      </top>
      <bottom style="double"/>
    </border>
    <border>
      <left>
        <color indexed="63"/>
      </left>
      <right style="double"/>
      <top>
        <color indexed="63"/>
      </top>
      <bottom style="double"/>
    </border>
    <border>
      <left style="thin"/>
      <right style="thin"/>
      <top style="double"/>
      <bottom style="thin"/>
    </border>
    <border>
      <left style="thin"/>
      <right>
        <color indexed="63"/>
      </right>
      <top style="double"/>
      <bottom style="thin"/>
    </border>
    <border>
      <left>
        <color indexed="63"/>
      </left>
      <right style="double"/>
      <top style="double"/>
      <bottom style="thin"/>
    </border>
    <border>
      <left style="thin"/>
      <right>
        <color indexed="63"/>
      </right>
      <top>
        <color indexed="63"/>
      </top>
      <bottom style="double"/>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double"/>
      <bottom>
        <color indexed="63"/>
      </bottom>
    </border>
    <border>
      <left style="thin"/>
      <right style="thin"/>
      <top>
        <color indexed="63"/>
      </top>
      <bottom style="thin"/>
    </border>
    <border>
      <left style="thin"/>
      <right style="double"/>
      <top style="double"/>
      <bottom>
        <color indexed="63"/>
      </bottom>
    </border>
    <border>
      <left style="thin"/>
      <right style="double"/>
      <top>
        <color indexed="63"/>
      </top>
      <bottom style="thin"/>
    </border>
    <border>
      <left style="double"/>
      <right>
        <color indexed="63"/>
      </right>
      <top style="double"/>
      <bottom>
        <color indexed="63"/>
      </bottom>
    </border>
    <border>
      <left>
        <color indexed="63"/>
      </left>
      <right style="thin"/>
      <top style="double"/>
      <bottom>
        <color indexed="63"/>
      </bottom>
    </border>
    <border>
      <left style="double"/>
      <right>
        <color indexed="63"/>
      </right>
      <top>
        <color indexed="63"/>
      </top>
      <bottom style="thin"/>
    </border>
    <border>
      <left>
        <color indexed="63"/>
      </left>
      <right style="thin"/>
      <top>
        <color indexed="63"/>
      </top>
      <bottom style="thin"/>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35" fillId="0" borderId="0">
      <alignment/>
      <protection/>
    </xf>
    <xf numFmtId="0" fontId="0" fillId="32" borderId="7" applyNumberFormat="0" applyFont="0" applyAlignment="0" applyProtection="0"/>
    <xf numFmtId="0" fontId="86" fillId="27" borderId="8" applyNumberFormat="0" applyAlignment="0" applyProtection="0"/>
    <xf numFmtId="9" fontId="0" fillId="0" borderId="0" applyFont="0" applyFill="0" applyBorder="0" applyAlignment="0" applyProtection="0"/>
    <xf numFmtId="42" fontId="35" fillId="0" borderId="0" applyFon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0" borderId="0" applyNumberFormat="0" applyFill="0" applyBorder="0" applyAlignment="0" applyProtection="0"/>
  </cellStyleXfs>
  <cellXfs count="801">
    <xf numFmtId="0" fontId="0" fillId="0" borderId="0" xfId="0" applyAlignment="1">
      <alignment/>
    </xf>
    <xf numFmtId="0" fontId="1" fillId="0" borderId="0" xfId="0" applyFont="1" applyAlignment="1">
      <alignment/>
    </xf>
    <xf numFmtId="0" fontId="2" fillId="0" borderId="0" xfId="0" applyFont="1" applyAlignment="1">
      <alignment horizontal="right"/>
    </xf>
    <xf numFmtId="0" fontId="2" fillId="0" borderId="0" xfId="0" applyFont="1" applyAlignment="1">
      <alignment horizontal="centerContinuous"/>
    </xf>
    <xf numFmtId="0" fontId="1" fillId="0" borderId="0" xfId="0" applyFont="1" applyAlignment="1">
      <alignment horizontal="centerContinuous"/>
    </xf>
    <xf numFmtId="0" fontId="6" fillId="0" borderId="0" xfId="0" applyFont="1" applyAlignment="1">
      <alignment/>
    </xf>
    <xf numFmtId="0" fontId="7" fillId="0" borderId="0" xfId="0" applyFont="1" applyAlignment="1">
      <alignment horizontal="left"/>
    </xf>
    <xf numFmtId="0" fontId="1" fillId="0" borderId="0" xfId="0" applyFont="1" applyAlignment="1">
      <alignment horizontal="left"/>
    </xf>
    <xf numFmtId="0" fontId="8" fillId="0" borderId="0" xfId="0" applyFont="1" applyAlignment="1">
      <alignment/>
    </xf>
    <xf numFmtId="0" fontId="9" fillId="0" borderId="0" xfId="0" applyFont="1" applyAlignment="1">
      <alignment/>
    </xf>
    <xf numFmtId="0" fontId="8" fillId="0" borderId="0" xfId="0" applyFont="1" applyAlignment="1">
      <alignment horizontal="right"/>
    </xf>
    <xf numFmtId="0" fontId="10" fillId="0" borderId="10" xfId="0" applyFont="1" applyBorder="1" applyAlignment="1">
      <alignment/>
    </xf>
    <xf numFmtId="0" fontId="10" fillId="0" borderId="10" xfId="0" applyFont="1" applyBorder="1" applyAlignment="1">
      <alignment horizontal="right"/>
    </xf>
    <xf numFmtId="0" fontId="10" fillId="0" borderId="0" xfId="0" applyFont="1" applyAlignment="1">
      <alignment/>
    </xf>
    <xf numFmtId="0" fontId="7" fillId="0" borderId="0" xfId="0" applyFont="1" applyAlignment="1">
      <alignment/>
    </xf>
    <xf numFmtId="0" fontId="7" fillId="0" borderId="10" xfId="0" applyFont="1" applyBorder="1" applyAlignment="1">
      <alignment/>
    </xf>
    <xf numFmtId="0" fontId="1" fillId="0" borderId="10" xfId="0" applyFont="1" applyBorder="1" applyAlignment="1">
      <alignment/>
    </xf>
    <xf numFmtId="0" fontId="11" fillId="0" borderId="0" xfId="0" applyFont="1" applyAlignment="1">
      <alignment/>
    </xf>
    <xf numFmtId="0" fontId="12" fillId="0" borderId="0" xfId="0" applyFont="1" applyFill="1" applyAlignment="1" quotePrefix="1">
      <alignment/>
    </xf>
    <xf numFmtId="16" fontId="12" fillId="0" borderId="0" xfId="0" applyNumberFormat="1" applyFont="1" applyFill="1" applyAlignment="1" quotePrefix="1">
      <alignment/>
    </xf>
    <xf numFmtId="0" fontId="12" fillId="0" borderId="0" xfId="0" applyFont="1" applyFill="1" applyAlignment="1">
      <alignment/>
    </xf>
    <xf numFmtId="0" fontId="11" fillId="0" borderId="0" xfId="0" applyFont="1" applyAlignment="1" quotePrefix="1">
      <alignment horizontal="left" indent="1"/>
    </xf>
    <xf numFmtId="0" fontId="8" fillId="0" borderId="0" xfId="0" applyFont="1" applyFill="1" applyAlignment="1">
      <alignment/>
    </xf>
    <xf numFmtId="0" fontId="8" fillId="0" borderId="0" xfId="0" applyFont="1" applyFill="1" applyAlignment="1">
      <alignment/>
    </xf>
    <xf numFmtId="41" fontId="8" fillId="0" borderId="0" xfId="0" applyNumberFormat="1" applyFont="1" applyFill="1" applyAlignment="1">
      <alignment horizontal="right"/>
    </xf>
    <xf numFmtId="0" fontId="10" fillId="0" borderId="10" xfId="0" applyFont="1" applyFill="1" applyBorder="1" applyAlignment="1">
      <alignment/>
    </xf>
    <xf numFmtId="0" fontId="10" fillId="0" borderId="10" xfId="0" applyFont="1" applyFill="1" applyBorder="1" applyAlignment="1">
      <alignment/>
    </xf>
    <xf numFmtId="41" fontId="10" fillId="0" borderId="10" xfId="0" applyNumberFormat="1" applyFont="1" applyFill="1" applyBorder="1" applyAlignment="1">
      <alignment horizontal="right"/>
    </xf>
    <xf numFmtId="41" fontId="10" fillId="0" borderId="0" xfId="0" applyNumberFormat="1" applyFont="1" applyFill="1" applyBorder="1" applyAlignment="1">
      <alignment horizontal="right"/>
    </xf>
    <xf numFmtId="0" fontId="10" fillId="0" borderId="0" xfId="0" applyFont="1" applyFill="1" applyAlignment="1">
      <alignment/>
    </xf>
    <xf numFmtId="0" fontId="1" fillId="0" borderId="0" xfId="0" applyFont="1" applyFill="1" applyAlignment="1">
      <alignment/>
    </xf>
    <xf numFmtId="0" fontId="1" fillId="0" borderId="0" xfId="0" applyFont="1" applyFill="1" applyAlignment="1">
      <alignment horizontal="justify"/>
    </xf>
    <xf numFmtId="0" fontId="7" fillId="0" borderId="0" xfId="0" applyFont="1" applyFill="1" applyAlignment="1">
      <alignment/>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1" fillId="0" borderId="0" xfId="0" applyFont="1" applyFill="1" applyAlignment="1">
      <alignment horizontal="left" vertical="center" wrapText="1"/>
    </xf>
    <xf numFmtId="0" fontId="1" fillId="0" borderId="0" xfId="0" applyFont="1" applyFill="1" applyAlignment="1">
      <alignment horizontal="left" vertical="top" wrapText="1"/>
    </xf>
    <xf numFmtId="0" fontId="7" fillId="0" borderId="10" xfId="0" applyFont="1" applyFill="1" applyBorder="1" applyAlignment="1">
      <alignment horizontal="left"/>
    </xf>
    <xf numFmtId="0" fontId="1" fillId="0" borderId="10" xfId="0" applyFont="1" applyFill="1" applyBorder="1" applyAlignment="1">
      <alignment horizontal="justify"/>
    </xf>
    <xf numFmtId="0" fontId="7" fillId="0" borderId="10" xfId="0" applyFont="1" applyFill="1" applyBorder="1" applyAlignment="1">
      <alignment wrapText="1"/>
    </xf>
    <xf numFmtId="0" fontId="7" fillId="0" borderId="0" xfId="0" applyFont="1" applyFill="1" applyBorder="1" applyAlignment="1">
      <alignment wrapText="1"/>
    </xf>
    <xf numFmtId="0" fontId="7" fillId="0" borderId="0" xfId="0" applyFont="1" applyFill="1" applyBorder="1" applyAlignment="1">
      <alignment horizontal="center"/>
    </xf>
    <xf numFmtId="0" fontId="1" fillId="0" borderId="11" xfId="0" applyFont="1" applyFill="1" applyBorder="1" applyAlignment="1">
      <alignment/>
    </xf>
    <xf numFmtId="0" fontId="1" fillId="0" borderId="11" xfId="0" applyFont="1" applyFill="1" applyBorder="1" applyAlignment="1">
      <alignment horizontal="justify"/>
    </xf>
    <xf numFmtId="0" fontId="1" fillId="0" borderId="0" xfId="0" applyFont="1" applyFill="1" applyBorder="1" applyAlignment="1">
      <alignment horizontal="center"/>
    </xf>
    <xf numFmtId="0" fontId="12" fillId="0" borderId="0" xfId="0" applyFont="1" applyFill="1" applyAlignment="1">
      <alignment horizontal="justify"/>
    </xf>
    <xf numFmtId="0" fontId="1" fillId="0" borderId="0" xfId="0" applyFont="1" applyFill="1" applyAlignment="1">
      <alignment horizontal="left"/>
    </xf>
    <xf numFmtId="0" fontId="12" fillId="0" borderId="0" xfId="0" applyFont="1" applyFill="1" applyAlignment="1">
      <alignment horizontal="left"/>
    </xf>
    <xf numFmtId="0" fontId="7" fillId="0" borderId="10" xfId="0" applyFont="1" applyFill="1" applyBorder="1" applyAlignment="1">
      <alignment/>
    </xf>
    <xf numFmtId="0" fontId="1" fillId="0" borderId="10" xfId="0" applyFont="1" applyFill="1" applyBorder="1" applyAlignment="1">
      <alignment horizontal="left"/>
    </xf>
    <xf numFmtId="0" fontId="1" fillId="0" borderId="0" xfId="0" applyFont="1" applyFill="1" applyBorder="1" applyAlignment="1">
      <alignment/>
    </xf>
    <xf numFmtId="0" fontId="1" fillId="0" borderId="11" xfId="0" applyFont="1" applyFill="1" applyBorder="1" applyAlignment="1">
      <alignment/>
    </xf>
    <xf numFmtId="0" fontId="1" fillId="0" borderId="0" xfId="0" applyFont="1" applyFill="1" applyBorder="1" applyAlignment="1" quotePrefix="1">
      <alignment horizontal="center"/>
    </xf>
    <xf numFmtId="0" fontId="1" fillId="0" borderId="10" xfId="0" applyFont="1" applyFill="1" applyBorder="1" applyAlignment="1">
      <alignment/>
    </xf>
    <xf numFmtId="0" fontId="7" fillId="0" borderId="0" xfId="0" applyFont="1" applyFill="1" applyAlignment="1">
      <alignment horizontal="left"/>
    </xf>
    <xf numFmtId="0" fontId="8" fillId="0" borderId="0" xfId="0" applyFont="1" applyFill="1" applyAlignment="1">
      <alignment horizontal="center" vertical="top" wrapText="1"/>
    </xf>
    <xf numFmtId="0" fontId="1" fillId="0" borderId="0" xfId="0" applyFont="1" applyFill="1" applyAlignment="1">
      <alignment horizontal="left" vertical="top"/>
    </xf>
    <xf numFmtId="0" fontId="1" fillId="0" borderId="0" xfId="0" applyFont="1" applyFill="1" applyAlignment="1">
      <alignment horizontal="justify" vertical="top"/>
    </xf>
    <xf numFmtId="0" fontId="1" fillId="0" borderId="0" xfId="0" applyFont="1" applyFill="1" applyAlignment="1">
      <alignment vertical="top"/>
    </xf>
    <xf numFmtId="0" fontId="7" fillId="0" borderId="11" xfId="0" applyFont="1" applyBorder="1" applyAlignment="1">
      <alignment horizontal="center" vertical="top" wrapText="1"/>
    </xf>
    <xf numFmtId="0" fontId="7" fillId="0" borderId="10" xfId="0" applyFont="1" applyBorder="1" applyAlignment="1">
      <alignment horizontal="center" vertical="top" wrapText="1"/>
    </xf>
    <xf numFmtId="0" fontId="16" fillId="0" borderId="0" xfId="0" applyFont="1" applyAlignment="1">
      <alignment horizontal="right"/>
    </xf>
    <xf numFmtId="0" fontId="1" fillId="0" borderId="0" xfId="0" applyFont="1" applyFill="1" applyAlignment="1">
      <alignment/>
    </xf>
    <xf numFmtId="3" fontId="1" fillId="0" borderId="0" xfId="0" applyNumberFormat="1" applyFont="1" applyFill="1" applyAlignment="1">
      <alignment/>
    </xf>
    <xf numFmtId="0" fontId="2" fillId="0" borderId="0" xfId="0" applyFont="1" applyFill="1" applyAlignment="1">
      <alignment/>
    </xf>
    <xf numFmtId="0" fontId="15" fillId="0" borderId="0" xfId="0" applyFont="1" applyFill="1" applyAlignment="1">
      <alignment/>
    </xf>
    <xf numFmtId="0" fontId="17" fillId="0" borderId="0" xfId="0" applyFont="1" applyFill="1" applyAlignment="1">
      <alignment horizontal="center"/>
    </xf>
    <xf numFmtId="0" fontId="16" fillId="0" borderId="0" xfId="0" applyFont="1" applyFill="1" applyAlignment="1">
      <alignment horizontal="center"/>
    </xf>
    <xf numFmtId="0" fontId="1" fillId="0" borderId="0" xfId="0" applyFont="1" applyFill="1" applyAlignment="1">
      <alignment horizontal="center"/>
    </xf>
    <xf numFmtId="0" fontId="7" fillId="0" borderId="0" xfId="0" applyFont="1" applyFill="1" applyAlignment="1">
      <alignment horizontal="center"/>
    </xf>
    <xf numFmtId="0" fontId="7" fillId="0" borderId="0" xfId="0" applyFont="1" applyFill="1" applyAlignment="1">
      <alignment/>
    </xf>
    <xf numFmtId="0" fontId="7" fillId="0" borderId="0" xfId="0" applyNumberFormat="1" applyFont="1" applyFill="1" applyAlignment="1">
      <alignment/>
    </xf>
    <xf numFmtId="0" fontId="1" fillId="0" borderId="0" xfId="0" applyFont="1" applyFill="1" applyAlignment="1" quotePrefix="1">
      <alignment/>
    </xf>
    <xf numFmtId="0" fontId="14" fillId="0" borderId="0" xfId="0" applyFont="1" applyAlignment="1">
      <alignment horizontal="centerContinuous"/>
    </xf>
    <xf numFmtId="0" fontId="2" fillId="0" borderId="0" xfId="0" applyFont="1" applyAlignment="1">
      <alignment horizontal="centerContinuous" wrapText="1"/>
    </xf>
    <xf numFmtId="0" fontId="18" fillId="0" borderId="0" xfId="0" applyFont="1" applyAlignment="1">
      <alignment horizontal="left" vertical="center" indent="3"/>
    </xf>
    <xf numFmtId="0" fontId="7" fillId="0" borderId="0" xfId="0" applyFont="1" applyAlignment="1">
      <alignment horizontal="left" vertical="top" wrapText="1"/>
    </xf>
    <xf numFmtId="0" fontId="0" fillId="0" borderId="0" xfId="0" applyAlignment="1">
      <alignment/>
    </xf>
    <xf numFmtId="0" fontId="9" fillId="0" borderId="0" xfId="0" applyFont="1" applyFill="1" applyAlignment="1">
      <alignment/>
    </xf>
    <xf numFmtId="0" fontId="1" fillId="0" borderId="0" xfId="0" applyNumberFormat="1" applyFont="1" applyAlignment="1">
      <alignment horizontal="justify" wrapText="1"/>
    </xf>
    <xf numFmtId="0" fontId="2" fillId="0" borderId="0" xfId="0" applyFont="1" applyAlignment="1">
      <alignment/>
    </xf>
    <xf numFmtId="0" fontId="7" fillId="0" borderId="0" xfId="0" applyFont="1" applyBorder="1" applyAlignment="1">
      <alignment horizontal="center" vertical="top" wrapText="1"/>
    </xf>
    <xf numFmtId="0" fontId="1" fillId="0" borderId="0" xfId="0" applyFont="1" applyBorder="1" applyAlignment="1">
      <alignment horizontal="center" vertical="top" wrapText="1"/>
    </xf>
    <xf numFmtId="164" fontId="7" fillId="0" borderId="0" xfId="42" applyNumberFormat="1" applyFont="1" applyBorder="1" applyAlignment="1">
      <alignment horizontal="justify" vertical="top" wrapText="1"/>
    </xf>
    <xf numFmtId="0" fontId="12" fillId="0" borderId="0" xfId="0" applyNumberFormat="1" applyFont="1" applyAlignment="1">
      <alignment horizontal="justify" vertical="top" wrapText="1"/>
    </xf>
    <xf numFmtId="0" fontId="19" fillId="0" borderId="0" xfId="0" applyFont="1" applyAlignment="1">
      <alignment horizontal="justify" vertical="top"/>
    </xf>
    <xf numFmtId="0" fontId="20" fillId="0" borderId="0" xfId="0" applyFont="1" applyAlignment="1">
      <alignment horizontal="justify"/>
    </xf>
    <xf numFmtId="0" fontId="9" fillId="0" borderId="0" xfId="0" applyFont="1" applyAlignment="1">
      <alignment vertical="top"/>
    </xf>
    <xf numFmtId="0" fontId="7" fillId="0" borderId="0" xfId="0" applyFont="1" applyAlignment="1">
      <alignment horizontal="centerContinuous"/>
    </xf>
    <xf numFmtId="0" fontId="7" fillId="0" borderId="0" xfId="0" applyFont="1" applyAlignment="1">
      <alignment/>
    </xf>
    <xf numFmtId="0" fontId="7" fillId="0" borderId="0" xfId="0" applyFont="1" applyAlignment="1">
      <alignment horizontal="center"/>
    </xf>
    <xf numFmtId="0" fontId="1" fillId="0" borderId="0" xfId="0" applyFont="1" applyAlignment="1">
      <alignment horizontal="center"/>
    </xf>
    <xf numFmtId="0" fontId="0" fillId="0" borderId="0" xfId="0" applyAlignment="1" quotePrefix="1">
      <alignment/>
    </xf>
    <xf numFmtId="0" fontId="8" fillId="0" borderId="0" xfId="0" applyFont="1" applyFill="1" applyBorder="1" applyAlignment="1">
      <alignment/>
    </xf>
    <xf numFmtId="0" fontId="9" fillId="0" borderId="0" xfId="0" applyFont="1" applyFill="1" applyBorder="1" applyAlignment="1">
      <alignment/>
    </xf>
    <xf numFmtId="41" fontId="9" fillId="0" borderId="0" xfId="0" applyNumberFormat="1" applyFont="1" applyFill="1" applyBorder="1" applyAlignment="1">
      <alignment/>
    </xf>
    <xf numFmtId="41" fontId="8" fillId="0" borderId="0" xfId="0" applyNumberFormat="1" applyFont="1" applyFill="1" applyBorder="1" applyAlignment="1">
      <alignment horizontal="right"/>
    </xf>
    <xf numFmtId="0" fontId="9" fillId="0" borderId="11" xfId="0" applyFont="1" applyFill="1" applyBorder="1" applyAlignment="1">
      <alignment/>
    </xf>
    <xf numFmtId="0" fontId="23" fillId="0" borderId="10" xfId="0" applyFont="1" applyFill="1" applyBorder="1" applyAlignment="1">
      <alignment/>
    </xf>
    <xf numFmtId="41" fontId="23" fillId="0" borderId="10" xfId="0" applyNumberFormat="1" applyFont="1" applyFill="1" applyBorder="1" applyAlignment="1">
      <alignment/>
    </xf>
    <xf numFmtId="0" fontId="7"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41" fontId="7" fillId="0" borderId="0" xfId="0" applyNumberFormat="1" applyFont="1" applyFill="1" applyBorder="1" applyAlignment="1">
      <alignment horizontal="left" vertical="top" wrapText="1"/>
    </xf>
    <xf numFmtId="0" fontId="16" fillId="0" borderId="0" xfId="0" applyFont="1" applyFill="1" applyBorder="1" applyAlignment="1">
      <alignment horizontal="center"/>
    </xf>
    <xf numFmtId="41" fontId="16" fillId="0" borderId="0" xfId="0" applyNumberFormat="1" applyFont="1" applyFill="1" applyBorder="1" applyAlignment="1">
      <alignment horizontal="center"/>
    </xf>
    <xf numFmtId="0" fontId="2" fillId="0" borderId="0" xfId="0" applyFont="1" applyAlignment="1">
      <alignment horizontal="justify" vertical="top" wrapText="1"/>
    </xf>
    <xf numFmtId="0" fontId="7" fillId="0" borderId="0" xfId="0" applyFont="1" applyAlignment="1">
      <alignment horizontal="center" vertical="top" wrapText="1"/>
    </xf>
    <xf numFmtId="41" fontId="16" fillId="0" borderId="0" xfId="0" applyNumberFormat="1" applyFont="1" applyFill="1" applyBorder="1" applyAlignment="1">
      <alignment horizontal="right"/>
    </xf>
    <xf numFmtId="41" fontId="1" fillId="0" borderId="0" xfId="0" applyNumberFormat="1" applyFont="1" applyFill="1" applyBorder="1" applyAlignment="1">
      <alignment/>
    </xf>
    <xf numFmtId="41" fontId="16" fillId="0" borderId="0" xfId="0" applyNumberFormat="1" applyFont="1" applyFill="1" applyBorder="1" applyAlignment="1">
      <alignment/>
    </xf>
    <xf numFmtId="0" fontId="7" fillId="0" borderId="12" xfId="0" applyFont="1" applyFill="1" applyBorder="1" applyAlignment="1">
      <alignment horizontal="center" vertical="center" wrapText="1"/>
    </xf>
    <xf numFmtId="41" fontId="7" fillId="0" borderId="12" xfId="0" applyNumberFormat="1" applyFont="1" applyFill="1" applyBorder="1" applyAlignment="1">
      <alignment horizontal="right" vertical="center" wrapText="1"/>
    </xf>
    <xf numFmtId="0" fontId="7" fillId="0" borderId="0" xfId="0" applyFont="1" applyFill="1" applyBorder="1" applyAlignment="1">
      <alignment horizontal="center" vertical="top" wrapText="1"/>
    </xf>
    <xf numFmtId="41" fontId="7" fillId="0" borderId="0" xfId="0" applyNumberFormat="1" applyFont="1" applyFill="1" applyBorder="1" applyAlignment="1">
      <alignment horizontal="center" vertical="top" wrapText="1"/>
    </xf>
    <xf numFmtId="0" fontId="1" fillId="0" borderId="0" xfId="0" applyFont="1" applyFill="1" applyBorder="1" applyAlignment="1">
      <alignment horizontal="center" vertical="top"/>
    </xf>
    <xf numFmtId="41" fontId="7" fillId="0" borderId="0" xfId="42" applyNumberFormat="1" applyFont="1" applyFill="1" applyBorder="1" applyAlignment="1">
      <alignment horizontal="center" vertical="top"/>
    </xf>
    <xf numFmtId="41" fontId="1" fillId="0" borderId="0" xfId="42" applyNumberFormat="1" applyFont="1" applyFill="1" applyBorder="1" applyAlignment="1">
      <alignment horizontal="center" vertical="top"/>
    </xf>
    <xf numFmtId="0" fontId="7" fillId="0" borderId="0" xfId="0" applyFont="1" applyFill="1" applyBorder="1" applyAlignment="1">
      <alignment horizontal="justify" vertical="top" wrapText="1"/>
    </xf>
    <xf numFmtId="0" fontId="1" fillId="0" borderId="0" xfId="0" applyFont="1" applyFill="1" applyBorder="1" applyAlignment="1">
      <alignment horizontal="center" vertical="top" wrapText="1"/>
    </xf>
    <xf numFmtId="41" fontId="7" fillId="0" borderId="0" xfId="42" applyNumberFormat="1" applyFont="1" applyFill="1" applyBorder="1" applyAlignment="1">
      <alignment horizontal="center" vertical="top" wrapText="1"/>
    </xf>
    <xf numFmtId="0" fontId="1" fillId="0" borderId="0" xfId="0" applyFont="1" applyFill="1" applyBorder="1" applyAlignment="1">
      <alignment horizontal="justify" vertical="top" wrapText="1"/>
    </xf>
    <xf numFmtId="41" fontId="1" fillId="0" borderId="0" xfId="42" applyNumberFormat="1" applyFont="1" applyFill="1" applyBorder="1" applyAlignment="1">
      <alignment horizontal="center" vertical="top" wrapText="1"/>
    </xf>
    <xf numFmtId="0" fontId="7" fillId="0" borderId="0" xfId="0" applyFont="1" applyFill="1" applyBorder="1" applyAlignment="1">
      <alignment/>
    </xf>
    <xf numFmtId="164" fontId="1" fillId="0" borderId="0" xfId="42" applyNumberFormat="1" applyFont="1" applyFill="1" applyAlignment="1">
      <alignment/>
    </xf>
    <xf numFmtId="0" fontId="1" fillId="0" borderId="0" xfId="0" applyFont="1" applyFill="1" applyBorder="1" applyAlignment="1">
      <alignment vertical="top" wrapText="1"/>
    </xf>
    <xf numFmtId="0" fontId="7" fillId="0" borderId="13" xfId="0" applyFont="1" applyFill="1" applyBorder="1" applyAlignment="1">
      <alignment horizontal="center" vertical="center" wrapText="1"/>
    </xf>
    <xf numFmtId="0" fontId="1" fillId="0" borderId="13" xfId="0" applyFont="1" applyFill="1" applyBorder="1" applyAlignment="1">
      <alignment horizontal="center" vertical="center" wrapText="1"/>
    </xf>
    <xf numFmtId="41" fontId="7" fillId="0" borderId="13" xfId="42" applyNumberFormat="1" applyFont="1" applyFill="1" applyBorder="1" applyAlignment="1">
      <alignment horizontal="center" vertical="center" wrapText="1"/>
    </xf>
    <xf numFmtId="0" fontId="1" fillId="0" borderId="0" xfId="0" applyFont="1" applyFill="1" applyBorder="1" applyAlignment="1">
      <alignment vertical="center"/>
    </xf>
    <xf numFmtId="41" fontId="1" fillId="0" borderId="0" xfId="0" applyNumberFormat="1" applyFont="1" applyFill="1" applyBorder="1" applyAlignment="1">
      <alignment horizontal="center" vertical="top" wrapText="1"/>
    </xf>
    <xf numFmtId="0" fontId="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41" fontId="7" fillId="0" borderId="0" xfId="0" applyNumberFormat="1" applyFont="1" applyFill="1" applyBorder="1" applyAlignment="1">
      <alignment horizontal="center" vertical="center" wrapText="1"/>
    </xf>
    <xf numFmtId="43" fontId="1" fillId="0" borderId="0" xfId="42" applyFont="1" applyFill="1" applyBorder="1" applyAlignment="1">
      <alignment horizontal="center" vertical="top" wrapText="1"/>
    </xf>
    <xf numFmtId="41" fontId="24" fillId="0" borderId="0" xfId="0" applyNumberFormat="1" applyFont="1" applyFill="1" applyBorder="1" applyAlignment="1">
      <alignment/>
    </xf>
    <xf numFmtId="0" fontId="23" fillId="0" borderId="10" xfId="0" applyFont="1" applyBorder="1" applyAlignment="1">
      <alignment/>
    </xf>
    <xf numFmtId="0" fontId="1" fillId="0" borderId="0" xfId="0" applyFont="1" applyAlignment="1">
      <alignment horizontal="justify"/>
    </xf>
    <xf numFmtId="0" fontId="7" fillId="0" borderId="12" xfId="0" applyFont="1" applyBorder="1" applyAlignment="1">
      <alignment horizontal="center" vertical="center" wrapText="1"/>
    </xf>
    <xf numFmtId="41" fontId="7" fillId="0" borderId="12" xfId="0" applyNumberFormat="1" applyFont="1" applyFill="1" applyBorder="1" applyAlignment="1">
      <alignment horizontal="center" vertical="center" wrapText="1"/>
    </xf>
    <xf numFmtId="0" fontId="7" fillId="0" borderId="0" xfId="0" applyFont="1" applyBorder="1" applyAlignment="1">
      <alignment horizontal="center" vertical="center" wrapText="1"/>
    </xf>
    <xf numFmtId="0" fontId="1" fillId="0" borderId="0" xfId="0" applyFont="1" applyBorder="1" applyAlignment="1">
      <alignment horizontal="justify" vertical="top" wrapText="1"/>
    </xf>
    <xf numFmtId="0" fontId="1" fillId="0" borderId="0" xfId="0" applyFont="1" applyBorder="1" applyAlignment="1">
      <alignment/>
    </xf>
    <xf numFmtId="41" fontId="1" fillId="0" borderId="0" xfId="0" applyNumberFormat="1" applyFont="1" applyBorder="1" applyAlignment="1">
      <alignment horizontal="justify" vertical="top" wrapText="1"/>
    </xf>
    <xf numFmtId="43" fontId="1" fillId="0" borderId="0" xfId="42" applyFont="1" applyBorder="1" applyAlignment="1">
      <alignment horizontal="right" vertical="top" wrapText="1"/>
    </xf>
    <xf numFmtId="0" fontId="1" fillId="0" borderId="10" xfId="0" applyFont="1" applyBorder="1" applyAlignment="1">
      <alignment horizontal="justify" vertical="top" wrapText="1"/>
    </xf>
    <xf numFmtId="0" fontId="16" fillId="0" borderId="0" xfId="0" applyFont="1" applyAlignment="1">
      <alignment horizontal="left"/>
    </xf>
    <xf numFmtId="0" fontId="16" fillId="0" borderId="0" xfId="0" applyFont="1" applyAlignment="1">
      <alignment horizontal="center"/>
    </xf>
    <xf numFmtId="0" fontId="1" fillId="0" borderId="0" xfId="0" applyFont="1" applyAlignment="1">
      <alignment horizontal="center" vertical="top" wrapText="1"/>
    </xf>
    <xf numFmtId="0" fontId="1" fillId="0" borderId="0" xfId="0" applyFont="1" applyAlignment="1">
      <alignment vertical="top" wrapText="1"/>
    </xf>
    <xf numFmtId="0" fontId="1" fillId="0" borderId="0" xfId="0" applyFont="1" applyAlignment="1">
      <alignment horizontal="left" vertical="top" wrapText="1"/>
    </xf>
    <xf numFmtId="0" fontId="7" fillId="0" borderId="0" xfId="0" applyFont="1" applyAlignment="1">
      <alignment horizontal="right"/>
    </xf>
    <xf numFmtId="0" fontId="12" fillId="0" borderId="0" xfId="0" applyFont="1" applyAlignment="1">
      <alignment/>
    </xf>
    <xf numFmtId="0" fontId="1" fillId="0" borderId="0" xfId="0" applyFont="1" applyAlignment="1" quotePrefix="1">
      <alignment/>
    </xf>
    <xf numFmtId="0" fontId="9" fillId="0" borderId="10" xfId="0" applyFont="1" applyBorder="1" applyAlignment="1">
      <alignment/>
    </xf>
    <xf numFmtId="0" fontId="25" fillId="0" borderId="0" xfId="0" applyFont="1" applyAlignment="1">
      <alignment/>
    </xf>
    <xf numFmtId="0" fontId="16" fillId="0" borderId="0" xfId="0" applyFont="1" applyAlignment="1">
      <alignment horizontal="justify"/>
    </xf>
    <xf numFmtId="0" fontId="1" fillId="0" borderId="0" xfId="0" applyFont="1" applyAlignment="1">
      <alignment horizontal="justify" vertical="top" wrapText="1"/>
    </xf>
    <xf numFmtId="0" fontId="1" fillId="0" borderId="0" xfId="0" applyFont="1" applyAlignment="1" quotePrefix="1">
      <alignment horizontal="left" vertical="top" wrapText="1" indent="2"/>
    </xf>
    <xf numFmtId="0" fontId="7" fillId="0" borderId="0" xfId="0" applyFont="1" applyBorder="1" applyAlignment="1">
      <alignment horizontal="justify" vertical="top" wrapText="1"/>
    </xf>
    <xf numFmtId="164" fontId="7" fillId="0" borderId="0" xfId="42" applyNumberFormat="1" applyFont="1" applyAlignment="1">
      <alignment/>
    </xf>
    <xf numFmtId="164" fontId="1" fillId="0" borderId="0" xfId="42" applyNumberFormat="1" applyFont="1" applyAlignment="1">
      <alignment/>
    </xf>
    <xf numFmtId="164" fontId="1" fillId="0" borderId="0" xfId="42" applyNumberFormat="1" applyFont="1" applyBorder="1" applyAlignment="1">
      <alignment horizontal="justify" vertical="top" wrapText="1"/>
    </xf>
    <xf numFmtId="0" fontId="16" fillId="0" borderId="0" xfId="0" applyFont="1" applyBorder="1" applyAlignment="1">
      <alignment horizontal="justify" vertical="top" wrapText="1"/>
    </xf>
    <xf numFmtId="0" fontId="16" fillId="0" borderId="0" xfId="0" applyFont="1" applyBorder="1" applyAlignment="1">
      <alignment horizontal="center" vertical="top" wrapText="1"/>
    </xf>
    <xf numFmtId="164" fontId="16" fillId="0" borderId="0" xfId="42" applyNumberFormat="1" applyFont="1" applyAlignment="1">
      <alignment/>
    </xf>
    <xf numFmtId="0" fontId="16" fillId="0" borderId="0" xfId="0" applyFont="1" applyAlignment="1">
      <alignment/>
    </xf>
    <xf numFmtId="0" fontId="7" fillId="0" borderId="0" xfId="0" applyFont="1" applyBorder="1" applyAlignment="1">
      <alignment vertical="top" wrapText="1"/>
    </xf>
    <xf numFmtId="0" fontId="7" fillId="0" borderId="0" xfId="0" applyFont="1" applyBorder="1" applyAlignment="1">
      <alignment horizontal="center" vertical="top"/>
    </xf>
    <xf numFmtId="0" fontId="1" fillId="0" borderId="0" xfId="0" applyFont="1" applyBorder="1" applyAlignment="1">
      <alignment horizontal="center" vertical="top"/>
    </xf>
    <xf numFmtId="164" fontId="7" fillId="0" borderId="0" xfId="42" applyNumberFormat="1" applyFont="1" applyBorder="1" applyAlignment="1">
      <alignment horizontal="justify" vertical="top"/>
    </xf>
    <xf numFmtId="164" fontId="1" fillId="0" borderId="0" xfId="42" applyNumberFormat="1" applyFont="1" applyFill="1" applyBorder="1" applyAlignment="1">
      <alignment horizontal="justify" vertical="top"/>
    </xf>
    <xf numFmtId="164" fontId="1" fillId="0" borderId="0" xfId="42" applyNumberFormat="1" applyFont="1" applyBorder="1" applyAlignment="1">
      <alignment horizontal="justify" vertical="top"/>
    </xf>
    <xf numFmtId="0" fontId="7" fillId="0" borderId="10" xfId="0" applyFont="1" applyBorder="1" applyAlignment="1">
      <alignment horizontal="justify" vertical="top" wrapText="1"/>
    </xf>
    <xf numFmtId="0" fontId="1" fillId="0" borderId="10" xfId="0" applyFont="1" applyBorder="1" applyAlignment="1">
      <alignment horizontal="center" vertical="top" wrapText="1"/>
    </xf>
    <xf numFmtId="164" fontId="7" fillId="0" borderId="10" xfId="42" applyNumberFormat="1" applyFont="1" applyFill="1" applyBorder="1" applyAlignment="1">
      <alignment horizontal="justify" vertical="top" wrapText="1"/>
    </xf>
    <xf numFmtId="0" fontId="16" fillId="0" borderId="0" xfId="0" applyFont="1" applyAlignment="1">
      <alignment horizontal="right" indent="15"/>
    </xf>
    <xf numFmtId="0" fontId="7" fillId="0" borderId="0" xfId="0" applyFont="1" applyAlignment="1">
      <alignment horizontal="justify"/>
    </xf>
    <xf numFmtId="0" fontId="27" fillId="0" borderId="0" xfId="0" applyFont="1" applyAlignment="1">
      <alignment/>
    </xf>
    <xf numFmtId="0" fontId="8" fillId="0" borderId="10" xfId="0" applyFont="1" applyBorder="1" applyAlignment="1">
      <alignment horizontal="right"/>
    </xf>
    <xf numFmtId="0" fontId="1" fillId="0" borderId="0" xfId="0" applyFont="1" applyAlignment="1">
      <alignment horizontal="justify" vertical="center" wrapText="1"/>
    </xf>
    <xf numFmtId="0" fontId="1" fillId="0" borderId="0" xfId="0" applyFont="1" applyAlignment="1" quotePrefix="1">
      <alignment horizontal="justify" vertical="center" wrapText="1"/>
    </xf>
    <xf numFmtId="0" fontId="1" fillId="0" borderId="0" xfId="0" applyFont="1" applyAlignment="1">
      <alignment horizontal="justify" vertical="top"/>
    </xf>
    <xf numFmtId="0" fontId="28" fillId="0" borderId="0" xfId="0" applyFont="1" applyAlignment="1">
      <alignment/>
    </xf>
    <xf numFmtId="0" fontId="29" fillId="0" borderId="0" xfId="0" applyFont="1" applyAlignment="1">
      <alignment/>
    </xf>
    <xf numFmtId="0" fontId="16" fillId="0" borderId="0" xfId="0" applyFont="1" applyBorder="1" applyAlignment="1">
      <alignment horizontal="right"/>
    </xf>
    <xf numFmtId="0" fontId="7" fillId="0" borderId="14" xfId="0" applyFont="1" applyBorder="1" applyAlignment="1">
      <alignment horizontal="center" vertical="top" wrapText="1"/>
    </xf>
    <xf numFmtId="0" fontId="7" fillId="0" borderId="15" xfId="0" applyFont="1" applyBorder="1" applyAlignment="1">
      <alignment horizontal="center" vertical="top" wrapText="1"/>
    </xf>
    <xf numFmtId="0" fontId="7" fillId="0" borderId="16" xfId="0" applyFont="1" applyBorder="1" applyAlignment="1">
      <alignment horizontal="center" vertical="top" wrapText="1"/>
    </xf>
    <xf numFmtId="0" fontId="7" fillId="0" borderId="15" xfId="0" applyFont="1" applyBorder="1" applyAlignment="1">
      <alignment horizontal="justify" vertical="top" wrapText="1"/>
    </xf>
    <xf numFmtId="0" fontId="1" fillId="0" borderId="15" xfId="0" applyFont="1" applyBorder="1" applyAlignment="1">
      <alignment horizontal="center" vertical="top" wrapText="1"/>
    </xf>
    <xf numFmtId="164" fontId="1" fillId="0" borderId="15" xfId="42" applyNumberFormat="1" applyFont="1" applyBorder="1" applyAlignment="1">
      <alignment horizontal="center" vertical="top" wrapText="1"/>
    </xf>
    <xf numFmtId="164" fontId="7" fillId="0" borderId="15" xfId="42" applyNumberFormat="1" applyFont="1" applyBorder="1" applyAlignment="1">
      <alignment horizontal="justify" vertical="top" wrapText="1"/>
    </xf>
    <xf numFmtId="0" fontId="2" fillId="0" borderId="15" xfId="0" applyFont="1" applyBorder="1" applyAlignment="1">
      <alignment horizontal="justify" vertical="top" wrapText="1"/>
    </xf>
    <xf numFmtId="164" fontId="7" fillId="0" borderId="15" xfId="42" applyNumberFormat="1" applyFont="1" applyBorder="1" applyAlignment="1">
      <alignment horizontal="center" vertical="top" wrapText="1"/>
    </xf>
    <xf numFmtId="164" fontId="2" fillId="0" borderId="15" xfId="42" applyNumberFormat="1" applyFont="1" applyBorder="1" applyAlignment="1">
      <alignment horizontal="justify" vertical="top" wrapText="1"/>
    </xf>
    <xf numFmtId="0" fontId="1" fillId="0" borderId="15" xfId="0" applyFont="1" applyBorder="1" applyAlignment="1">
      <alignment horizontal="justify" vertical="top" wrapText="1"/>
    </xf>
    <xf numFmtId="164" fontId="1" fillId="0" borderId="15" xfId="42" applyNumberFormat="1" applyFont="1" applyBorder="1" applyAlignment="1">
      <alignment horizontal="justify" vertical="top" wrapText="1"/>
    </xf>
    <xf numFmtId="0" fontId="2" fillId="0" borderId="15" xfId="0" applyFont="1" applyBorder="1" applyAlignment="1">
      <alignment horizontal="center" vertical="top" wrapText="1"/>
    </xf>
    <xf numFmtId="164" fontId="2" fillId="0" borderId="15" xfId="42" applyNumberFormat="1" applyFont="1" applyBorder="1" applyAlignment="1">
      <alignment horizontal="center" vertical="top" wrapText="1"/>
    </xf>
    <xf numFmtId="164" fontId="1" fillId="0" borderId="15" xfId="42" applyNumberFormat="1" applyFont="1" applyFill="1" applyBorder="1" applyAlignment="1">
      <alignment horizontal="justify" vertical="top" wrapText="1"/>
    </xf>
    <xf numFmtId="0" fontId="1" fillId="0" borderId="15" xfId="0" applyFont="1" applyBorder="1" applyAlignment="1">
      <alignment horizontal="center" vertical="top"/>
    </xf>
    <xf numFmtId="164" fontId="1" fillId="0" borderId="15" xfId="42" applyNumberFormat="1" applyFont="1" applyBorder="1" applyAlignment="1">
      <alignment horizontal="center" vertical="top"/>
    </xf>
    <xf numFmtId="164" fontId="1" fillId="0" borderId="15" xfId="42" applyNumberFormat="1" applyFont="1" applyBorder="1" applyAlignment="1">
      <alignment horizontal="justify" vertical="top"/>
    </xf>
    <xf numFmtId="164" fontId="0" fillId="0" borderId="0" xfId="42" applyNumberFormat="1" applyFont="1" applyFill="1" applyAlignment="1">
      <alignment vertical="top"/>
    </xf>
    <xf numFmtId="0" fontId="2" fillId="0" borderId="15" xfId="0" applyFont="1" applyBorder="1" applyAlignment="1">
      <alignment horizontal="justify" vertical="top"/>
    </xf>
    <xf numFmtId="0" fontId="7" fillId="0" borderId="15" xfId="0" applyFont="1" applyBorder="1" applyAlignment="1">
      <alignment horizontal="center" vertical="top"/>
    </xf>
    <xf numFmtId="164" fontId="7" fillId="0" borderId="15" xfId="42" applyNumberFormat="1" applyFont="1" applyBorder="1" applyAlignment="1">
      <alignment horizontal="center" vertical="top"/>
    </xf>
    <xf numFmtId="164" fontId="2" fillId="0" borderId="15" xfId="42" applyNumberFormat="1" applyFont="1" applyBorder="1" applyAlignment="1">
      <alignment horizontal="justify" vertical="top"/>
    </xf>
    <xf numFmtId="164" fontId="7" fillId="0" borderId="15" xfId="42" applyNumberFormat="1" applyFont="1" applyFill="1" applyBorder="1" applyAlignment="1">
      <alignment horizontal="justify" vertical="top" wrapText="1"/>
    </xf>
    <xf numFmtId="0" fontId="7" fillId="0" borderId="17" xfId="0" applyFont="1" applyBorder="1" applyAlignment="1">
      <alignment horizontal="justify" vertical="top" wrapText="1"/>
    </xf>
    <xf numFmtId="0" fontId="7" fillId="0" borderId="17" xfId="0" applyFont="1" applyBorder="1" applyAlignment="1">
      <alignment horizontal="center" vertical="top" wrapText="1"/>
    </xf>
    <xf numFmtId="164" fontId="1" fillId="0" borderId="17" xfId="42" applyNumberFormat="1" applyFont="1" applyBorder="1" applyAlignment="1">
      <alignment horizontal="center" vertical="top" wrapText="1"/>
    </xf>
    <xf numFmtId="164" fontId="7" fillId="0" borderId="17" xfId="42" applyNumberFormat="1" applyFont="1" applyFill="1" applyBorder="1" applyAlignment="1">
      <alignment horizontal="justify" vertical="top" wrapText="1"/>
    </xf>
    <xf numFmtId="164" fontId="7" fillId="0" borderId="17" xfId="42" applyNumberFormat="1" applyFont="1" applyBorder="1" applyAlignment="1">
      <alignment horizontal="justify" vertical="top" wrapText="1"/>
    </xf>
    <xf numFmtId="0" fontId="0" fillId="0" borderId="0" xfId="0" applyFont="1" applyAlignment="1">
      <alignment/>
    </xf>
    <xf numFmtId="0" fontId="8" fillId="0" borderId="0" xfId="0" applyFont="1" applyAlignment="1">
      <alignment vertical="top"/>
    </xf>
    <xf numFmtId="0" fontId="8" fillId="0" borderId="0" xfId="0" applyFont="1" applyAlignment="1">
      <alignment horizontal="right" vertical="top"/>
    </xf>
    <xf numFmtId="0" fontId="10" fillId="0" borderId="10" xfId="0" applyFont="1" applyBorder="1" applyAlignment="1">
      <alignment vertical="top"/>
    </xf>
    <xf numFmtId="0" fontId="8" fillId="0" borderId="10" xfId="0" applyFont="1" applyBorder="1" applyAlignment="1">
      <alignment horizontal="right" vertical="top"/>
    </xf>
    <xf numFmtId="0" fontId="10" fillId="0" borderId="0" xfId="0" applyFont="1" applyAlignment="1">
      <alignment vertical="top"/>
    </xf>
    <xf numFmtId="0" fontId="1" fillId="0" borderId="0" xfId="0" applyFont="1" applyAlignment="1">
      <alignment vertical="top"/>
    </xf>
    <xf numFmtId="0" fontId="14" fillId="0" borderId="0" xfId="0" applyFont="1" applyAlignment="1">
      <alignment horizontal="centerContinuous" vertical="top"/>
    </xf>
    <xf numFmtId="0" fontId="1" fillId="0" borderId="0" xfId="0" applyFont="1" applyAlignment="1">
      <alignment horizontal="centerContinuous" vertical="top"/>
    </xf>
    <xf numFmtId="0" fontId="2" fillId="0" borderId="0" xfId="0" applyFont="1" applyAlignment="1">
      <alignment horizontal="centerContinuous" vertical="top"/>
    </xf>
    <xf numFmtId="0" fontId="7" fillId="0" borderId="0" xfId="0" applyFont="1" applyAlignment="1">
      <alignment vertical="top"/>
    </xf>
    <xf numFmtId="3" fontId="1" fillId="0" borderId="0" xfId="0" applyNumberFormat="1" applyFont="1" applyAlignment="1">
      <alignment horizontal="justify" wrapText="1"/>
    </xf>
    <xf numFmtId="0" fontId="7" fillId="0" borderId="0" xfId="0" applyFont="1" applyAlignment="1">
      <alignment vertical="center"/>
    </xf>
    <xf numFmtId="0" fontId="1" fillId="0" borderId="0" xfId="0" applyFont="1" applyAlignment="1">
      <alignment vertical="center" wrapText="1"/>
    </xf>
    <xf numFmtId="0" fontId="7" fillId="0" borderId="0" xfId="0" applyFont="1" applyAlignment="1">
      <alignment horizontal="left" vertical="top"/>
    </xf>
    <xf numFmtId="0" fontId="7" fillId="0" borderId="0" xfId="0" applyFont="1" applyAlignment="1">
      <alignment horizontal="justify" vertical="top"/>
    </xf>
    <xf numFmtId="0" fontId="7" fillId="0" borderId="0" xfId="0" applyFont="1" applyAlignment="1">
      <alignment horizontal="justify" vertical="top" wrapText="1"/>
    </xf>
    <xf numFmtId="0" fontId="9" fillId="0" borderId="0" xfId="0" applyFont="1" applyAlignment="1">
      <alignment horizontal="justify" vertical="top" wrapText="1"/>
    </xf>
    <xf numFmtId="0" fontId="1" fillId="0" borderId="0" xfId="0" applyFont="1" applyAlignment="1">
      <alignment horizontal="left" vertical="top"/>
    </xf>
    <xf numFmtId="0" fontId="1" fillId="0" borderId="0" xfId="0" applyFont="1" applyAlignment="1">
      <alignment horizontal="right" vertical="top"/>
    </xf>
    <xf numFmtId="0" fontId="1" fillId="0" borderId="0" xfId="0" applyFont="1" applyFill="1" applyAlignment="1" quotePrefix="1">
      <alignment horizontal="right" vertical="top"/>
    </xf>
    <xf numFmtId="0" fontId="1" fillId="0" borderId="0" xfId="0" applyFont="1" applyAlignment="1" quotePrefix="1">
      <alignment vertical="top"/>
    </xf>
    <xf numFmtId="0" fontId="1" fillId="0" borderId="0" xfId="0" applyFont="1" applyFill="1" applyAlignment="1">
      <alignment horizontal="right" vertical="top"/>
    </xf>
    <xf numFmtId="0" fontId="7" fillId="0" borderId="0" xfId="0" applyFont="1" applyFill="1" applyAlignment="1">
      <alignment vertical="top"/>
    </xf>
    <xf numFmtId="0" fontId="29" fillId="0" borderId="0" xfId="0" applyFont="1" applyAlignment="1">
      <alignment vertical="top"/>
    </xf>
    <xf numFmtId="0" fontId="2" fillId="0" borderId="0" xfId="0" applyFont="1" applyAlignment="1">
      <alignment vertical="top"/>
    </xf>
    <xf numFmtId="0" fontId="1" fillId="0" borderId="0" xfId="0" applyFont="1" applyAlignment="1">
      <alignment horizontal="left" wrapText="1"/>
    </xf>
    <xf numFmtId="0" fontId="2" fillId="0" borderId="0" xfId="0" applyFont="1" applyAlignment="1">
      <alignment horizontal="left" vertical="top"/>
    </xf>
    <xf numFmtId="0" fontId="1" fillId="0" borderId="0" xfId="0" applyFont="1" applyAlignment="1">
      <alignment horizontal="right"/>
    </xf>
    <xf numFmtId="37" fontId="8" fillId="0" borderId="0" xfId="0" applyNumberFormat="1" applyFont="1" applyFill="1" applyAlignment="1">
      <alignment/>
    </xf>
    <xf numFmtId="0" fontId="30" fillId="0" borderId="0" xfId="0" applyFont="1" applyFill="1" applyAlignment="1">
      <alignment/>
    </xf>
    <xf numFmtId="37" fontId="10" fillId="0" borderId="10" xfId="0" applyNumberFormat="1" applyFont="1" applyFill="1" applyBorder="1" applyAlignment="1" applyProtection="1">
      <alignment/>
      <protection/>
    </xf>
    <xf numFmtId="0" fontId="9" fillId="0" borderId="10" xfId="0" applyFont="1" applyFill="1" applyBorder="1" applyAlignment="1">
      <alignment/>
    </xf>
    <xf numFmtId="0" fontId="31" fillId="0" borderId="0" xfId="0" applyFont="1" applyFill="1" applyAlignment="1">
      <alignment/>
    </xf>
    <xf numFmtId="0" fontId="32" fillId="0" borderId="0" xfId="0" applyFont="1" applyFill="1" applyAlignment="1">
      <alignment/>
    </xf>
    <xf numFmtId="0" fontId="2" fillId="0" borderId="0" xfId="0" applyFont="1" applyFill="1" applyAlignment="1">
      <alignment horizontal="center"/>
    </xf>
    <xf numFmtId="0" fontId="33" fillId="0" borderId="0" xfId="0" applyFont="1" applyFill="1" applyAlignment="1">
      <alignment horizontal="center"/>
    </xf>
    <xf numFmtId="0" fontId="16" fillId="0" borderId="0" xfId="0" applyFont="1" applyFill="1" applyAlignment="1">
      <alignment horizontal="right"/>
    </xf>
    <xf numFmtId="0" fontId="7" fillId="0" borderId="0" xfId="0" applyFont="1" applyFill="1" applyAlignment="1">
      <alignment horizontal="left" vertical="top"/>
    </xf>
    <xf numFmtId="14" fontId="7" fillId="0" borderId="10" xfId="0" applyNumberFormat="1" applyFont="1" applyFill="1" applyBorder="1" applyAlignment="1">
      <alignment horizontal="right" wrapText="1"/>
    </xf>
    <xf numFmtId="14" fontId="7" fillId="0" borderId="0" xfId="0" applyNumberFormat="1" applyFont="1" applyFill="1" applyAlignment="1">
      <alignment horizontal="right"/>
    </xf>
    <xf numFmtId="14" fontId="7" fillId="0" borderId="0" xfId="0" applyNumberFormat="1" applyFont="1" applyFill="1" applyBorder="1" applyAlignment="1">
      <alignment horizontal="center"/>
    </xf>
    <xf numFmtId="14" fontId="7" fillId="0" borderId="0" xfId="0" applyNumberFormat="1" applyFont="1" applyFill="1" applyAlignment="1">
      <alignment horizontal="center"/>
    </xf>
    <xf numFmtId="0" fontId="7" fillId="0" borderId="0" xfId="0" applyFont="1" applyFill="1" applyAlignment="1">
      <alignment vertical="center"/>
    </xf>
    <xf numFmtId="164" fontId="7" fillId="0" borderId="0" xfId="42" applyNumberFormat="1" applyFont="1" applyFill="1" applyAlignment="1">
      <alignment/>
    </xf>
    <xf numFmtId="164" fontId="7" fillId="0" borderId="0" xfId="0" applyNumberFormat="1" applyFont="1" applyFill="1" applyAlignment="1">
      <alignment/>
    </xf>
    <xf numFmtId="164" fontId="32" fillId="0" borderId="0" xfId="42" applyNumberFormat="1" applyFont="1" applyFill="1" applyAlignment="1">
      <alignment/>
    </xf>
    <xf numFmtId="0" fontId="1" fillId="0" borderId="0" xfId="0" applyFont="1" applyFill="1" applyAlignment="1">
      <alignment vertical="center"/>
    </xf>
    <xf numFmtId="164" fontId="1" fillId="0" borderId="0" xfId="0" applyNumberFormat="1" applyFont="1" applyFill="1" applyAlignment="1">
      <alignment/>
    </xf>
    <xf numFmtId="0" fontId="1" fillId="0" borderId="0" xfId="0" applyFont="1" applyFill="1" applyAlignment="1">
      <alignment horizontal="left" vertical="center" indent="2"/>
    </xf>
    <xf numFmtId="164" fontId="12" fillId="0" borderId="0" xfId="42" applyNumberFormat="1" applyFont="1" applyFill="1" applyAlignment="1">
      <alignment/>
    </xf>
    <xf numFmtId="164" fontId="1" fillId="0" borderId="0" xfId="42" applyNumberFormat="1" applyFont="1" applyFill="1" applyBorder="1" applyAlignment="1" quotePrefix="1">
      <alignment horizontal="right"/>
    </xf>
    <xf numFmtId="0" fontId="16" fillId="0" borderId="0" xfId="0" applyFont="1" applyFill="1" applyAlignment="1">
      <alignment/>
    </xf>
    <xf numFmtId="164" fontId="7" fillId="0" borderId="0" xfId="42" applyNumberFormat="1" applyFont="1" applyFill="1" applyBorder="1" applyAlignment="1" quotePrefix="1">
      <alignment horizontal="right"/>
    </xf>
    <xf numFmtId="14" fontId="7" fillId="0" borderId="0" xfId="0" applyNumberFormat="1" applyFont="1" applyFill="1" applyBorder="1" applyAlignment="1">
      <alignment horizontal="right" vertical="top" wrapText="1"/>
    </xf>
    <xf numFmtId="164" fontId="31" fillId="0" borderId="0" xfId="42" applyNumberFormat="1" applyFont="1" applyFill="1" applyAlignment="1">
      <alignment/>
    </xf>
    <xf numFmtId="0" fontId="7" fillId="0" borderId="0" xfId="55" applyFont="1" applyFill="1" applyBorder="1" applyAlignment="1">
      <alignment horizontal="left"/>
      <protection/>
    </xf>
    <xf numFmtId="164" fontId="7" fillId="0" borderId="13" xfId="42" applyNumberFormat="1" applyFont="1" applyFill="1" applyBorder="1" applyAlignment="1">
      <alignment horizontal="center" vertical="center"/>
    </xf>
    <xf numFmtId="164" fontId="7" fillId="0" borderId="0" xfId="42" applyNumberFormat="1" applyFont="1" applyFill="1" applyBorder="1" applyAlignment="1">
      <alignment/>
    </xf>
    <xf numFmtId="0" fontId="7" fillId="0" borderId="0" xfId="0" applyFont="1" applyFill="1" applyBorder="1" applyAlignment="1">
      <alignment horizontal="left"/>
    </xf>
    <xf numFmtId="164" fontId="7" fillId="0" borderId="13" xfId="42" applyNumberFormat="1" applyFont="1" applyFill="1" applyBorder="1" applyAlignment="1">
      <alignment/>
    </xf>
    <xf numFmtId="14" fontId="36" fillId="0" borderId="0" xfId="0" applyNumberFormat="1" applyFont="1" applyFill="1" applyBorder="1" applyAlignment="1">
      <alignment horizontal="center"/>
    </xf>
    <xf numFmtId="0" fontId="7" fillId="0" borderId="0" xfId="0" applyFont="1" applyFill="1" applyAlignment="1" quotePrefix="1">
      <alignment/>
    </xf>
    <xf numFmtId="164" fontId="1" fillId="0" borderId="0" xfId="42" applyNumberFormat="1" applyFont="1" applyFill="1" applyAlignment="1">
      <alignment horizontal="center" vertical="center"/>
    </xf>
    <xf numFmtId="164" fontId="7" fillId="0" borderId="0" xfId="42" applyNumberFormat="1" applyFont="1" applyFill="1" applyBorder="1" applyAlignment="1">
      <alignment horizontal="center" vertical="center"/>
    </xf>
    <xf numFmtId="49" fontId="7" fillId="0" borderId="0" xfId="0" applyNumberFormat="1" applyFont="1" applyFill="1" applyAlignment="1">
      <alignment horizontal="left"/>
    </xf>
    <xf numFmtId="49" fontId="7" fillId="0" borderId="0" xfId="0" applyNumberFormat="1" applyFont="1" applyFill="1" applyAlignment="1" quotePrefix="1">
      <alignment horizontal="right"/>
    </xf>
    <xf numFmtId="164" fontId="7" fillId="0" borderId="0" xfId="0" applyNumberFormat="1" applyFont="1" applyFill="1" applyBorder="1" applyAlignment="1">
      <alignment horizontal="center"/>
    </xf>
    <xf numFmtId="164" fontId="7" fillId="0" borderId="0" xfId="0" applyNumberFormat="1" applyFont="1" applyFill="1" applyAlignment="1">
      <alignment horizontal="center"/>
    </xf>
    <xf numFmtId="164" fontId="1" fillId="0" borderId="0" xfId="0" applyNumberFormat="1" applyFont="1" applyFill="1" applyBorder="1" applyAlignment="1">
      <alignment horizontal="center"/>
    </xf>
    <xf numFmtId="164" fontId="1" fillId="0" borderId="0" xfId="0" applyNumberFormat="1" applyFont="1" applyFill="1" applyAlignment="1">
      <alignment horizontal="center"/>
    </xf>
    <xf numFmtId="0" fontId="1" fillId="0" borderId="0" xfId="0" applyFont="1" applyFill="1" applyAlignment="1">
      <alignment horizontal="centerContinuous"/>
    </xf>
    <xf numFmtId="0" fontId="7" fillId="0" borderId="0" xfId="0" applyFont="1" applyFill="1" applyBorder="1" applyAlignment="1">
      <alignment horizontal="centerContinuous"/>
    </xf>
    <xf numFmtId="164" fontId="1" fillId="0" borderId="0" xfId="42" applyNumberFormat="1" applyFont="1" applyFill="1" applyAlignment="1">
      <alignment horizontal="centerContinuous"/>
    </xf>
    <xf numFmtId="164" fontId="1" fillId="0" borderId="0" xfId="0" applyNumberFormat="1" applyFont="1" applyFill="1" applyBorder="1" applyAlignment="1">
      <alignment horizontal="left"/>
    </xf>
    <xf numFmtId="49" fontId="1" fillId="0" borderId="0" xfId="0" applyNumberFormat="1" applyFont="1" applyFill="1" applyAlignment="1" quotePrefix="1">
      <alignment horizontal="right"/>
    </xf>
    <xf numFmtId="43" fontId="7" fillId="0" borderId="0" xfId="42" applyFont="1" applyFill="1" applyBorder="1" applyAlignment="1">
      <alignment horizontal="center"/>
    </xf>
    <xf numFmtId="41" fontId="1" fillId="0" borderId="0" xfId="0" applyNumberFormat="1" applyFont="1" applyFill="1" applyBorder="1" applyAlignment="1">
      <alignment horizontal="center"/>
    </xf>
    <xf numFmtId="41" fontId="1" fillId="0" borderId="0" xfId="0" applyNumberFormat="1" applyFont="1" applyFill="1" applyAlignment="1">
      <alignment horizontal="center"/>
    </xf>
    <xf numFmtId="41" fontId="31" fillId="0" borderId="0" xfId="0" applyNumberFormat="1" applyFont="1" applyFill="1" applyBorder="1" applyAlignment="1">
      <alignment horizontal="center"/>
    </xf>
    <xf numFmtId="49" fontId="16" fillId="0" borderId="0" xfId="0" applyNumberFormat="1" applyFont="1" applyFill="1" applyAlignment="1" quotePrefix="1">
      <alignment horizontal="right"/>
    </xf>
    <xf numFmtId="41" fontId="16" fillId="0" borderId="0" xfId="0" applyNumberFormat="1" applyFont="1" applyFill="1" applyAlignment="1">
      <alignment horizontal="center"/>
    </xf>
    <xf numFmtId="41" fontId="37" fillId="0" borderId="0" xfId="0" applyNumberFormat="1" applyFont="1" applyFill="1" applyBorder="1" applyAlignment="1">
      <alignment horizontal="center"/>
    </xf>
    <xf numFmtId="41" fontId="7" fillId="0" borderId="0" xfId="0" applyNumberFormat="1" applyFont="1" applyFill="1" applyBorder="1" applyAlignment="1">
      <alignment horizontal="center"/>
    </xf>
    <xf numFmtId="41" fontId="7" fillId="0" borderId="0" xfId="0" applyNumberFormat="1" applyFont="1" applyFill="1" applyAlignment="1">
      <alignment horizontal="center"/>
    </xf>
    <xf numFmtId="41" fontId="36" fillId="0" borderId="0" xfId="0" applyNumberFormat="1" applyFont="1" applyFill="1" applyBorder="1" applyAlignment="1">
      <alignment horizontal="center"/>
    </xf>
    <xf numFmtId="41" fontId="7" fillId="0" borderId="13" xfId="42" applyNumberFormat="1" applyFont="1" applyFill="1" applyBorder="1" applyAlignment="1">
      <alignment/>
    </xf>
    <xf numFmtId="41" fontId="1" fillId="0" borderId="0" xfId="42" applyNumberFormat="1" applyFont="1" applyFill="1" applyAlignment="1">
      <alignment/>
    </xf>
    <xf numFmtId="41" fontId="36" fillId="0" borderId="13" xfId="42" applyNumberFormat="1" applyFont="1" applyFill="1" applyBorder="1" applyAlignment="1">
      <alignment/>
    </xf>
    <xf numFmtId="37" fontId="8" fillId="0" borderId="0" xfId="0" applyNumberFormat="1" applyFont="1" applyFill="1" applyBorder="1" applyAlignment="1">
      <alignment/>
    </xf>
    <xf numFmtId="41" fontId="9" fillId="0" borderId="0" xfId="0" applyNumberFormat="1" applyFont="1" applyFill="1" applyAlignment="1">
      <alignment/>
    </xf>
    <xf numFmtId="0" fontId="38" fillId="0" borderId="0" xfId="0" applyFont="1" applyFill="1" applyAlignment="1">
      <alignment/>
    </xf>
    <xf numFmtId="164" fontId="9" fillId="0" borderId="0" xfId="42" applyNumberFormat="1" applyFont="1" applyFill="1" applyAlignment="1">
      <alignment/>
    </xf>
    <xf numFmtId="41" fontId="10" fillId="0" borderId="10" xfId="0" applyNumberFormat="1" applyFont="1" applyFill="1" applyBorder="1" applyAlignment="1">
      <alignment/>
    </xf>
    <xf numFmtId="41" fontId="1" fillId="0" borderId="0" xfId="0" applyNumberFormat="1" applyFont="1" applyFill="1" applyAlignment="1">
      <alignment/>
    </xf>
    <xf numFmtId="49" fontId="7" fillId="0" borderId="0" xfId="0" applyNumberFormat="1" applyFont="1" applyFill="1" applyBorder="1" applyAlignment="1" quotePrefix="1">
      <alignment horizontal="right"/>
    </xf>
    <xf numFmtId="49" fontId="7" fillId="0" borderId="0" xfId="0" applyNumberFormat="1" applyFont="1" applyFill="1" applyBorder="1" applyAlignment="1">
      <alignment horizontal="left"/>
    </xf>
    <xf numFmtId="41" fontId="1" fillId="0" borderId="18" xfId="0" applyNumberFormat="1" applyFont="1" applyFill="1" applyBorder="1" applyAlignment="1" quotePrefix="1">
      <alignment/>
    </xf>
    <xf numFmtId="0" fontId="7" fillId="0" borderId="19" xfId="0" applyFont="1" applyFill="1" applyBorder="1" applyAlignment="1" quotePrefix="1">
      <alignment horizontal="center" vertical="center"/>
    </xf>
    <xf numFmtId="0" fontId="7" fillId="0" borderId="20" xfId="0" applyFont="1" applyFill="1" applyBorder="1" applyAlignment="1" quotePrefix="1">
      <alignment horizontal="center" vertical="center"/>
    </xf>
    <xf numFmtId="41" fontId="7" fillId="0" borderId="21" xfId="42" applyNumberFormat="1" applyFont="1" applyFill="1" applyBorder="1" applyAlignment="1">
      <alignment horizontal="center"/>
    </xf>
    <xf numFmtId="41" fontId="7" fillId="0" borderId="22" xfId="42" applyNumberFormat="1" applyFont="1" applyFill="1" applyBorder="1" applyAlignment="1">
      <alignment horizontal="center"/>
    </xf>
    <xf numFmtId="41" fontId="1" fillId="0" borderId="23" xfId="0" applyNumberFormat="1" applyFont="1" applyFill="1" applyBorder="1" applyAlignment="1">
      <alignment horizontal="center" vertical="center"/>
    </xf>
    <xf numFmtId="0" fontId="2" fillId="0" borderId="19" xfId="0" applyFont="1" applyFill="1" applyBorder="1" applyAlignment="1" quotePrefix="1">
      <alignment/>
    </xf>
    <xf numFmtId="0" fontId="2" fillId="0" borderId="21" xfId="0" applyFont="1" applyFill="1" applyBorder="1" applyAlignment="1">
      <alignment/>
    </xf>
    <xf numFmtId="41" fontId="2" fillId="0" borderId="21" xfId="0" applyNumberFormat="1" applyFont="1" applyFill="1" applyBorder="1" applyAlignment="1">
      <alignment/>
    </xf>
    <xf numFmtId="41" fontId="2" fillId="0" borderId="22" xfId="42" applyNumberFormat="1" applyFont="1" applyFill="1" applyBorder="1" applyAlignment="1">
      <alignment/>
    </xf>
    <xf numFmtId="41" fontId="2" fillId="0" borderId="24" xfId="42" applyNumberFormat="1" applyFont="1" applyFill="1" applyBorder="1" applyAlignment="1">
      <alignment/>
    </xf>
    <xf numFmtId="0" fontId="7" fillId="0" borderId="19" xfId="0" applyFont="1" applyFill="1" applyBorder="1" applyAlignment="1">
      <alignment/>
    </xf>
    <xf numFmtId="0" fontId="7" fillId="0" borderId="21" xfId="0" applyFont="1" applyFill="1" applyBorder="1" applyAlignment="1">
      <alignment/>
    </xf>
    <xf numFmtId="41" fontId="7" fillId="0" borderId="21" xfId="0" applyNumberFormat="1" applyFont="1" applyFill="1" applyBorder="1" applyAlignment="1" quotePrefix="1">
      <alignment/>
    </xf>
    <xf numFmtId="41" fontId="7" fillId="0" borderId="21" xfId="0" applyNumberFormat="1" applyFont="1" applyFill="1" applyBorder="1" applyAlignment="1">
      <alignment/>
    </xf>
    <xf numFmtId="41" fontId="7" fillId="0" borderId="22" xfId="42" applyNumberFormat="1" applyFont="1" applyFill="1" applyBorder="1" applyAlignment="1">
      <alignment/>
    </xf>
    <xf numFmtId="41" fontId="7" fillId="0" borderId="22" xfId="0" applyNumberFormat="1" applyFont="1" applyFill="1" applyBorder="1" applyAlignment="1" quotePrefix="1">
      <alignment/>
    </xf>
    <xf numFmtId="41" fontId="7" fillId="0" borderId="24" xfId="42" applyNumberFormat="1" applyFont="1" applyFill="1" applyBorder="1" applyAlignment="1">
      <alignment/>
    </xf>
    <xf numFmtId="0" fontId="1" fillId="0" borderId="19" xfId="0" applyFont="1" applyFill="1" applyBorder="1" applyAlignment="1" quotePrefix="1">
      <alignment/>
    </xf>
    <xf numFmtId="0" fontId="1" fillId="0" borderId="21" xfId="0" applyFont="1" applyFill="1" applyBorder="1" applyAlignment="1" quotePrefix="1">
      <alignment/>
    </xf>
    <xf numFmtId="41" fontId="1" fillId="0" borderId="0" xfId="42" applyNumberFormat="1" applyFont="1" applyFill="1" applyBorder="1" applyAlignment="1">
      <alignment/>
    </xf>
    <xf numFmtId="41" fontId="1" fillId="0" borderId="22" xfId="42" applyNumberFormat="1" applyFont="1" applyFill="1" applyBorder="1" applyAlignment="1">
      <alignment/>
    </xf>
    <xf numFmtId="41" fontId="1" fillId="0" borderId="21" xfId="0" applyNumberFormat="1" applyFont="1" applyFill="1" applyBorder="1" applyAlignment="1" quotePrefix="1">
      <alignment/>
    </xf>
    <xf numFmtId="41" fontId="1" fillId="0" borderId="24" xfId="42" applyNumberFormat="1" applyFont="1" applyFill="1" applyBorder="1" applyAlignment="1">
      <alignment/>
    </xf>
    <xf numFmtId="41" fontId="1" fillId="0" borderId="22" xfId="42" applyNumberFormat="1" applyFont="1" applyFill="1" applyBorder="1" applyAlignment="1">
      <alignment horizontal="right" vertical="top" wrapText="1"/>
    </xf>
    <xf numFmtId="41" fontId="1" fillId="0" borderId="22" xfId="0" applyNumberFormat="1" applyFont="1" applyFill="1" applyBorder="1" applyAlignment="1" quotePrefix="1">
      <alignment/>
    </xf>
    <xf numFmtId="41" fontId="1" fillId="0" borderId="24" xfId="0" applyNumberFormat="1" applyFont="1" applyFill="1" applyBorder="1" applyAlignment="1" quotePrefix="1">
      <alignment/>
    </xf>
    <xf numFmtId="41" fontId="7" fillId="0" borderId="24" xfId="0" applyNumberFormat="1" applyFont="1" applyFill="1" applyBorder="1" applyAlignment="1" quotePrefix="1">
      <alignment/>
    </xf>
    <xf numFmtId="0" fontId="1" fillId="0" borderId="19" xfId="0" applyFont="1" applyFill="1" applyBorder="1" applyAlignment="1">
      <alignment/>
    </xf>
    <xf numFmtId="41" fontId="7" fillId="0" borderId="21" xfId="42" applyNumberFormat="1" applyFont="1" applyFill="1" applyBorder="1" applyAlignment="1">
      <alignment/>
    </xf>
    <xf numFmtId="41" fontId="7" fillId="0" borderId="0" xfId="0" applyNumberFormat="1" applyFont="1" applyFill="1" applyBorder="1" applyAlignment="1" quotePrefix="1">
      <alignment/>
    </xf>
    <xf numFmtId="0" fontId="7" fillId="0" borderId="19" xfId="0" applyFont="1" applyFill="1" applyBorder="1" applyAlignment="1" quotePrefix="1">
      <alignment/>
    </xf>
    <xf numFmtId="41" fontId="1" fillId="0" borderId="21" xfId="42" applyNumberFormat="1" applyFont="1" applyFill="1" applyBorder="1" applyAlignment="1">
      <alignment/>
    </xf>
    <xf numFmtId="41" fontId="1" fillId="0" borderId="22" xfId="0" applyNumberFormat="1" applyFont="1" applyFill="1" applyBorder="1" applyAlignment="1">
      <alignment/>
    </xf>
    <xf numFmtId="41" fontId="7" fillId="0" borderId="25" xfId="0" applyNumberFormat="1" applyFont="1" applyFill="1" applyBorder="1" applyAlignment="1" quotePrefix="1">
      <alignment/>
    </xf>
    <xf numFmtId="41" fontId="7" fillId="0" borderId="22" xfId="0" applyNumberFormat="1" applyFont="1" applyFill="1" applyBorder="1" applyAlignment="1">
      <alignment/>
    </xf>
    <xf numFmtId="41" fontId="7" fillId="0" borderId="24" xfId="0" applyNumberFormat="1" applyFont="1" applyFill="1" applyBorder="1" applyAlignment="1">
      <alignment/>
    </xf>
    <xf numFmtId="41" fontId="7" fillId="0" borderId="0" xfId="0" applyNumberFormat="1" applyFont="1" applyFill="1" applyAlignment="1">
      <alignment/>
    </xf>
    <xf numFmtId="0" fontId="1" fillId="0" borderId="0" xfId="0" applyFont="1" applyFill="1" applyBorder="1" applyAlignment="1" quotePrefix="1">
      <alignment/>
    </xf>
    <xf numFmtId="41" fontId="2" fillId="0" borderId="21" xfId="0" applyNumberFormat="1" applyFont="1" applyFill="1" applyBorder="1" applyAlignment="1" quotePrefix="1">
      <alignment/>
    </xf>
    <xf numFmtId="41" fontId="2" fillId="0" borderId="22" xfId="0" applyNumberFormat="1" applyFont="1" applyFill="1" applyBorder="1" applyAlignment="1" quotePrefix="1">
      <alignment/>
    </xf>
    <xf numFmtId="0" fontId="1" fillId="0" borderId="26" xfId="0" applyFont="1" applyFill="1" applyBorder="1" applyAlignment="1">
      <alignment/>
    </xf>
    <xf numFmtId="0" fontId="1" fillId="0" borderId="27" xfId="0" applyFont="1" applyFill="1" applyBorder="1" applyAlignment="1">
      <alignment/>
    </xf>
    <xf numFmtId="41" fontId="1" fillId="0" borderId="27" xfId="0" applyNumberFormat="1" applyFont="1" applyFill="1" applyBorder="1" applyAlignment="1">
      <alignment/>
    </xf>
    <xf numFmtId="41" fontId="1" fillId="0" borderId="28" xfId="42" applyNumberFormat="1" applyFont="1" applyFill="1" applyBorder="1" applyAlignment="1">
      <alignment/>
    </xf>
    <xf numFmtId="41" fontId="7" fillId="0" borderId="29" xfId="42" applyNumberFormat="1" applyFont="1" applyFill="1" applyBorder="1" applyAlignment="1">
      <alignment/>
    </xf>
    <xf numFmtId="41" fontId="7" fillId="0" borderId="0" xfId="42" applyNumberFormat="1" applyFont="1" applyFill="1" applyBorder="1" applyAlignment="1">
      <alignment/>
    </xf>
    <xf numFmtId="41" fontId="7" fillId="0" borderId="0" xfId="42" applyNumberFormat="1" applyFont="1" applyFill="1" applyAlignment="1">
      <alignment/>
    </xf>
    <xf numFmtId="0" fontId="12" fillId="0" borderId="0" xfId="0" applyFont="1" applyFill="1" applyBorder="1" applyAlignment="1">
      <alignment/>
    </xf>
    <xf numFmtId="41" fontId="12" fillId="0" borderId="0" xfId="0" applyNumberFormat="1" applyFont="1" applyFill="1" applyAlignment="1">
      <alignment/>
    </xf>
    <xf numFmtId="41" fontId="12" fillId="0" borderId="0" xfId="0" applyNumberFormat="1" applyFont="1" applyFill="1" applyAlignment="1" quotePrefix="1">
      <alignment/>
    </xf>
    <xf numFmtId="41" fontId="9" fillId="0" borderId="0" xfId="42" applyNumberFormat="1" applyFont="1" applyFill="1" applyAlignment="1">
      <alignment/>
    </xf>
    <xf numFmtId="41" fontId="8" fillId="0" borderId="0" xfId="42" applyNumberFormat="1" applyFont="1" applyFill="1" applyAlignment="1">
      <alignment horizontal="right"/>
    </xf>
    <xf numFmtId="41" fontId="9" fillId="0" borderId="10" xfId="42" applyNumberFormat="1" applyFont="1" applyFill="1" applyBorder="1" applyAlignment="1">
      <alignment/>
    </xf>
    <xf numFmtId="41" fontId="9" fillId="0" borderId="10" xfId="0" applyNumberFormat="1" applyFont="1" applyFill="1" applyBorder="1" applyAlignment="1">
      <alignment/>
    </xf>
    <xf numFmtId="41" fontId="10" fillId="0" borderId="10" xfId="42" applyNumberFormat="1" applyFont="1" applyFill="1" applyBorder="1" applyAlignment="1">
      <alignment horizontal="right"/>
    </xf>
    <xf numFmtId="164" fontId="1" fillId="0" borderId="0" xfId="42" applyNumberFormat="1" applyFont="1" applyFill="1" applyBorder="1" applyAlignment="1">
      <alignment/>
    </xf>
    <xf numFmtId="41" fontId="7" fillId="0" borderId="30" xfId="42" applyNumberFormat="1" applyFont="1" applyFill="1" applyBorder="1" applyAlignment="1">
      <alignment horizontal="center" vertical="center" wrapText="1"/>
    </xf>
    <xf numFmtId="41" fontId="7" fillId="0" borderId="31" xfId="0" applyNumberFormat="1" applyFont="1" applyFill="1" applyBorder="1" applyAlignment="1">
      <alignment horizontal="center" wrapText="1"/>
    </xf>
    <xf numFmtId="41" fontId="7" fillId="0" borderId="32" xfId="42" applyNumberFormat="1" applyFont="1" applyFill="1" applyBorder="1" applyAlignment="1">
      <alignment horizontal="center" vertical="top" wrapText="1"/>
    </xf>
    <xf numFmtId="0" fontId="7" fillId="0" borderId="19" xfId="0" applyFont="1" applyFill="1" applyBorder="1" applyAlignment="1">
      <alignment horizontal="center" vertical="center"/>
    </xf>
    <xf numFmtId="41" fontId="7" fillId="0" borderId="0" xfId="0" applyNumberFormat="1" applyFont="1" applyFill="1" applyBorder="1" applyAlignment="1">
      <alignment horizontal="center" wrapText="1"/>
    </xf>
    <xf numFmtId="41" fontId="7" fillId="0" borderId="21" xfId="0" applyNumberFormat="1" applyFont="1" applyFill="1" applyBorder="1" applyAlignment="1">
      <alignment horizontal="center" wrapText="1"/>
    </xf>
    <xf numFmtId="41" fontId="7" fillId="0" borderId="22" xfId="42" applyNumberFormat="1" applyFont="1" applyFill="1" applyBorder="1" applyAlignment="1">
      <alignment horizontal="center" wrapText="1"/>
    </xf>
    <xf numFmtId="41" fontId="7" fillId="0" borderId="25" xfId="0" applyNumberFormat="1" applyFont="1" applyFill="1" applyBorder="1" applyAlignment="1">
      <alignment horizontal="center" wrapText="1"/>
    </xf>
    <xf numFmtId="41" fontId="7" fillId="0" borderId="23" xfId="42" applyNumberFormat="1" applyFont="1" applyFill="1" applyBorder="1" applyAlignment="1">
      <alignment horizontal="center" vertical="center" wrapText="1"/>
    </xf>
    <xf numFmtId="49" fontId="2" fillId="0" borderId="0" xfId="0" applyNumberFormat="1" applyFont="1" applyFill="1" applyAlignment="1">
      <alignment horizontal="left"/>
    </xf>
    <xf numFmtId="0" fontId="2" fillId="0" borderId="19" xfId="0" applyFont="1" applyFill="1" applyBorder="1" applyAlignment="1" quotePrefix="1">
      <alignment horizontal="left"/>
    </xf>
    <xf numFmtId="0" fontId="16" fillId="0" borderId="0" xfId="0" applyFont="1" applyFill="1" applyBorder="1" applyAlignment="1">
      <alignment/>
    </xf>
    <xf numFmtId="41" fontId="16" fillId="0" borderId="0" xfId="0" applyNumberFormat="1" applyFont="1" applyFill="1" applyBorder="1" applyAlignment="1">
      <alignment/>
    </xf>
    <xf numFmtId="41" fontId="16" fillId="0" borderId="21" xfId="0" applyNumberFormat="1" applyFont="1" applyFill="1" applyBorder="1" applyAlignment="1">
      <alignment/>
    </xf>
    <xf numFmtId="41" fontId="16" fillId="0" borderId="22" xfId="42" applyNumberFormat="1" applyFont="1" applyFill="1" applyBorder="1" applyAlignment="1">
      <alignment/>
    </xf>
    <xf numFmtId="41" fontId="16" fillId="0" borderId="25" xfId="0" applyNumberFormat="1" applyFont="1" applyFill="1" applyBorder="1" applyAlignment="1">
      <alignment/>
    </xf>
    <xf numFmtId="41" fontId="2" fillId="0" borderId="23" xfId="42" applyNumberFormat="1" applyFont="1" applyFill="1" applyBorder="1" applyAlignment="1">
      <alignment/>
    </xf>
    <xf numFmtId="0" fontId="39" fillId="0" borderId="0" xfId="0" applyFont="1" applyFill="1" applyAlignment="1">
      <alignment/>
    </xf>
    <xf numFmtId="164" fontId="39" fillId="0" borderId="0" xfId="42" applyNumberFormat="1" applyFont="1" applyFill="1" applyAlignment="1">
      <alignment/>
    </xf>
    <xf numFmtId="37" fontId="7" fillId="0" borderId="19" xfId="0" applyNumberFormat="1" applyFont="1" applyFill="1" applyBorder="1" applyAlignment="1">
      <alignment/>
    </xf>
    <xf numFmtId="41" fontId="7" fillId="0" borderId="0" xfId="0" applyNumberFormat="1" applyFont="1" applyFill="1" applyBorder="1" applyAlignment="1">
      <alignment/>
    </xf>
    <xf numFmtId="41" fontId="7" fillId="0" borderId="25" xfId="42" applyNumberFormat="1" applyFont="1" applyFill="1" applyBorder="1" applyAlignment="1">
      <alignment/>
    </xf>
    <xf numFmtId="41" fontId="7" fillId="0" borderId="23" xfId="42" applyNumberFormat="1" applyFont="1" applyFill="1" applyBorder="1" applyAlignment="1">
      <alignment/>
    </xf>
    <xf numFmtId="41" fontId="1" fillId="0" borderId="25" xfId="42" applyNumberFormat="1" applyFont="1" applyFill="1" applyBorder="1" applyAlignment="1">
      <alignment/>
    </xf>
    <xf numFmtId="37" fontId="1" fillId="0" borderId="19" xfId="0" applyNumberFormat="1" applyFont="1" applyFill="1" applyBorder="1" applyAlignment="1" quotePrefix="1">
      <alignment/>
    </xf>
    <xf numFmtId="0" fontId="1" fillId="0" borderId="0" xfId="0" applyFont="1" applyFill="1" applyBorder="1" applyAlignment="1" quotePrefix="1">
      <alignment/>
    </xf>
    <xf numFmtId="41" fontId="1" fillId="0" borderId="23" xfId="42" applyNumberFormat="1" applyFont="1" applyFill="1" applyBorder="1" applyAlignment="1">
      <alignment/>
    </xf>
    <xf numFmtId="41" fontId="7" fillId="0" borderId="25" xfId="0" applyNumberFormat="1" applyFont="1" applyFill="1" applyBorder="1" applyAlignment="1">
      <alignment/>
    </xf>
    <xf numFmtId="41" fontId="40" fillId="0" borderId="0" xfId="0" applyNumberFormat="1" applyFont="1" applyFill="1" applyBorder="1" applyAlignment="1">
      <alignment/>
    </xf>
    <xf numFmtId="41" fontId="40" fillId="0" borderId="21" xfId="0" applyNumberFormat="1" applyFont="1" applyFill="1" applyBorder="1" applyAlignment="1">
      <alignment/>
    </xf>
    <xf numFmtId="41" fontId="40" fillId="0" borderId="22" xfId="42" applyNumberFormat="1" applyFont="1" applyFill="1" applyBorder="1" applyAlignment="1">
      <alignment/>
    </xf>
    <xf numFmtId="41" fontId="40" fillId="0" borderId="25" xfId="0" applyNumberFormat="1" applyFont="1" applyFill="1" applyBorder="1" applyAlignment="1">
      <alignment/>
    </xf>
    <xf numFmtId="41" fontId="40" fillId="0" borderId="23" xfId="42" applyNumberFormat="1" applyFont="1" applyFill="1" applyBorder="1" applyAlignment="1">
      <alignment/>
    </xf>
    <xf numFmtId="0" fontId="2" fillId="0" borderId="19" xfId="0" applyFont="1" applyFill="1" applyBorder="1" applyAlignment="1">
      <alignment/>
    </xf>
    <xf numFmtId="0" fontId="2" fillId="0" borderId="0" xfId="0" applyFont="1" applyFill="1" applyBorder="1" applyAlignment="1">
      <alignment/>
    </xf>
    <xf numFmtId="41" fontId="2" fillId="0" borderId="0" xfId="0" applyNumberFormat="1" applyFont="1" applyFill="1" applyBorder="1" applyAlignment="1">
      <alignment/>
    </xf>
    <xf numFmtId="41" fontId="2" fillId="0" borderId="25" xfId="42" applyNumberFormat="1" applyFont="1" applyFill="1" applyBorder="1" applyAlignment="1">
      <alignment/>
    </xf>
    <xf numFmtId="41" fontId="1" fillId="0" borderId="21" xfId="0" applyNumberFormat="1" applyFont="1" applyFill="1" applyBorder="1" applyAlignment="1">
      <alignment/>
    </xf>
    <xf numFmtId="41" fontId="7" fillId="0" borderId="0" xfId="43" applyNumberFormat="1" applyFont="1" applyFill="1" applyBorder="1" applyAlignment="1">
      <alignment horizontal="right"/>
    </xf>
    <xf numFmtId="41" fontId="7" fillId="0" borderId="21" xfId="43" applyNumberFormat="1" applyFont="1" applyFill="1" applyBorder="1" applyAlignment="1">
      <alignment horizontal="right"/>
    </xf>
    <xf numFmtId="41" fontId="7" fillId="0" borderId="22" xfId="42" applyNumberFormat="1" applyFont="1" applyFill="1" applyBorder="1" applyAlignment="1">
      <alignment horizontal="right"/>
    </xf>
    <xf numFmtId="41" fontId="7" fillId="0" borderId="25" xfId="43" applyNumberFormat="1" applyFont="1" applyFill="1" applyBorder="1" applyAlignment="1">
      <alignment horizontal="right"/>
    </xf>
    <xf numFmtId="41" fontId="7" fillId="0" borderId="23" xfId="42" applyNumberFormat="1" applyFont="1" applyFill="1" applyBorder="1" applyAlignment="1">
      <alignment horizontal="right"/>
    </xf>
    <xf numFmtId="41" fontId="1" fillId="0" borderId="22" xfId="42" applyNumberFormat="1" applyFont="1" applyFill="1" applyBorder="1" applyAlignment="1">
      <alignment horizontal="right"/>
    </xf>
    <xf numFmtId="41" fontId="1" fillId="0" borderId="25" xfId="43" applyNumberFormat="1" applyFont="1" applyFill="1" applyBorder="1" applyAlignment="1">
      <alignment horizontal="right"/>
    </xf>
    <xf numFmtId="41" fontId="1" fillId="0" borderId="23" xfId="42" applyNumberFormat="1" applyFont="1" applyFill="1" applyBorder="1" applyAlignment="1">
      <alignment horizontal="right"/>
    </xf>
    <xf numFmtId="0" fontId="41" fillId="0" borderId="0" xfId="0" applyFont="1" applyFill="1" applyBorder="1" applyAlignment="1">
      <alignment/>
    </xf>
    <xf numFmtId="0" fontId="40" fillId="0" borderId="0" xfId="0" applyFont="1" applyFill="1" applyBorder="1" applyAlignment="1">
      <alignment/>
    </xf>
    <xf numFmtId="41" fontId="1" fillId="0" borderId="25" xfId="0" applyNumberFormat="1" applyFont="1" applyFill="1" applyBorder="1" applyAlignment="1">
      <alignment/>
    </xf>
    <xf numFmtId="37" fontId="41" fillId="0" borderId="0" xfId="0" applyNumberFormat="1" applyFont="1" applyFill="1" applyAlignment="1">
      <alignment/>
    </xf>
    <xf numFmtId="37" fontId="7" fillId="0" borderId="0" xfId="0" applyNumberFormat="1" applyFont="1" applyFill="1" applyBorder="1" applyAlignment="1">
      <alignment/>
    </xf>
    <xf numFmtId="37" fontId="40" fillId="0" borderId="0" xfId="0" applyNumberFormat="1" applyFont="1" applyFill="1" applyAlignment="1">
      <alignment/>
    </xf>
    <xf numFmtId="0" fontId="7" fillId="0" borderId="26" xfId="0" applyFont="1" applyFill="1" applyBorder="1" applyAlignment="1">
      <alignment/>
    </xf>
    <xf numFmtId="0" fontId="7" fillId="0" borderId="18" xfId="0" applyFont="1" applyFill="1" applyBorder="1" applyAlignment="1">
      <alignment/>
    </xf>
    <xf numFmtId="41" fontId="7" fillId="0" borderId="18" xfId="0" applyNumberFormat="1" applyFont="1" applyFill="1" applyBorder="1" applyAlignment="1">
      <alignment/>
    </xf>
    <xf numFmtId="41" fontId="7" fillId="0" borderId="27" xfId="0" applyNumberFormat="1" applyFont="1" applyFill="1" applyBorder="1" applyAlignment="1">
      <alignment/>
    </xf>
    <xf numFmtId="41" fontId="7" fillId="0" borderId="28" xfId="42" applyNumberFormat="1" applyFont="1" applyFill="1" applyBorder="1" applyAlignment="1">
      <alignment/>
    </xf>
    <xf numFmtId="41" fontId="7" fillId="0" borderId="33" xfId="42" applyNumberFormat="1" applyFont="1" applyFill="1" applyBorder="1" applyAlignment="1">
      <alignment/>
    </xf>
    <xf numFmtId="0" fontId="7" fillId="0" borderId="30" xfId="0" applyFont="1" applyFill="1" applyBorder="1" applyAlignment="1">
      <alignment horizontal="center" vertical="center" wrapText="1"/>
    </xf>
    <xf numFmtId="41" fontId="7" fillId="0" borderId="22" xfId="0" applyNumberFormat="1" applyFont="1" applyFill="1" applyBorder="1" applyAlignment="1">
      <alignment horizontal="center" wrapText="1"/>
    </xf>
    <xf numFmtId="37" fontId="42" fillId="0" borderId="0" xfId="0" applyNumberFormat="1" applyFont="1" applyFill="1" applyAlignment="1">
      <alignment/>
    </xf>
    <xf numFmtId="37" fontId="43" fillId="0" borderId="0" xfId="0" applyNumberFormat="1" applyFont="1" applyFill="1" applyAlignment="1">
      <alignment/>
    </xf>
    <xf numFmtId="41" fontId="40" fillId="0" borderId="22" xfId="0" applyNumberFormat="1" applyFont="1" applyFill="1" applyBorder="1" applyAlignment="1">
      <alignment/>
    </xf>
    <xf numFmtId="37" fontId="44" fillId="0" borderId="0" xfId="0" applyNumberFormat="1" applyFont="1" applyFill="1" applyAlignment="1">
      <alignment/>
    </xf>
    <xf numFmtId="41" fontId="2" fillId="0" borderId="22" xfId="0" applyNumberFormat="1" applyFont="1" applyFill="1" applyBorder="1" applyAlignment="1">
      <alignment/>
    </xf>
    <xf numFmtId="37" fontId="45" fillId="0" borderId="0" xfId="0" applyNumberFormat="1" applyFont="1" applyFill="1" applyAlignment="1">
      <alignment/>
    </xf>
    <xf numFmtId="41" fontId="7" fillId="0" borderId="22" xfId="43" applyNumberFormat="1" applyFont="1" applyFill="1" applyBorder="1" applyAlignment="1">
      <alignment horizontal="right"/>
    </xf>
    <xf numFmtId="41" fontId="7" fillId="0" borderId="28" xfId="0" applyNumberFormat="1" applyFont="1" applyFill="1" applyBorder="1" applyAlignment="1">
      <alignment/>
    </xf>
    <xf numFmtId="165" fontId="7" fillId="0" borderId="0" xfId="42" applyNumberFormat="1" applyFont="1" applyFill="1" applyBorder="1" applyAlignment="1">
      <alignment horizontal="right"/>
    </xf>
    <xf numFmtId="41" fontId="7" fillId="0" borderId="0" xfId="42" applyNumberFormat="1" applyFont="1" applyFill="1" applyBorder="1" applyAlignment="1">
      <alignment horizontal="right" vertical="top" wrapText="1"/>
    </xf>
    <xf numFmtId="41" fontId="16" fillId="0" borderId="0" xfId="42" applyNumberFormat="1" applyFont="1" applyFill="1" applyBorder="1" applyAlignment="1">
      <alignment/>
    </xf>
    <xf numFmtId="164" fontId="16" fillId="0" borderId="0" xfId="42" applyNumberFormat="1" applyFont="1" applyFill="1" applyBorder="1" applyAlignment="1">
      <alignment/>
    </xf>
    <xf numFmtId="41" fontId="7" fillId="0" borderId="13" xfId="42" applyNumberFormat="1" applyFont="1" applyFill="1" applyBorder="1" applyAlignment="1">
      <alignment horizontal="center" vertical="center"/>
    </xf>
    <xf numFmtId="41" fontId="7" fillId="0" borderId="0" xfId="42" applyNumberFormat="1" applyFont="1" applyFill="1" applyBorder="1" applyAlignment="1">
      <alignment horizontal="center" vertical="center"/>
    </xf>
    <xf numFmtId="41" fontId="16" fillId="0" borderId="0" xfId="42" applyNumberFormat="1" applyFont="1" applyFill="1" applyAlignment="1">
      <alignment/>
    </xf>
    <xf numFmtId="41" fontId="2" fillId="0" borderId="0" xfId="42" applyNumberFormat="1" applyFont="1" applyFill="1" applyAlignment="1">
      <alignment horizontal="center" vertical="center"/>
    </xf>
    <xf numFmtId="41" fontId="2" fillId="0" borderId="0" xfId="42" applyNumberFormat="1" applyFont="1" applyFill="1" applyAlignment="1">
      <alignment/>
    </xf>
    <xf numFmtId="0" fontId="1" fillId="0" borderId="0" xfId="0" applyFont="1" applyFill="1" applyAlignment="1">
      <alignment horizontal="left" wrapText="1"/>
    </xf>
    <xf numFmtId="14" fontId="7" fillId="0" borderId="0" xfId="0" applyNumberFormat="1" applyFont="1" applyFill="1" applyBorder="1" applyAlignment="1">
      <alignment horizontal="right" wrapText="1"/>
    </xf>
    <xf numFmtId="41" fontId="1" fillId="0" borderId="0" xfId="42" applyNumberFormat="1" applyFont="1" applyFill="1" applyBorder="1" applyAlignment="1">
      <alignment horizontal="center"/>
    </xf>
    <xf numFmtId="41" fontId="7" fillId="0" borderId="0" xfId="42" applyNumberFormat="1" applyFont="1" applyFill="1" applyBorder="1" applyAlignment="1">
      <alignment horizontal="center"/>
    </xf>
    <xf numFmtId="0" fontId="1" fillId="0" borderId="0" xfId="0" applyFont="1" applyFill="1" applyAlignment="1">
      <alignment horizontal="justify" wrapText="1"/>
    </xf>
    <xf numFmtId="41" fontId="1" fillId="0" borderId="0" xfId="42" applyNumberFormat="1" applyFont="1" applyFill="1" applyAlignment="1">
      <alignment vertical="top"/>
    </xf>
    <xf numFmtId="41" fontId="1" fillId="0" borderId="0" xfId="0" applyNumberFormat="1" applyFont="1" applyFill="1" applyAlignment="1">
      <alignment vertical="top"/>
    </xf>
    <xf numFmtId="0" fontId="18" fillId="0" borderId="0" xfId="0" applyFont="1" applyFill="1" applyAlignment="1">
      <alignment/>
    </xf>
    <xf numFmtId="41" fontId="7" fillId="0" borderId="0" xfId="42" applyNumberFormat="1" applyFont="1" applyFill="1" applyBorder="1" applyAlignment="1">
      <alignment vertical="top"/>
    </xf>
    <xf numFmtId="41" fontId="1" fillId="0" borderId="0" xfId="42" applyNumberFormat="1" applyFont="1" applyFill="1" applyBorder="1" applyAlignment="1">
      <alignment vertical="top"/>
    </xf>
    <xf numFmtId="0" fontId="16" fillId="0" borderId="0" xfId="0" applyFont="1" applyFill="1" applyAlignment="1" quotePrefix="1">
      <alignment/>
    </xf>
    <xf numFmtId="41" fontId="16" fillId="0" borderId="0" xfId="0" applyNumberFormat="1" applyFont="1" applyFill="1" applyAlignment="1">
      <alignment/>
    </xf>
    <xf numFmtId="41" fontId="16" fillId="0" borderId="0" xfId="42" applyNumberFormat="1" applyFont="1" applyFill="1" applyBorder="1" applyAlignment="1">
      <alignment vertical="top"/>
    </xf>
    <xf numFmtId="41" fontId="2" fillId="0" borderId="0" xfId="42" applyNumberFormat="1" applyFont="1" applyFill="1" applyBorder="1" applyAlignment="1">
      <alignment vertical="top"/>
    </xf>
    <xf numFmtId="0" fontId="16" fillId="0" borderId="0" xfId="0" applyFont="1" applyFill="1" applyAlignment="1">
      <alignment horizontal="left" vertical="top" wrapText="1"/>
    </xf>
    <xf numFmtId="0" fontId="7" fillId="0" borderId="0" xfId="0" applyFont="1" applyFill="1" applyAlignment="1">
      <alignment wrapText="1"/>
    </xf>
    <xf numFmtId="0" fontId="2" fillId="0" borderId="0" xfId="0" applyFont="1" applyFill="1" applyAlignment="1">
      <alignment wrapText="1"/>
    </xf>
    <xf numFmtId="41" fontId="2" fillId="0" borderId="0" xfId="42" applyNumberFormat="1" applyFont="1" applyFill="1" applyAlignment="1">
      <alignment wrapText="1"/>
    </xf>
    <xf numFmtId="41" fontId="2" fillId="0" borderId="0" xfId="0" applyNumberFormat="1" applyFont="1" applyFill="1" applyAlignment="1">
      <alignment wrapText="1"/>
    </xf>
    <xf numFmtId="41" fontId="7" fillId="0" borderId="0" xfId="42" applyNumberFormat="1" applyFont="1" applyFill="1" applyAlignment="1">
      <alignment wrapText="1"/>
    </xf>
    <xf numFmtId="41" fontId="7" fillId="0" borderId="0" xfId="0" applyNumberFormat="1" applyFont="1" applyFill="1" applyAlignment="1">
      <alignment wrapText="1"/>
    </xf>
    <xf numFmtId="0" fontId="1" fillId="0" borderId="0" xfId="0" applyFont="1" applyFill="1" applyAlignment="1">
      <alignment wrapText="1"/>
    </xf>
    <xf numFmtId="41" fontId="1" fillId="0" borderId="0" xfId="0" applyNumberFormat="1" applyFont="1" applyFill="1" applyAlignment="1">
      <alignment wrapText="1"/>
    </xf>
    <xf numFmtId="41" fontId="1" fillId="0" borderId="0" xfId="42" applyNumberFormat="1" applyFont="1" applyFill="1" applyAlignment="1">
      <alignment wrapText="1"/>
    </xf>
    <xf numFmtId="41" fontId="1" fillId="0" borderId="0" xfId="42" applyNumberFormat="1" applyFont="1" applyFill="1" applyAlignment="1">
      <alignment horizontal="center" vertical="center"/>
    </xf>
    <xf numFmtId="41" fontId="7" fillId="0" borderId="0" xfId="42" applyNumberFormat="1" applyFont="1" applyFill="1" applyBorder="1" applyAlignment="1">
      <alignment horizontal="center" wrapText="1"/>
    </xf>
    <xf numFmtId="0" fontId="2" fillId="0" borderId="0" xfId="0" applyFont="1" applyFill="1" applyAlignment="1" quotePrefix="1">
      <alignment/>
    </xf>
    <xf numFmtId="0" fontId="1" fillId="0" borderId="0" xfId="0" applyFont="1" applyFill="1" applyAlignment="1">
      <alignment horizontal="right"/>
    </xf>
    <xf numFmtId="41" fontId="12" fillId="0" borderId="0" xfId="42" applyNumberFormat="1" applyFont="1" applyFill="1" applyAlignment="1">
      <alignment/>
    </xf>
    <xf numFmtId="0" fontId="46" fillId="0" borderId="0" xfId="0" applyFont="1" applyFill="1" applyAlignment="1">
      <alignment/>
    </xf>
    <xf numFmtId="164" fontId="46" fillId="0" borderId="0" xfId="0" applyNumberFormat="1" applyFont="1" applyFill="1" applyAlignment="1">
      <alignment/>
    </xf>
    <xf numFmtId="0" fontId="7" fillId="0" borderId="0" xfId="0" applyNumberFormat="1" applyFont="1" applyFill="1" applyAlignment="1">
      <alignment horizontal="left"/>
    </xf>
    <xf numFmtId="164" fontId="24" fillId="0" borderId="0" xfId="0" applyNumberFormat="1" applyFont="1" applyFill="1" applyAlignment="1">
      <alignment/>
    </xf>
    <xf numFmtId="0" fontId="24" fillId="0" borderId="0" xfId="0" applyFont="1" applyFill="1" applyAlignment="1">
      <alignment/>
    </xf>
    <xf numFmtId="0" fontId="1" fillId="0" borderId="34" xfId="0" applyFont="1" applyFill="1" applyBorder="1" applyAlignment="1">
      <alignment horizontal="justify" vertical="top" wrapText="1"/>
    </xf>
    <xf numFmtId="0" fontId="1" fillId="0" borderId="35" xfId="0" applyFont="1" applyFill="1" applyBorder="1" applyAlignment="1">
      <alignment horizontal="justify" vertical="top" wrapText="1"/>
    </xf>
    <xf numFmtId="0" fontId="7" fillId="0" borderId="36" xfId="0" applyFont="1" applyFill="1" applyBorder="1" applyAlignment="1">
      <alignment horizontal="center" vertical="center" wrapText="1"/>
    </xf>
    <xf numFmtId="0" fontId="38" fillId="0" borderId="0" xfId="0" applyFont="1" applyFill="1" applyBorder="1" applyAlignment="1">
      <alignment horizontal="center" vertical="center" wrapText="1"/>
    </xf>
    <xf numFmtId="164" fontId="7" fillId="0" borderId="0" xfId="42" applyNumberFormat="1" applyFont="1" applyFill="1" applyBorder="1" applyAlignment="1">
      <alignment horizontal="center" vertical="center" wrapText="1"/>
    </xf>
    <xf numFmtId="164" fontId="7" fillId="0" borderId="37" xfId="42" applyNumberFormat="1" applyFont="1" applyFill="1" applyBorder="1" applyAlignment="1">
      <alignment horizontal="justify" wrapText="1"/>
    </xf>
    <xf numFmtId="164" fontId="38" fillId="0" borderId="0" xfId="42" applyNumberFormat="1" applyFont="1" applyFill="1" applyBorder="1" applyAlignment="1">
      <alignment horizontal="justify" wrapText="1"/>
    </xf>
    <xf numFmtId="164" fontId="7" fillId="0" borderId="0" xfId="42" applyNumberFormat="1" applyFont="1" applyFill="1" applyBorder="1" applyAlignment="1">
      <alignment horizontal="justify" wrapText="1"/>
    </xf>
    <xf numFmtId="0" fontId="1" fillId="0" borderId="38" xfId="0" applyFont="1" applyFill="1" applyBorder="1" applyAlignment="1">
      <alignment/>
    </xf>
    <xf numFmtId="0" fontId="1" fillId="0" borderId="38" xfId="0" applyFont="1" applyFill="1" applyBorder="1" applyAlignment="1">
      <alignment/>
    </xf>
    <xf numFmtId="164" fontId="1" fillId="0" borderId="38" xfId="42" applyNumberFormat="1" applyFont="1" applyFill="1" applyBorder="1" applyAlignment="1">
      <alignment horizontal="justify" wrapText="1"/>
    </xf>
    <xf numFmtId="166" fontId="46" fillId="0" borderId="0" xfId="42" applyNumberFormat="1" applyFont="1" applyFill="1" applyBorder="1" applyAlignment="1">
      <alignment horizontal="justify" wrapText="1"/>
    </xf>
    <xf numFmtId="164" fontId="1" fillId="0" borderId="0" xfId="42" applyNumberFormat="1" applyFont="1" applyFill="1" applyBorder="1" applyAlignment="1">
      <alignment horizontal="justify" wrapText="1"/>
    </xf>
    <xf numFmtId="164" fontId="1" fillId="0" borderId="38" xfId="42" applyNumberFormat="1" applyFont="1" applyFill="1" applyBorder="1" applyAlignment="1">
      <alignment horizontal="justify" vertical="top" wrapText="1"/>
    </xf>
    <xf numFmtId="0" fontId="1" fillId="0" borderId="38" xfId="0" applyFont="1" applyFill="1" applyBorder="1" applyAlignment="1">
      <alignment horizontal="left"/>
    </xf>
    <xf numFmtId="166" fontId="38" fillId="0" borderId="0" xfId="42" applyNumberFormat="1" applyFont="1" applyFill="1" applyBorder="1" applyAlignment="1">
      <alignment horizontal="justify" wrapText="1"/>
    </xf>
    <xf numFmtId="164" fontId="7" fillId="0" borderId="38" xfId="42" applyNumberFormat="1" applyFont="1" applyFill="1" applyBorder="1" applyAlignment="1">
      <alignment horizontal="justify" wrapText="1"/>
    </xf>
    <xf numFmtId="164" fontId="1" fillId="33" borderId="38" xfId="42" applyNumberFormat="1" applyFont="1" applyFill="1" applyBorder="1" applyAlignment="1">
      <alignment horizontal="justify" wrapText="1"/>
    </xf>
    <xf numFmtId="3" fontId="47" fillId="0" borderId="38" xfId="0" applyNumberFormat="1" applyFont="1" applyFill="1" applyBorder="1" applyAlignment="1">
      <alignment horizontal="right"/>
    </xf>
    <xf numFmtId="164" fontId="7" fillId="0" borderId="39" xfId="42" applyNumberFormat="1" applyFont="1" applyFill="1" applyBorder="1" applyAlignment="1">
      <alignment horizontal="justify" vertical="top" wrapText="1"/>
    </xf>
    <xf numFmtId="166" fontId="38" fillId="0" borderId="0" xfId="42" applyNumberFormat="1" applyFont="1" applyFill="1" applyBorder="1" applyAlignment="1">
      <alignment horizontal="justify" vertical="top" wrapText="1"/>
    </xf>
    <xf numFmtId="164" fontId="7" fillId="0" borderId="0" xfId="42" applyNumberFormat="1" applyFont="1" applyFill="1" applyBorder="1" applyAlignment="1">
      <alignment horizontal="justify" vertical="top" wrapText="1"/>
    </xf>
    <xf numFmtId="0" fontId="48" fillId="0" borderId="0" xfId="0" applyFont="1" applyFill="1" applyAlignment="1">
      <alignment/>
    </xf>
    <xf numFmtId="164" fontId="48" fillId="0" borderId="0" xfId="0" applyNumberFormat="1" applyFont="1" applyFill="1" applyAlignment="1">
      <alignment/>
    </xf>
    <xf numFmtId="0" fontId="49" fillId="0" borderId="0" xfId="0" applyFont="1" applyFill="1" applyAlignment="1">
      <alignment/>
    </xf>
    <xf numFmtId="164" fontId="48" fillId="0" borderId="0" xfId="42" applyNumberFormat="1" applyFont="1" applyFill="1" applyAlignment="1">
      <alignment/>
    </xf>
    <xf numFmtId="0" fontId="50" fillId="0" borderId="0" xfId="0" applyFont="1" applyFill="1" applyAlignment="1">
      <alignment/>
    </xf>
    <xf numFmtId="0" fontId="52" fillId="0" borderId="0" xfId="0" applyFont="1" applyFill="1" applyAlignment="1">
      <alignment/>
    </xf>
    <xf numFmtId="164" fontId="52" fillId="0" borderId="0" xfId="42" applyNumberFormat="1" applyFont="1" applyFill="1" applyAlignment="1">
      <alignment/>
    </xf>
    <xf numFmtId="0" fontId="52" fillId="0" borderId="0" xfId="0" applyFont="1" applyFill="1" applyAlignment="1">
      <alignment vertical="top"/>
    </xf>
    <xf numFmtId="37" fontId="8" fillId="0" borderId="0" xfId="0" applyNumberFormat="1" applyFont="1" applyAlignment="1">
      <alignment/>
    </xf>
    <xf numFmtId="41" fontId="8" fillId="0" borderId="0" xfId="0" applyNumberFormat="1" applyFont="1" applyAlignment="1">
      <alignment horizontal="right"/>
    </xf>
    <xf numFmtId="37" fontId="10" fillId="0" borderId="10" xfId="0" applyNumberFormat="1" applyFont="1" applyBorder="1" applyAlignment="1" applyProtection="1">
      <alignment/>
      <protection/>
    </xf>
    <xf numFmtId="41" fontId="10" fillId="0" borderId="10" xfId="0" applyNumberFormat="1" applyFont="1" applyBorder="1" applyAlignment="1">
      <alignment horizontal="right"/>
    </xf>
    <xf numFmtId="14" fontId="7" fillId="0" borderId="10" xfId="0" applyNumberFormat="1" applyFont="1" applyBorder="1" applyAlignment="1">
      <alignment horizontal="right" wrapText="1"/>
    </xf>
    <xf numFmtId="165" fontId="7" fillId="0" borderId="0" xfId="42" applyNumberFormat="1" applyFont="1" applyBorder="1" applyAlignment="1">
      <alignment horizontal="right"/>
    </xf>
    <xf numFmtId="0" fontId="7" fillId="0" borderId="0" xfId="0" applyFont="1" applyBorder="1" applyAlignment="1">
      <alignment horizontal="center"/>
    </xf>
    <xf numFmtId="41" fontId="1" fillId="0" borderId="0" xfId="0" applyNumberFormat="1" applyFont="1" applyAlignment="1">
      <alignment/>
    </xf>
    <xf numFmtId="41" fontId="7" fillId="0" borderId="0" xfId="0" applyNumberFormat="1" applyFont="1" applyAlignment="1">
      <alignment/>
    </xf>
    <xf numFmtId="41" fontId="1" fillId="0" borderId="0" xfId="42" applyNumberFormat="1" applyFont="1" applyAlignment="1">
      <alignment/>
    </xf>
    <xf numFmtId="0" fontId="7" fillId="0" borderId="0" xfId="0" applyFont="1" applyBorder="1" applyAlignment="1">
      <alignment horizontal="left"/>
    </xf>
    <xf numFmtId="41" fontId="7" fillId="0" borderId="13" xfId="42" applyNumberFormat="1" applyFont="1" applyBorder="1" applyAlignment="1">
      <alignment/>
    </xf>
    <xf numFmtId="3" fontId="1" fillId="0" borderId="0" xfId="0" applyNumberFormat="1" applyFont="1" applyAlignment="1">
      <alignment horizontal="right" vertical="center"/>
    </xf>
    <xf numFmtId="0" fontId="0" fillId="0" borderId="0" xfId="0" applyFont="1" applyAlignment="1">
      <alignment/>
    </xf>
    <xf numFmtId="0" fontId="7" fillId="0" borderId="0" xfId="0" applyFont="1" applyAlignment="1">
      <alignment wrapText="1"/>
    </xf>
    <xf numFmtId="0" fontId="0" fillId="0" borderId="0" xfId="0" applyFont="1" applyAlignment="1">
      <alignment wrapText="1"/>
    </xf>
    <xf numFmtId="164" fontId="1" fillId="0" borderId="0" xfId="0" applyNumberFormat="1" applyFont="1" applyAlignment="1">
      <alignment/>
    </xf>
    <xf numFmtId="164" fontId="1" fillId="0" borderId="0" xfId="0" applyNumberFormat="1" applyFont="1" applyAlignment="1">
      <alignment horizontal="right" vertical="center"/>
    </xf>
    <xf numFmtId="164" fontId="16" fillId="0" borderId="0" xfId="0" applyNumberFormat="1" applyFont="1" applyAlignment="1">
      <alignment/>
    </xf>
    <xf numFmtId="41" fontId="16" fillId="0" borderId="0" xfId="0" applyNumberFormat="1" applyFont="1" applyAlignment="1">
      <alignment/>
    </xf>
    <xf numFmtId="164" fontId="1" fillId="0" borderId="0" xfId="0" applyNumberFormat="1" applyFont="1" applyFill="1" applyAlignment="1">
      <alignment horizontal="right" vertical="center"/>
    </xf>
    <xf numFmtId="164" fontId="16" fillId="0" borderId="0" xfId="0" applyNumberFormat="1" applyFont="1" applyFill="1" applyAlignment="1">
      <alignment horizontal="right" vertical="center"/>
    </xf>
    <xf numFmtId="164" fontId="7" fillId="0" borderId="10" xfId="42" applyNumberFormat="1" applyFont="1" applyFill="1" applyBorder="1" applyAlignment="1">
      <alignment horizontal="center"/>
    </xf>
    <xf numFmtId="164" fontId="7" fillId="0" borderId="0" xfId="42" applyNumberFormat="1" applyFont="1" applyFill="1" applyBorder="1" applyAlignment="1">
      <alignment horizontal="center"/>
    </xf>
    <xf numFmtId="3" fontId="1" fillId="0" borderId="0" xfId="0" applyNumberFormat="1" applyFont="1" applyFill="1" applyAlignment="1">
      <alignment horizontal="right" vertical="center"/>
    </xf>
    <xf numFmtId="10" fontId="1" fillId="0" borderId="0" xfId="58" applyNumberFormat="1" applyFont="1" applyFill="1" applyAlignment="1">
      <alignment/>
    </xf>
    <xf numFmtId="10" fontId="1" fillId="0" borderId="0" xfId="58" applyNumberFormat="1" applyFont="1" applyFill="1" applyAlignment="1">
      <alignment horizontal="right" vertical="center"/>
    </xf>
    <xf numFmtId="164" fontId="16" fillId="0" borderId="0" xfId="0" applyNumberFormat="1" applyFont="1" applyAlignment="1">
      <alignment horizontal="right" vertical="center"/>
    </xf>
    <xf numFmtId="0" fontId="26" fillId="0" borderId="0" xfId="0" applyFont="1" applyFill="1" applyAlignment="1">
      <alignment/>
    </xf>
    <xf numFmtId="164" fontId="32" fillId="0" borderId="0" xfId="42" applyNumberFormat="1" applyFont="1" applyAlignment="1">
      <alignment/>
    </xf>
    <xf numFmtId="0" fontId="32" fillId="0" borderId="0" xfId="0" applyFont="1" applyAlignment="1">
      <alignment/>
    </xf>
    <xf numFmtId="164" fontId="39" fillId="0" borderId="0" xfId="42" applyNumberFormat="1" applyFont="1" applyAlignment="1">
      <alignment/>
    </xf>
    <xf numFmtId="0" fontId="39" fillId="0" borderId="0" xfId="0" applyFont="1" applyAlignment="1">
      <alignment/>
    </xf>
    <xf numFmtId="49" fontId="7" fillId="0" borderId="0" xfId="0" applyNumberFormat="1" applyFont="1" applyAlignment="1">
      <alignment horizontal="left"/>
    </xf>
    <xf numFmtId="164" fontId="7" fillId="0" borderId="10" xfId="42" applyNumberFormat="1" applyFont="1" applyFill="1" applyBorder="1" applyAlignment="1">
      <alignment horizontal="right"/>
    </xf>
    <xf numFmtId="164" fontId="7" fillId="0" borderId="0" xfId="42" applyNumberFormat="1" applyFont="1" applyBorder="1" applyAlignment="1">
      <alignment horizontal="center"/>
    </xf>
    <xf numFmtId="164" fontId="7" fillId="0" borderId="10" xfId="42" applyNumberFormat="1" applyFont="1" applyBorder="1" applyAlignment="1">
      <alignment horizontal="right"/>
    </xf>
    <xf numFmtId="164" fontId="1" fillId="0" borderId="0" xfId="42" applyNumberFormat="1" applyFont="1" applyBorder="1" applyAlignment="1">
      <alignment/>
    </xf>
    <xf numFmtId="0" fontId="1" fillId="0" borderId="0" xfId="0" applyFont="1" applyAlignment="1">
      <alignment/>
    </xf>
    <xf numFmtId="0" fontId="1" fillId="0" borderId="0" xfId="0" applyFont="1" applyAlignment="1" quotePrefix="1">
      <alignment horizontal="left" indent="2"/>
    </xf>
    <xf numFmtId="164" fontId="7" fillId="0" borderId="13" xfId="0" applyNumberFormat="1" applyFont="1" applyFill="1" applyBorder="1" applyAlignment="1">
      <alignment/>
    </xf>
    <xf numFmtId="164" fontId="7" fillId="0" borderId="0" xfId="0" applyNumberFormat="1" applyFont="1" applyBorder="1" applyAlignment="1">
      <alignment/>
    </xf>
    <xf numFmtId="164" fontId="7" fillId="0" borderId="13" xfId="42" applyNumberFormat="1" applyFont="1" applyBorder="1" applyAlignment="1">
      <alignment/>
    </xf>
    <xf numFmtId="164" fontId="7" fillId="0" borderId="0" xfId="0" applyNumberFormat="1" applyFont="1" applyFill="1" applyBorder="1" applyAlignment="1">
      <alignment/>
    </xf>
    <xf numFmtId="164" fontId="32" fillId="0" borderId="0" xfId="0" applyNumberFormat="1" applyFont="1" applyAlignment="1">
      <alignment/>
    </xf>
    <xf numFmtId="164" fontId="7" fillId="0" borderId="10" xfId="42" applyNumberFormat="1" applyFont="1" applyBorder="1" applyAlignment="1">
      <alignment horizontal="center"/>
    </xf>
    <xf numFmtId="164" fontId="7" fillId="0" borderId="0" xfId="42" applyNumberFormat="1" applyFont="1" applyBorder="1" applyAlignment="1">
      <alignment/>
    </xf>
    <xf numFmtId="164" fontId="1" fillId="0" borderId="0" xfId="42" applyNumberFormat="1" applyFont="1" applyFill="1" applyBorder="1" applyAlignment="1">
      <alignment horizontal="center"/>
    </xf>
    <xf numFmtId="164" fontId="1" fillId="0" borderId="0" xfId="42" applyNumberFormat="1" applyFont="1" applyAlignment="1">
      <alignment horizontal="center"/>
    </xf>
    <xf numFmtId="164" fontId="1" fillId="0" borderId="0" xfId="42" applyNumberFormat="1" applyFont="1" applyBorder="1" applyAlignment="1">
      <alignment horizontal="center"/>
    </xf>
    <xf numFmtId="164" fontId="1" fillId="0" borderId="0" xfId="42" applyNumberFormat="1" applyFont="1" applyFill="1" applyBorder="1" applyAlignment="1">
      <alignment horizontal="right"/>
    </xf>
    <xf numFmtId="164" fontId="1" fillId="0" borderId="0" xfId="0" applyNumberFormat="1" applyFont="1" applyFill="1" applyBorder="1" applyAlignment="1">
      <alignment/>
    </xf>
    <xf numFmtId="0" fontId="1" fillId="0" borderId="0" xfId="0" applyFont="1" applyBorder="1" applyAlignment="1">
      <alignment horizontal="left"/>
    </xf>
    <xf numFmtId="0" fontId="1" fillId="0" borderId="0" xfId="0" applyFont="1" applyBorder="1" applyAlignment="1" quotePrefix="1">
      <alignment horizontal="left"/>
    </xf>
    <xf numFmtId="0" fontId="1" fillId="0" borderId="0" xfId="0" applyFont="1" applyFill="1" applyBorder="1" applyAlignment="1" quotePrefix="1">
      <alignment horizontal="left"/>
    </xf>
    <xf numFmtId="164" fontId="1" fillId="0" borderId="0" xfId="42" applyNumberFormat="1" applyFont="1" applyFill="1" applyAlignment="1">
      <alignment horizontal="center"/>
    </xf>
    <xf numFmtId="0" fontId="1" fillId="0" borderId="0" xfId="0" applyFont="1" applyFill="1" applyBorder="1" applyAlignment="1">
      <alignment horizontal="left"/>
    </xf>
    <xf numFmtId="0" fontId="7" fillId="0" borderId="10" xfId="0" applyFont="1" applyFill="1" applyBorder="1" applyAlignment="1">
      <alignment horizontal="center"/>
    </xf>
    <xf numFmtId="0" fontId="7" fillId="0" borderId="10" xfId="0" applyFont="1" applyBorder="1" applyAlignment="1">
      <alignment horizontal="center"/>
    </xf>
    <xf numFmtId="0" fontId="1" fillId="0" borderId="0" xfId="0" applyFont="1" applyAlignment="1" quotePrefix="1">
      <alignment horizontal="left"/>
    </xf>
    <xf numFmtId="164" fontId="1" fillId="0" borderId="0" xfId="42" applyNumberFormat="1" applyFont="1" applyFill="1" applyAlignment="1">
      <alignment vertical="top"/>
    </xf>
    <xf numFmtId="164" fontId="1" fillId="0" borderId="0" xfId="42" applyNumberFormat="1" applyFont="1" applyAlignment="1">
      <alignment vertical="top"/>
    </xf>
    <xf numFmtId="0" fontId="7" fillId="0" borderId="0" xfId="0" applyFont="1" applyAlignment="1" quotePrefix="1">
      <alignment/>
    </xf>
    <xf numFmtId="43" fontId="7" fillId="0" borderId="0" xfId="42" applyFont="1" applyBorder="1" applyAlignment="1">
      <alignment horizontal="center"/>
    </xf>
    <xf numFmtId="3" fontId="32" fillId="0" borderId="0" xfId="0" applyNumberFormat="1" applyFont="1" applyAlignment="1">
      <alignment/>
    </xf>
    <xf numFmtId="0" fontId="7" fillId="0" borderId="0" xfId="0" applyFont="1" applyFill="1" applyAlignment="1">
      <alignment vertical="top" wrapText="1"/>
    </xf>
    <xf numFmtId="164" fontId="1" fillId="0" borderId="0" xfId="42" applyNumberFormat="1" applyFont="1" applyFill="1" applyAlignment="1" quotePrefix="1">
      <alignment vertical="top"/>
    </xf>
    <xf numFmtId="164" fontId="1" fillId="0" borderId="0" xfId="42" applyNumberFormat="1" applyFont="1" applyFill="1" applyAlignment="1">
      <alignment vertical="top" wrapText="1"/>
    </xf>
    <xf numFmtId="164" fontId="1" fillId="0" borderId="0" xfId="42" applyNumberFormat="1" applyFont="1" applyFill="1" applyAlignment="1">
      <alignment horizontal="left" vertical="top" wrapText="1"/>
    </xf>
    <xf numFmtId="164" fontId="1" fillId="0" borderId="0" xfId="42" applyNumberFormat="1" applyFont="1" applyFill="1" applyAlignment="1">
      <alignment/>
    </xf>
    <xf numFmtId="164" fontId="1" fillId="0" borderId="0" xfId="42" applyNumberFormat="1" applyFont="1" applyFill="1" applyAlignment="1">
      <alignment wrapText="1"/>
    </xf>
    <xf numFmtId="164" fontId="16" fillId="0" borderId="0" xfId="42" applyNumberFormat="1" applyFont="1" applyFill="1" applyAlignment="1">
      <alignment vertical="top"/>
    </xf>
    <xf numFmtId="164" fontId="16" fillId="0" borderId="0" xfId="42" applyNumberFormat="1" applyFont="1" applyFill="1" applyAlignment="1">
      <alignment vertical="top" wrapText="1"/>
    </xf>
    <xf numFmtId="164" fontId="16" fillId="0" borderId="0" xfId="42" applyNumberFormat="1" applyFont="1" applyFill="1" applyAlignment="1">
      <alignment horizontal="left" vertical="top" wrapText="1"/>
    </xf>
    <xf numFmtId="164" fontId="16" fillId="0" borderId="0" xfId="42" applyNumberFormat="1" applyFont="1" applyFill="1" applyAlignment="1">
      <alignment wrapText="1"/>
    </xf>
    <xf numFmtId="164" fontId="16" fillId="0" borderId="0" xfId="42" applyNumberFormat="1" applyFont="1" applyFill="1" applyAlignment="1">
      <alignment/>
    </xf>
    <xf numFmtId="164" fontId="1" fillId="0" borderId="0" xfId="42" applyNumberFormat="1" applyFont="1" applyFill="1" applyBorder="1" applyAlignment="1" quotePrefix="1">
      <alignment vertical="top"/>
    </xf>
    <xf numFmtId="164" fontId="1" fillId="0" borderId="0" xfId="42" applyNumberFormat="1" applyFont="1" applyFill="1" applyBorder="1" applyAlignment="1">
      <alignment vertical="top" wrapText="1"/>
    </xf>
    <xf numFmtId="164" fontId="1" fillId="0" borderId="0" xfId="42" applyNumberFormat="1" applyFont="1" applyFill="1" applyBorder="1" applyAlignment="1">
      <alignment horizontal="left" vertical="top" wrapText="1"/>
    </xf>
    <xf numFmtId="164" fontId="1" fillId="0" borderId="0" xfId="42" applyNumberFormat="1" applyFont="1" applyFill="1" applyBorder="1" applyAlignment="1">
      <alignment vertical="top"/>
    </xf>
    <xf numFmtId="164" fontId="16" fillId="0" borderId="0" xfId="42" applyNumberFormat="1" applyFont="1" applyFill="1" applyBorder="1" applyAlignment="1">
      <alignment vertical="top"/>
    </xf>
    <xf numFmtId="164" fontId="16" fillId="0" borderId="0" xfId="42" applyNumberFormat="1" applyFont="1" applyFill="1" applyBorder="1" applyAlignment="1" quotePrefix="1">
      <alignment vertical="top"/>
    </xf>
    <xf numFmtId="164" fontId="16" fillId="0" borderId="0" xfId="42" applyNumberFormat="1" applyFont="1" applyFill="1" applyBorder="1" applyAlignment="1">
      <alignment horizontal="left" vertical="top" wrapText="1"/>
    </xf>
    <xf numFmtId="164" fontId="16" fillId="0" borderId="0" xfId="42" applyNumberFormat="1" applyFont="1" applyFill="1" applyBorder="1" applyAlignment="1">
      <alignment vertical="top" wrapText="1"/>
    </xf>
    <xf numFmtId="164" fontId="1" fillId="0" borderId="0" xfId="42" applyNumberFormat="1" applyFont="1" applyFill="1" applyBorder="1" applyAlignment="1">
      <alignment wrapText="1"/>
    </xf>
    <xf numFmtId="0" fontId="16" fillId="0" borderId="0" xfId="0" applyFont="1" applyFill="1" applyAlignment="1">
      <alignment horizontal="justify" vertical="top" wrapText="1"/>
    </xf>
    <xf numFmtId="49" fontId="7" fillId="33" borderId="0" xfId="0" applyNumberFormat="1" applyFont="1" applyFill="1" applyAlignment="1">
      <alignment horizontal="left"/>
    </xf>
    <xf numFmtId="0" fontId="7" fillId="33" borderId="0" xfId="0" applyFont="1" applyFill="1" applyAlignment="1">
      <alignment/>
    </xf>
    <xf numFmtId="0" fontId="1" fillId="33" borderId="0" xfId="0" applyFont="1" applyFill="1" applyAlignment="1">
      <alignment/>
    </xf>
    <xf numFmtId="0" fontId="7" fillId="33" borderId="10" xfId="0" applyFont="1" applyFill="1" applyBorder="1" applyAlignment="1">
      <alignment horizontal="center"/>
    </xf>
    <xf numFmtId="0" fontId="7" fillId="33" borderId="0" xfId="0" applyFont="1" applyFill="1" applyAlignment="1">
      <alignment horizontal="center"/>
    </xf>
    <xf numFmtId="164" fontId="30" fillId="33" borderId="0" xfId="42" applyNumberFormat="1" applyFont="1" applyFill="1" applyAlignment="1">
      <alignment/>
    </xf>
    <xf numFmtId="0" fontId="30" fillId="33" borderId="0" xfId="0" applyFont="1" applyFill="1" applyAlignment="1">
      <alignment/>
    </xf>
    <xf numFmtId="164" fontId="30" fillId="0" borderId="0" xfId="42" applyNumberFormat="1" applyFont="1" applyAlignment="1">
      <alignment/>
    </xf>
    <xf numFmtId="0" fontId="30" fillId="0" borderId="0" xfId="0" applyFont="1" applyAlignment="1">
      <alignment/>
    </xf>
    <xf numFmtId="49" fontId="7" fillId="0" borderId="0" xfId="0" applyNumberFormat="1" applyFont="1" applyAlignment="1">
      <alignment horizontal="right"/>
    </xf>
    <xf numFmtId="164" fontId="1" fillId="33" borderId="0" xfId="42" applyNumberFormat="1" applyFont="1" applyFill="1" applyBorder="1" applyAlignment="1">
      <alignment/>
    </xf>
    <xf numFmtId="3" fontId="30" fillId="0" borderId="0" xfId="42" applyNumberFormat="1" applyFont="1" applyAlignment="1">
      <alignment/>
    </xf>
    <xf numFmtId="3" fontId="30" fillId="0" borderId="0" xfId="0" applyNumberFormat="1" applyFont="1" applyAlignment="1">
      <alignment/>
    </xf>
    <xf numFmtId="3" fontId="1" fillId="0" borderId="0" xfId="0" applyNumberFormat="1" applyFont="1" applyAlignment="1">
      <alignment/>
    </xf>
    <xf numFmtId="3" fontId="7" fillId="0" borderId="0" xfId="0" applyNumberFormat="1" applyFont="1" applyAlignment="1">
      <alignment/>
    </xf>
    <xf numFmtId="164" fontId="1" fillId="33" borderId="0" xfId="42" applyNumberFormat="1" applyFont="1" applyFill="1" applyAlignment="1">
      <alignment/>
    </xf>
    <xf numFmtId="41" fontId="1" fillId="0" borderId="0" xfId="0" applyNumberFormat="1" applyFont="1" applyBorder="1" applyAlignment="1">
      <alignment horizontal="right"/>
    </xf>
    <xf numFmtId="164" fontId="1" fillId="33" borderId="0" xfId="0" applyNumberFormat="1" applyFont="1" applyFill="1" applyBorder="1" applyAlignment="1">
      <alignment horizontal="center"/>
    </xf>
    <xf numFmtId="3" fontId="7" fillId="0" borderId="0" xfId="42" applyNumberFormat="1" applyFont="1" applyBorder="1" applyAlignment="1">
      <alignment horizontal="left" vertical="top"/>
    </xf>
    <xf numFmtId="164" fontId="7" fillId="0" borderId="0" xfId="42" applyNumberFormat="1" applyFont="1" applyBorder="1" applyAlignment="1">
      <alignment horizontal="left" vertical="top"/>
    </xf>
    <xf numFmtId="164" fontId="1" fillId="0" borderId="0" xfId="42" applyNumberFormat="1" applyFont="1" applyBorder="1" applyAlignment="1">
      <alignment horizontal="left" vertical="top" wrapText="1"/>
    </xf>
    <xf numFmtId="164" fontId="1" fillId="0" borderId="0" xfId="42" applyNumberFormat="1" applyFont="1" applyFill="1" applyBorder="1" applyAlignment="1">
      <alignment horizontal="right" wrapText="1"/>
    </xf>
    <xf numFmtId="164" fontId="1" fillId="0" borderId="0" xfId="42" applyNumberFormat="1" applyFont="1" applyBorder="1" applyAlignment="1">
      <alignment horizontal="right" wrapText="1"/>
    </xf>
    <xf numFmtId="3" fontId="7" fillId="0" borderId="10" xfId="42" applyNumberFormat="1" applyFont="1" applyBorder="1" applyAlignment="1">
      <alignment horizontal="left" vertical="top"/>
    </xf>
    <xf numFmtId="164" fontId="7" fillId="0" borderId="10" xfId="42" applyNumberFormat="1" applyFont="1" applyBorder="1" applyAlignment="1">
      <alignment horizontal="left" vertical="top"/>
    </xf>
    <xf numFmtId="164" fontId="1" fillId="0" borderId="10" xfId="42" applyNumberFormat="1" applyFont="1" applyBorder="1" applyAlignment="1">
      <alignment horizontal="left" vertical="top" wrapText="1"/>
    </xf>
    <xf numFmtId="3" fontId="7" fillId="0" borderId="10" xfId="42" applyNumberFormat="1" applyFont="1" applyBorder="1" applyAlignment="1">
      <alignment horizontal="right" vertical="top"/>
    </xf>
    <xf numFmtId="0" fontId="1" fillId="0" borderId="0" xfId="0" applyFont="1" applyAlignment="1">
      <alignment vertical="center"/>
    </xf>
    <xf numFmtId="10" fontId="1" fillId="0" borderId="0" xfId="58" applyNumberFormat="1" applyFont="1" applyFill="1" applyBorder="1" applyAlignment="1">
      <alignment horizontal="center" vertical="center" wrapText="1"/>
    </xf>
    <xf numFmtId="0" fontId="1" fillId="0" borderId="0" xfId="0" applyFont="1" applyFill="1" applyAlignment="1" quotePrefix="1">
      <alignment horizontal="justify" wrapText="1"/>
    </xf>
    <xf numFmtId="0" fontId="1" fillId="0" borderId="0" xfId="0" applyFont="1" applyFill="1" applyAlignment="1">
      <alignment horizontal="right" wrapText="1"/>
    </xf>
    <xf numFmtId="0" fontId="7" fillId="0" borderId="10" xfId="0" applyFont="1" applyFill="1" applyBorder="1" applyAlignment="1">
      <alignment horizontal="center" wrapText="1"/>
    </xf>
    <xf numFmtId="0" fontId="7" fillId="0" borderId="10" xfId="0" applyFont="1" applyFill="1" applyBorder="1" applyAlignment="1">
      <alignment horizontal="justify" wrapText="1"/>
    </xf>
    <xf numFmtId="0" fontId="7" fillId="0" borderId="10" xfId="0" applyFont="1" applyFill="1" applyBorder="1" applyAlignment="1">
      <alignment horizontal="right" wrapText="1"/>
    </xf>
    <xf numFmtId="3" fontId="1" fillId="0" borderId="0" xfId="42" applyNumberFormat="1" applyFont="1" applyFill="1" applyAlignment="1">
      <alignment horizontal="right" wrapText="1"/>
    </xf>
    <xf numFmtId="3" fontId="1" fillId="33" borderId="0" xfId="42" applyNumberFormat="1" applyFont="1" applyFill="1" applyAlignment="1">
      <alignment horizontal="right" wrapText="1"/>
    </xf>
    <xf numFmtId="3" fontId="1" fillId="0" borderId="0" xfId="42" applyNumberFormat="1" applyFont="1" applyBorder="1" applyAlignment="1">
      <alignment horizontal="left" vertical="top"/>
    </xf>
    <xf numFmtId="164" fontId="1" fillId="0" borderId="0" xfId="42" applyNumberFormat="1" applyFont="1" applyBorder="1" applyAlignment="1">
      <alignment horizontal="left" vertical="top"/>
    </xf>
    <xf numFmtId="164" fontId="38" fillId="0" borderId="0" xfId="42" applyNumberFormat="1" applyFont="1" applyAlignment="1">
      <alignment/>
    </xf>
    <xf numFmtId="0" fontId="38" fillId="0" borderId="0" xfId="0" applyFont="1" applyAlignment="1">
      <alignment/>
    </xf>
    <xf numFmtId="0" fontId="7" fillId="0" borderId="10" xfId="0" applyFont="1" applyFill="1" applyBorder="1" applyAlignment="1">
      <alignment horizontal="center" vertical="top" wrapText="1"/>
    </xf>
    <xf numFmtId="0" fontId="34" fillId="0" borderId="10" xfId="0" applyFont="1" applyBorder="1" applyAlignment="1">
      <alignment horizontal="right" vertical="top" wrapText="1"/>
    </xf>
    <xf numFmtId="164" fontId="1" fillId="0" borderId="10" xfId="42" applyNumberFormat="1" applyFont="1" applyBorder="1" applyAlignment="1">
      <alignment horizontal="right" wrapText="1"/>
    </xf>
    <xf numFmtId="164" fontId="1" fillId="0" borderId="0" xfId="42" applyNumberFormat="1" applyFont="1" applyFill="1" applyAlignment="1">
      <alignment horizontal="right" wrapText="1"/>
    </xf>
    <xf numFmtId="3" fontId="17" fillId="0" borderId="0" xfId="42" applyNumberFormat="1" applyFont="1" applyFill="1" applyBorder="1" applyAlignment="1">
      <alignment horizontal="left" wrapText="1"/>
    </xf>
    <xf numFmtId="3" fontId="7" fillId="0" borderId="10" xfId="42" applyNumberFormat="1" applyFont="1" applyBorder="1" applyAlignment="1">
      <alignment horizontal="center" vertical="center"/>
    </xf>
    <xf numFmtId="164" fontId="7" fillId="0" borderId="0" xfId="42" applyNumberFormat="1" applyFont="1" applyFill="1" applyBorder="1" applyAlignment="1" quotePrefix="1">
      <alignment horizontal="center" vertical="center" wrapText="1"/>
    </xf>
    <xf numFmtId="164" fontId="7" fillId="0" borderId="0" xfId="42" applyNumberFormat="1" applyFont="1" applyBorder="1" applyAlignment="1">
      <alignment horizontal="center" vertical="center" wrapText="1"/>
    </xf>
    <xf numFmtId="0" fontId="7" fillId="0" borderId="0" xfId="0" applyFont="1" applyFill="1" applyBorder="1" applyAlignment="1">
      <alignment horizontal="center" wrapText="1"/>
    </xf>
    <xf numFmtId="0" fontId="34" fillId="0" borderId="0" xfId="0" applyFont="1" applyBorder="1" applyAlignment="1">
      <alignment horizontal="right" vertical="top" wrapText="1"/>
    </xf>
    <xf numFmtId="3" fontId="7" fillId="0" borderId="0" xfId="42" applyNumberFormat="1" applyFont="1" applyFill="1" applyBorder="1" applyAlignment="1">
      <alignment horizontal="left" vertical="top" wrapText="1"/>
    </xf>
    <xf numFmtId="3" fontId="7" fillId="0" borderId="0" xfId="42" applyNumberFormat="1" applyFont="1" applyFill="1" applyBorder="1" applyAlignment="1">
      <alignment vertical="top" wrapText="1"/>
    </xf>
    <xf numFmtId="0" fontId="34" fillId="0" borderId="0" xfId="0" applyFont="1" applyFill="1" applyBorder="1" applyAlignment="1">
      <alignment horizontal="right" vertical="top" wrapText="1"/>
    </xf>
    <xf numFmtId="164" fontId="11" fillId="33" borderId="0" xfId="42" applyNumberFormat="1" applyFont="1" applyFill="1" applyBorder="1" applyAlignment="1">
      <alignment horizontal="right" vertical="top" wrapText="1"/>
    </xf>
    <xf numFmtId="0" fontId="2" fillId="0" borderId="13" xfId="0" applyFont="1" applyFill="1" applyBorder="1" applyAlignment="1">
      <alignment horizontal="justify" wrapText="1"/>
    </xf>
    <xf numFmtId="164" fontId="2" fillId="0" borderId="13" xfId="42" applyNumberFormat="1" applyFont="1" applyFill="1" applyBorder="1" applyAlignment="1">
      <alignment horizontal="right" wrapText="1"/>
    </xf>
    <xf numFmtId="0" fontId="2" fillId="0" borderId="0" xfId="0" applyFont="1" applyFill="1" applyBorder="1" applyAlignment="1">
      <alignment horizontal="justify" wrapText="1"/>
    </xf>
    <xf numFmtId="164" fontId="2" fillId="0" borderId="0" xfId="42" applyNumberFormat="1" applyFont="1" applyFill="1" applyBorder="1" applyAlignment="1">
      <alignment horizontal="right" wrapText="1"/>
    </xf>
    <xf numFmtId="43" fontId="16" fillId="0" borderId="0" xfId="0" applyNumberFormat="1" applyFont="1" applyAlignment="1">
      <alignment horizontal="center"/>
    </xf>
    <xf numFmtId="0" fontId="54" fillId="0" borderId="0" xfId="0" applyFont="1" applyAlignment="1">
      <alignment/>
    </xf>
    <xf numFmtId="0" fontId="54" fillId="0" borderId="0" xfId="0" applyFont="1" applyAlignment="1">
      <alignment horizontal="center"/>
    </xf>
    <xf numFmtId="0" fontId="55" fillId="0" borderId="0" xfId="0" applyFont="1" applyAlignment="1">
      <alignment/>
    </xf>
    <xf numFmtId="0" fontId="1" fillId="0" borderId="0" xfId="0" applyFont="1" applyAlignment="1">
      <alignment horizontal="left"/>
    </xf>
    <xf numFmtId="0" fontId="3" fillId="0" borderId="0" xfId="0" applyFont="1" applyAlignment="1">
      <alignment horizontal="center" wrapText="1"/>
    </xf>
    <xf numFmtId="0" fontId="4" fillId="0" borderId="0" xfId="0" applyFont="1" applyAlignment="1">
      <alignment horizontal="center" wrapText="1"/>
    </xf>
    <xf numFmtId="0" fontId="5" fillId="0" borderId="0" xfId="0" applyFont="1" applyAlignment="1">
      <alignment horizontal="center"/>
    </xf>
    <xf numFmtId="0" fontId="5" fillId="0" borderId="0" xfId="0" applyFont="1" applyAlignment="1">
      <alignment horizontal="center" wrapText="1"/>
    </xf>
    <xf numFmtId="0" fontId="7" fillId="0" borderId="0" xfId="0" applyFont="1" applyAlignment="1">
      <alignment horizontal="left"/>
    </xf>
    <xf numFmtId="0" fontId="1" fillId="0" borderId="0" xfId="0" applyFont="1" applyFill="1" applyAlignment="1">
      <alignment horizontal="left" vertical="center" wrapText="1"/>
    </xf>
    <xf numFmtId="0" fontId="1" fillId="0" borderId="0" xfId="0" applyFont="1" applyFill="1" applyAlignment="1">
      <alignment horizontal="left" vertical="top" wrapText="1"/>
    </xf>
    <xf numFmtId="0" fontId="14" fillId="0" borderId="0" xfId="0" applyFont="1" applyFill="1" applyAlignment="1">
      <alignment horizontal="center"/>
    </xf>
    <xf numFmtId="0" fontId="1" fillId="0" borderId="0" xfId="0" applyFont="1" applyFill="1" applyAlignment="1">
      <alignment horizontal="justify"/>
    </xf>
    <xf numFmtId="3" fontId="1" fillId="0" borderId="0" xfId="0" applyNumberFormat="1" applyFont="1" applyFill="1" applyAlignment="1">
      <alignment horizontal="justify" vertical="center" wrapText="1"/>
    </xf>
    <xf numFmtId="3" fontId="1" fillId="0" borderId="0" xfId="0" applyNumberFormat="1" applyFont="1" applyFill="1" applyAlignment="1" quotePrefix="1">
      <alignment horizontal="justify" vertical="center" wrapText="1"/>
    </xf>
    <xf numFmtId="0" fontId="7" fillId="0" borderId="0" xfId="0" applyFont="1" applyFill="1" applyAlignment="1">
      <alignment horizontal="left" vertical="center" wrapText="1"/>
    </xf>
    <xf numFmtId="0" fontId="7" fillId="0" borderId="10" xfId="0" applyFont="1" applyFill="1" applyBorder="1" applyAlignment="1">
      <alignment horizontal="left"/>
    </xf>
    <xf numFmtId="0" fontId="7" fillId="0" borderId="0" xfId="0"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Alignment="1">
      <alignment horizontal="justify" vertical="center" wrapText="1"/>
    </xf>
    <xf numFmtId="0" fontId="7" fillId="0" borderId="0" xfId="0" applyFont="1" applyFill="1" applyAlignment="1">
      <alignment horizontal="left"/>
    </xf>
    <xf numFmtId="0" fontId="1" fillId="0" borderId="0" xfId="0" applyFont="1" applyFill="1" applyAlignment="1">
      <alignment horizontal="left"/>
    </xf>
    <xf numFmtId="0" fontId="1" fillId="0" borderId="0" xfId="0" applyFont="1" applyFill="1" applyAlignment="1">
      <alignment horizontal="justify" vertical="center"/>
    </xf>
    <xf numFmtId="0" fontId="16" fillId="0" borderId="0" xfId="0" applyFont="1" applyFill="1" applyAlignment="1">
      <alignment horizontal="left"/>
    </xf>
    <xf numFmtId="0" fontId="7" fillId="0" borderId="0" xfId="0" applyFont="1" applyFill="1" applyAlignment="1">
      <alignment horizontal="center"/>
    </xf>
    <xf numFmtId="0" fontId="1" fillId="0" borderId="0" xfId="0" applyFont="1" applyFill="1" applyAlignment="1">
      <alignment horizontal="justify" vertical="top"/>
    </xf>
    <xf numFmtId="0" fontId="1" fillId="0" borderId="0" xfId="0" applyNumberFormat="1" applyFont="1" applyAlignment="1">
      <alignment horizontal="justify" wrapText="1"/>
    </xf>
    <xf numFmtId="0" fontId="9" fillId="0" borderId="0" xfId="0" applyFont="1" applyAlignment="1">
      <alignment/>
    </xf>
    <xf numFmtId="0" fontId="1" fillId="0" borderId="0" xfId="0" applyNumberFormat="1" applyFont="1" applyFill="1" applyAlignment="1">
      <alignment horizontal="justify" vertical="center" wrapText="1"/>
    </xf>
    <xf numFmtId="0" fontId="9" fillId="0" borderId="0" xfId="0" applyFont="1" applyFill="1" applyAlignment="1">
      <alignment vertical="center"/>
    </xf>
    <xf numFmtId="0" fontId="12" fillId="0" borderId="0" xfId="0" applyNumberFormat="1" applyFont="1" applyAlignment="1">
      <alignment horizontal="justify" vertical="top" wrapText="1"/>
    </xf>
    <xf numFmtId="0" fontId="19" fillId="0" borderId="0" xfId="0" applyFont="1" applyAlignment="1">
      <alignment horizontal="justify" vertical="top"/>
    </xf>
    <xf numFmtId="0" fontId="2" fillId="0" borderId="0" xfId="0" applyFont="1" applyAlignment="1">
      <alignment horizontal="center" wrapText="1"/>
    </xf>
    <xf numFmtId="0" fontId="7" fillId="0" borderId="0" xfId="0" applyFont="1" applyAlignment="1">
      <alignment horizontal="left" vertical="top" wrapText="1"/>
    </xf>
    <xf numFmtId="0" fontId="7" fillId="0" borderId="0" xfId="0" applyFont="1" applyAlignment="1">
      <alignment vertical="center" wrapText="1"/>
    </xf>
    <xf numFmtId="0" fontId="0" fillId="0" borderId="0" xfId="0" applyAlignment="1">
      <alignment vertical="center" wrapText="1"/>
    </xf>
    <xf numFmtId="0" fontId="1" fillId="0" borderId="0" xfId="0" applyNumberFormat="1" applyFont="1" applyFill="1" applyAlignment="1">
      <alignment horizontal="justify" wrapText="1"/>
    </xf>
    <xf numFmtId="0" fontId="9" fillId="0" borderId="0" xfId="0" applyFont="1" applyFill="1" applyAlignment="1">
      <alignment/>
    </xf>
    <xf numFmtId="0" fontId="1" fillId="0" borderId="0" xfId="0" applyFont="1" applyAlignment="1">
      <alignment horizontal="center"/>
    </xf>
    <xf numFmtId="0" fontId="1" fillId="0" borderId="0" xfId="0" applyNumberFormat="1" applyFont="1" applyAlignment="1">
      <alignment horizontal="justify" vertical="top" wrapText="1"/>
    </xf>
    <xf numFmtId="0" fontId="9" fillId="0" borderId="0" xfId="0" applyFont="1" applyAlignment="1">
      <alignment vertical="top"/>
    </xf>
    <xf numFmtId="0" fontId="7" fillId="0" borderId="0" xfId="0" applyFont="1" applyAlignment="1">
      <alignment horizontal="center"/>
    </xf>
    <xf numFmtId="0" fontId="1" fillId="0" borderId="0" xfId="0" applyNumberFormat="1" applyFont="1" applyAlignment="1">
      <alignment horizontal="justify" vertical="center" wrapText="1"/>
    </xf>
    <xf numFmtId="0" fontId="9" fillId="0" borderId="0" xfId="0" applyFont="1" applyAlignment="1">
      <alignment vertical="center"/>
    </xf>
    <xf numFmtId="0" fontId="14" fillId="0" borderId="0" xfId="0" applyFont="1" applyFill="1" applyBorder="1" applyAlignment="1">
      <alignment horizontal="center"/>
    </xf>
    <xf numFmtId="0" fontId="2" fillId="0" borderId="0" xfId="0" applyFont="1" applyFill="1" applyBorder="1" applyAlignment="1">
      <alignment horizontal="center"/>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41" fontId="7" fillId="0" borderId="11" xfId="0" applyNumberFormat="1" applyFont="1" applyFill="1" applyBorder="1" applyAlignment="1">
      <alignment horizontal="right" vertical="center" wrapText="1"/>
    </xf>
    <xf numFmtId="41" fontId="7" fillId="0" borderId="10" xfId="0" applyNumberFormat="1" applyFont="1" applyFill="1" applyBorder="1" applyAlignment="1">
      <alignment horizontal="right" vertical="center" wrapText="1"/>
    </xf>
    <xf numFmtId="0" fontId="1" fillId="0" borderId="0" xfId="0" applyFont="1" applyAlignment="1">
      <alignment horizontal="center" vertical="top" wrapText="1"/>
    </xf>
    <xf numFmtId="0" fontId="14" fillId="0" borderId="0" xfId="0" applyFont="1" applyAlignment="1">
      <alignment horizontal="center"/>
    </xf>
    <xf numFmtId="0" fontId="7" fillId="0" borderId="12" xfId="0" applyFont="1" applyBorder="1" applyAlignment="1">
      <alignment horizontal="center" vertical="center" wrapText="1"/>
    </xf>
    <xf numFmtId="0" fontId="16" fillId="0" borderId="0" xfId="0" applyFont="1" applyAlignment="1">
      <alignment horizontal="center"/>
    </xf>
    <xf numFmtId="0" fontId="7" fillId="0" borderId="0" xfId="0" applyFont="1" applyAlignment="1">
      <alignment vertical="top" wrapText="1"/>
    </xf>
    <xf numFmtId="0" fontId="2" fillId="0" borderId="0" xfId="0" applyFont="1" applyAlignment="1">
      <alignment horizontal="center"/>
    </xf>
    <xf numFmtId="0" fontId="7"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7" fillId="0" borderId="11" xfId="0" applyFont="1" applyBorder="1" applyAlignment="1">
      <alignment horizontal="center" vertical="top" wrapText="1"/>
    </xf>
    <xf numFmtId="0" fontId="7" fillId="0" borderId="10" xfId="0" applyFont="1" applyBorder="1" applyAlignment="1">
      <alignment horizontal="center" vertical="top" wrapText="1"/>
    </xf>
    <xf numFmtId="0" fontId="0" fillId="0" borderId="10" xfId="0" applyFont="1" applyBorder="1" applyAlignment="1">
      <alignment horizontal="center" vertical="center" wrapText="1"/>
    </xf>
    <xf numFmtId="0" fontId="7" fillId="0" borderId="0" xfId="0" applyFont="1" applyBorder="1" applyAlignment="1">
      <alignment horizontal="center" vertical="top" wrapText="1"/>
    </xf>
    <xf numFmtId="0" fontId="1" fillId="0" borderId="0" xfId="0" applyFont="1" applyBorder="1" applyAlignment="1">
      <alignment horizontal="center" vertical="top" wrapText="1"/>
    </xf>
    <xf numFmtId="164" fontId="7" fillId="0" borderId="0" xfId="42" applyNumberFormat="1" applyFont="1" applyBorder="1" applyAlignment="1">
      <alignment horizontal="justify" vertical="top" wrapText="1"/>
    </xf>
    <xf numFmtId="0" fontId="26" fillId="0" borderId="0" xfId="0" applyFont="1" applyAlignment="1">
      <alignment horizontal="justify" vertical="top" wrapText="1"/>
    </xf>
    <xf numFmtId="0" fontId="2" fillId="0" borderId="0" xfId="0" applyFont="1" applyAlignment="1">
      <alignment horizontal="justify" vertical="top" wrapText="1"/>
    </xf>
    <xf numFmtId="0" fontId="16" fillId="0" borderId="0" xfId="0" applyNumberFormat="1" applyFont="1" applyAlignment="1">
      <alignment horizontal="right"/>
    </xf>
    <xf numFmtId="0" fontId="7" fillId="0" borderId="0" xfId="0" applyFont="1" applyAlignment="1">
      <alignment horizontal="center" vertical="top" wrapText="1"/>
    </xf>
    <xf numFmtId="0" fontId="7" fillId="0" borderId="0" xfId="0" applyFont="1" applyAlignment="1">
      <alignment horizontal="center" vertical="top"/>
    </xf>
    <xf numFmtId="0" fontId="2" fillId="0" borderId="0" xfId="0" applyFont="1" applyAlignment="1">
      <alignment horizontal="left"/>
    </xf>
    <xf numFmtId="0" fontId="7" fillId="0" borderId="14"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4" xfId="0" applyFont="1" applyBorder="1" applyAlignment="1">
      <alignment horizontal="center" vertical="top" wrapText="1"/>
    </xf>
    <xf numFmtId="0" fontId="7" fillId="0" borderId="15" xfId="0" applyFont="1" applyBorder="1" applyAlignment="1">
      <alignment horizontal="center" vertical="top" wrapText="1"/>
    </xf>
    <xf numFmtId="0" fontId="29" fillId="0" borderId="17" xfId="0" applyFont="1" applyBorder="1" applyAlignment="1">
      <alignment horizontal="center" vertical="center" wrapText="1"/>
    </xf>
    <xf numFmtId="0" fontId="16" fillId="0" borderId="0" xfId="0" applyFont="1" applyBorder="1" applyAlignment="1">
      <alignment horizontal="right"/>
    </xf>
    <xf numFmtId="0" fontId="16" fillId="0" borderId="0" xfId="0" applyFont="1" applyAlignment="1">
      <alignment horizontal="right"/>
    </xf>
    <xf numFmtId="0" fontId="1" fillId="0" borderId="0" xfId="0" applyFont="1" applyAlignment="1">
      <alignment horizontal="justify" wrapText="1"/>
    </xf>
    <xf numFmtId="0" fontId="1" fillId="0" borderId="0" xfId="0" applyFont="1" applyAlignment="1">
      <alignment horizontal="justify" vertical="top" wrapText="1"/>
    </xf>
    <xf numFmtId="3" fontId="1" fillId="0" borderId="0" xfId="0" applyNumberFormat="1" applyFont="1" applyAlignment="1">
      <alignment horizontal="justify" vertical="center" wrapText="1"/>
    </xf>
    <xf numFmtId="0" fontId="1" fillId="0" borderId="0" xfId="0" applyFont="1" applyAlignment="1">
      <alignment horizontal="justify" vertical="center" wrapText="1"/>
    </xf>
    <xf numFmtId="0" fontId="1" fillId="0" borderId="0" xfId="0" applyFont="1" applyAlignment="1" quotePrefix="1">
      <alignment horizontal="justify" vertical="center" wrapText="1"/>
    </xf>
    <xf numFmtId="0" fontId="1" fillId="0" borderId="0" xfId="0" applyFont="1" applyAlignment="1">
      <alignment horizontal="justify" vertical="top"/>
    </xf>
    <xf numFmtId="0" fontId="1" fillId="0" borderId="0" xfId="0" applyFont="1" applyAlignment="1">
      <alignment horizontal="left" vertical="top" wrapText="1"/>
    </xf>
    <xf numFmtId="0" fontId="1" fillId="0" borderId="0" xfId="0" applyFont="1" applyAlignment="1" quotePrefix="1">
      <alignment horizontal="left" vertical="top" wrapText="1" indent="2"/>
    </xf>
    <xf numFmtId="0" fontId="1" fillId="0" borderId="0" xfId="0" applyFont="1" applyAlignment="1" quotePrefix="1">
      <alignment horizontal="justify" wrapText="1"/>
    </xf>
    <xf numFmtId="0" fontId="1" fillId="0" borderId="0" xfId="0" applyFont="1" applyAlignment="1">
      <alignment horizontal="left" wrapText="1"/>
    </xf>
    <xf numFmtId="0" fontId="2" fillId="0" borderId="0" xfId="0" applyFont="1" applyAlignment="1">
      <alignment horizontal="justify" wrapText="1"/>
    </xf>
    <xf numFmtId="0" fontId="7" fillId="0" borderId="0" xfId="0" applyFont="1" applyAlignment="1">
      <alignment horizontal="justify" vertical="top" wrapText="1"/>
    </xf>
    <xf numFmtId="0" fontId="0" fillId="0" borderId="0" xfId="0" applyAlignment="1">
      <alignment/>
    </xf>
    <xf numFmtId="0" fontId="2" fillId="0" borderId="0" xfId="0" applyFont="1" applyFill="1" applyAlignment="1">
      <alignment horizontal="center"/>
    </xf>
    <xf numFmtId="0" fontId="34" fillId="0" borderId="0" xfId="0" applyFont="1" applyFill="1" applyAlignment="1">
      <alignment horizontal="justify" vertical="center" wrapText="1"/>
    </xf>
    <xf numFmtId="41" fontId="7" fillId="0" borderId="40" xfId="42" applyNumberFormat="1" applyFont="1" applyFill="1" applyBorder="1" applyAlignment="1">
      <alignment horizontal="center" vertical="center" wrapText="1"/>
    </xf>
    <xf numFmtId="41" fontId="7" fillId="0" borderId="41" xfId="42" applyNumberFormat="1" applyFont="1" applyFill="1" applyBorder="1" applyAlignment="1">
      <alignment horizontal="center" vertical="center" wrapText="1"/>
    </xf>
    <xf numFmtId="41" fontId="7" fillId="0" borderId="42" xfId="42" applyNumberFormat="1" applyFont="1" applyFill="1" applyBorder="1" applyAlignment="1">
      <alignment horizontal="center" vertical="center"/>
    </xf>
    <xf numFmtId="41" fontId="7" fillId="0" borderId="43" xfId="42" applyNumberFormat="1" applyFont="1" applyFill="1" applyBorder="1" applyAlignment="1">
      <alignment horizontal="center" vertical="center"/>
    </xf>
    <xf numFmtId="0" fontId="7" fillId="0" borderId="44" xfId="0" applyFont="1" applyFill="1" applyBorder="1" applyAlignment="1">
      <alignment horizontal="center" vertical="center"/>
    </xf>
    <xf numFmtId="0" fontId="7" fillId="0" borderId="45" xfId="0" applyFont="1" applyFill="1" applyBorder="1" applyAlignment="1" quotePrefix="1">
      <alignment horizontal="center" vertical="center"/>
    </xf>
    <xf numFmtId="0" fontId="7" fillId="0" borderId="46" xfId="0" applyFont="1" applyFill="1" applyBorder="1" applyAlignment="1" quotePrefix="1">
      <alignment horizontal="center" vertical="center"/>
    </xf>
    <xf numFmtId="0" fontId="7" fillId="0" borderId="47" xfId="0" applyFont="1" applyFill="1" applyBorder="1" applyAlignment="1" quotePrefix="1">
      <alignment horizontal="center" vertical="center"/>
    </xf>
    <xf numFmtId="0" fontId="7" fillId="0" borderId="48" xfId="0" applyFont="1" applyFill="1" applyBorder="1" applyAlignment="1">
      <alignment horizontal="center" vertical="top"/>
    </xf>
    <xf numFmtId="0" fontId="7" fillId="0" borderId="49" xfId="0" applyFont="1" applyFill="1" applyBorder="1" applyAlignment="1">
      <alignment horizontal="center" vertical="top"/>
    </xf>
    <xf numFmtId="0" fontId="7" fillId="0" borderId="50" xfId="0" applyFont="1" applyFill="1" applyBorder="1" applyAlignment="1">
      <alignment horizontal="center" vertical="top"/>
    </xf>
    <xf numFmtId="0" fontId="7" fillId="0" borderId="48"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50" xfId="0" applyFont="1" applyFill="1" applyBorder="1" applyAlignment="1">
      <alignment horizontal="center" vertical="center" wrapText="1"/>
    </xf>
    <xf numFmtId="41" fontId="7" fillId="0" borderId="31" xfId="42" applyNumberFormat="1" applyFont="1" applyFill="1" applyBorder="1" applyAlignment="1">
      <alignment horizontal="center" vertical="center" wrapText="1"/>
    </xf>
    <xf numFmtId="41" fontId="7" fillId="0" borderId="32" xfId="42" applyNumberFormat="1" applyFont="1" applyFill="1" applyBorder="1" applyAlignment="1">
      <alignment horizontal="center" vertical="center" wrapText="1"/>
    </xf>
    <xf numFmtId="0" fontId="1" fillId="0" borderId="0" xfId="0" applyFont="1" applyFill="1" applyAlignment="1">
      <alignment horizontal="left" wrapText="1"/>
    </xf>
    <xf numFmtId="0" fontId="1" fillId="0" borderId="0" xfId="0" applyFont="1" applyFill="1" applyAlignment="1" quotePrefix="1">
      <alignment horizontal="justify" vertical="top" wrapText="1"/>
    </xf>
    <xf numFmtId="0" fontId="0" fillId="0" borderId="0" xfId="0" applyFont="1" applyFill="1" applyAlignment="1">
      <alignment horizontal="justify" vertical="top"/>
    </xf>
    <xf numFmtId="0" fontId="2" fillId="0" borderId="0" xfId="0" applyFont="1" applyFill="1" applyBorder="1" applyAlignment="1">
      <alignment horizontal="justify"/>
    </xf>
    <xf numFmtId="0" fontId="16" fillId="0" borderId="0" xfId="0" applyFont="1" applyFill="1" applyBorder="1" applyAlignment="1">
      <alignment horizontal="justify"/>
    </xf>
    <xf numFmtId="0" fontId="16" fillId="0" borderId="0" xfId="0" applyFont="1" applyFill="1" applyAlignment="1">
      <alignment horizontal="justify" vertical="center" wrapText="1"/>
    </xf>
    <xf numFmtId="0" fontId="16" fillId="0" borderId="0" xfId="0" applyFont="1" applyFill="1" applyAlignment="1">
      <alignment horizontal="left" vertical="top" wrapText="1"/>
    </xf>
    <xf numFmtId="0" fontId="7" fillId="0" borderId="37" xfId="0" applyFont="1" applyFill="1" applyBorder="1" applyAlignment="1">
      <alignment horizontal="left"/>
    </xf>
    <xf numFmtId="0" fontId="1" fillId="0" borderId="38" xfId="0" applyFont="1" applyFill="1" applyBorder="1" applyAlignment="1">
      <alignment horizontal="justify" wrapText="1"/>
    </xf>
    <xf numFmtId="0" fontId="0" fillId="0" borderId="38" xfId="0" applyFont="1" applyFill="1" applyBorder="1" applyAlignment="1">
      <alignment horizontal="justify" wrapText="1"/>
    </xf>
    <xf numFmtId="3" fontId="7" fillId="0" borderId="38" xfId="59" applyNumberFormat="1" applyFont="1" applyFill="1" applyBorder="1" applyAlignment="1">
      <alignment horizontal="left" vertical="center" wrapText="1"/>
    </xf>
    <xf numFmtId="0" fontId="1" fillId="0" borderId="38" xfId="0" applyFont="1" applyFill="1" applyBorder="1" applyAlignment="1">
      <alignment horizontal="left"/>
    </xf>
    <xf numFmtId="0" fontId="1" fillId="0" borderId="0" xfId="0" applyFont="1" applyFill="1" applyAlignment="1">
      <alignment horizontal="justify" vertical="top" wrapText="1"/>
    </xf>
    <xf numFmtId="0" fontId="52" fillId="0" borderId="0" xfId="0" applyFont="1" applyFill="1" applyAlignment="1">
      <alignment horizontal="justify" vertical="top" wrapText="1"/>
    </xf>
    <xf numFmtId="0" fontId="7" fillId="0" borderId="39" xfId="0" applyFont="1" applyFill="1" applyBorder="1" applyAlignment="1">
      <alignment horizontal="left" vertical="top"/>
    </xf>
    <xf numFmtId="0" fontId="0" fillId="0" borderId="0" xfId="0" applyFont="1" applyAlignment="1">
      <alignment horizontal="justify" vertical="top" wrapText="1"/>
    </xf>
    <xf numFmtId="0" fontId="16" fillId="33" borderId="0" xfId="0" applyFont="1" applyFill="1" applyAlignment="1">
      <alignment horizontal="justify" vertical="top" wrapText="1"/>
    </xf>
    <xf numFmtId="0" fontId="53" fillId="33" borderId="0" xfId="0" applyFont="1" applyFill="1" applyAlignment="1">
      <alignment horizontal="justify" vertical="top" wrapText="1"/>
    </xf>
    <xf numFmtId="0" fontId="7" fillId="0" borderId="0" xfId="0" applyFont="1" applyBorder="1" applyAlignment="1">
      <alignment horizontal="left"/>
    </xf>
    <xf numFmtId="0" fontId="7" fillId="0" borderId="0" xfId="0" applyNumberFormat="1" applyFont="1" applyAlignment="1">
      <alignment horizontal="left" vertical="center" wrapText="1"/>
    </xf>
    <xf numFmtId="0" fontId="0" fillId="0" borderId="0" xfId="0" applyAlignment="1">
      <alignment wrapText="1"/>
    </xf>
    <xf numFmtId="0" fontId="16" fillId="0" borderId="0" xfId="0" applyFont="1" applyAlignment="1">
      <alignment horizontal="justify" vertical="top" wrapText="1"/>
    </xf>
    <xf numFmtId="0" fontId="16" fillId="0" borderId="0" xfId="0" applyFont="1" applyFill="1" applyAlignment="1">
      <alignment horizontal="justify" vertical="top" wrapText="1"/>
    </xf>
    <xf numFmtId="0" fontId="7" fillId="0" borderId="0" xfId="0" applyFont="1" applyFill="1" applyBorder="1" applyAlignment="1">
      <alignment horizontal="left"/>
    </xf>
    <xf numFmtId="0" fontId="1" fillId="0" borderId="0" xfId="0" applyFont="1" applyAlignment="1" quotePrefix="1">
      <alignment wrapText="1"/>
    </xf>
    <xf numFmtId="0" fontId="1" fillId="0" borderId="11" xfId="0" applyFont="1" applyFill="1" applyBorder="1" applyAlignment="1">
      <alignment horizontal="left" wrapText="1"/>
    </xf>
    <xf numFmtId="3" fontId="7" fillId="0" borderId="10" xfId="42" applyNumberFormat="1" applyFont="1" applyBorder="1" applyAlignment="1">
      <alignment horizontal="center" vertical="top" wrapText="1"/>
    </xf>
    <xf numFmtId="3" fontId="7" fillId="0" borderId="10" xfId="42" applyNumberFormat="1" applyFont="1" applyBorder="1" applyAlignment="1">
      <alignment horizontal="center" vertical="top"/>
    </xf>
    <xf numFmtId="3" fontId="1" fillId="0" borderId="0" xfId="42" applyNumberFormat="1" applyFont="1" applyBorder="1" applyAlignment="1">
      <alignment horizontal="justify" vertical="top"/>
    </xf>
    <xf numFmtId="0" fontId="0" fillId="0" borderId="0" xfId="0" applyFont="1" applyAlignment="1">
      <alignment horizontal="justify" vertical="top"/>
    </xf>
    <xf numFmtId="0" fontId="1" fillId="0" borderId="0" xfId="0" applyFont="1" applyFill="1" applyAlignment="1" quotePrefix="1">
      <alignment horizontal="justify" wrapText="1"/>
    </xf>
    <xf numFmtId="0" fontId="1" fillId="0" borderId="0" xfId="0" applyFont="1" applyFill="1" applyAlignment="1">
      <alignment horizontal="justify" wrapText="1"/>
    </xf>
    <xf numFmtId="3" fontId="7" fillId="0" borderId="0" xfId="42" applyNumberFormat="1" applyFont="1" applyFill="1" applyBorder="1" applyAlignment="1">
      <alignment horizontal="left" vertical="top" wrapText="1"/>
    </xf>
    <xf numFmtId="3" fontId="7" fillId="0" borderId="0" xfId="42" applyNumberFormat="1" applyFont="1" applyBorder="1" applyAlignment="1">
      <alignment horizontal="left" vertical="top" wrapText="1"/>
    </xf>
    <xf numFmtId="43" fontId="16" fillId="0" borderId="0" xfId="0" applyNumberFormat="1" applyFont="1" applyAlignment="1">
      <alignment horizontal="center"/>
    </xf>
    <xf numFmtId="0" fontId="1" fillId="0" borderId="0" xfId="0" applyFont="1" applyFill="1" applyAlignment="1" quotePrefix="1">
      <alignment horizontal="center"/>
    </xf>
    <xf numFmtId="0" fontId="1" fillId="0" borderId="0" xfId="0" applyFont="1" applyFill="1" applyAlignment="1">
      <alignment horizontal="center"/>
    </xf>
    <xf numFmtId="0" fontId="29" fillId="0" borderId="0" xfId="0" applyFont="1" applyAlignment="1">
      <alignment horizontal="left"/>
    </xf>
    <xf numFmtId="0" fontId="29"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PTNHA" xfId="55"/>
    <cellStyle name="Note" xfId="56"/>
    <cellStyle name="Output" xfId="57"/>
    <cellStyle name="Percent" xfId="58"/>
    <cellStyle name="Style 1"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1</xdr:row>
      <xdr:rowOff>57150</xdr:rowOff>
    </xdr:from>
    <xdr:to>
      <xdr:col>2</xdr:col>
      <xdr:colOff>95250</xdr:colOff>
      <xdr:row>3</xdr:row>
      <xdr:rowOff>114300</xdr:rowOff>
    </xdr:to>
    <xdr:pic>
      <xdr:nvPicPr>
        <xdr:cNvPr id="1" name="Picture 1" descr="logo 18-6"/>
        <xdr:cNvPicPr preferRelativeResize="1">
          <a:picLocks noChangeAspect="1"/>
        </xdr:cNvPicPr>
      </xdr:nvPicPr>
      <xdr:blipFill>
        <a:blip r:embed="rId1"/>
        <a:stretch>
          <a:fillRect/>
        </a:stretch>
      </xdr:blipFill>
      <xdr:spPr>
        <a:xfrm>
          <a:off x="409575" y="257175"/>
          <a:ext cx="904875" cy="447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kimnt.MAY\LOCALS~1\Temp\BCKT%20nuoc%20gia%20dinh%202009%20(10-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1\kimnt.MAY\LOCALS~1\Temp\THO\CONGTY\KHACH%20HANG\2008\DCL\DCL%20-%20PHAT%20HANH%202008\BCKT-Ch&#7883;%20Nga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TDC"/>
      <sheetName val="TT-VE CTY-KS"/>
      <sheetName val="BIA"/>
      <sheetName val="BCBGĐ"/>
      <sheetName val="BCKT (2)"/>
      <sheetName val="BCDKT"/>
      <sheetName val="BCDKT-NB"/>
      <sheetName val="KQKD"/>
      <sheetName val="LCTT"/>
      <sheetName val="LCTT- gtiep"/>
      <sheetName val="LC- gt"/>
      <sheetName val="TM1"/>
      <sheetName val="TM2"/>
      <sheetName val="TM3"/>
      <sheetName val="TM4"/>
      <sheetName val="TM5"/>
      <sheetName val="TM6"/>
      <sheetName val="TM7 (2)"/>
      <sheetName val="chu y"/>
      <sheetName val="lam LCTT gian tiep"/>
      <sheetName val="SO CAI 111,112"/>
      <sheetName val="00000000"/>
      <sheetName val="10000000"/>
    </sheetNames>
    <sheetDataSet>
      <sheetData sheetId="0">
        <row r="12">
          <cell r="F12">
            <v>3000000000</v>
          </cell>
        </row>
        <row r="14">
          <cell r="F14">
            <v>40950000</v>
          </cell>
        </row>
        <row r="16">
          <cell r="F16">
            <v>661565523</v>
          </cell>
        </row>
        <row r="20">
          <cell r="F20">
            <v>14015262</v>
          </cell>
        </row>
        <row r="22">
          <cell r="F22">
            <v>50165317</v>
          </cell>
          <cell r="J22">
            <v>50165317</v>
          </cell>
        </row>
        <row r="24">
          <cell r="F24">
            <v>5016532</v>
          </cell>
        </row>
      </sheetData>
      <sheetData sheetId="1">
        <row r="4">
          <cell r="B4" t="str">
            <v>CÔNG TY CỔ PHẦN CẤP NƯỚC GIA ĐỊNH</v>
          </cell>
        </row>
        <row r="5">
          <cell r="B5" t="str">
            <v>2 Bis Nơ Trang Long, Phường 14, Quận Bình Thạnh</v>
          </cell>
        </row>
        <row r="6">
          <cell r="B6" t="str">
            <v>Báo cáo tài chính đã được kiểm toán</v>
          </cell>
        </row>
        <row r="7">
          <cell r="B7" t="str">
            <v>Năm 2009</v>
          </cell>
        </row>
        <row r="8">
          <cell r="B8" t="str">
            <v>Nguyễn Thành Phúc</v>
          </cell>
        </row>
        <row r="9">
          <cell r="B9" t="str">
            <v>Hoàng Văn Hùng</v>
          </cell>
        </row>
      </sheetData>
      <sheetData sheetId="3">
        <row r="10">
          <cell r="A10" t="str">
            <v>Công Ty Cổ Phần Cấp Nước Gia Định, gọi tắt là "Công ty". Được chuyển thể từ Doanh nghiệp Nhà Nước: Chi nhánh Cấp Nước Gia Định, số ĐKKD: 4116000541 do sở Kế Hoạch và Đầu Tư cấp ngày 21/10/2005. Công ty hoạt động theo giấy chứng nhận đăng ký kinh doanh Côn</v>
          </cell>
        </row>
      </sheetData>
      <sheetData sheetId="5">
        <row r="1">
          <cell r="A1" t="str">
            <v>CÔNG TY CỔ PHẦN CẤP NƯỚC GIA ĐỊNH</v>
          </cell>
          <cell r="F1" t="str">
            <v>Báo cáo tài chính đã được kiểm toán</v>
          </cell>
        </row>
        <row r="2">
          <cell r="A2" t="str">
            <v>2 Bis Nơ Trang Long, Phường 14, Quận Bình Thạnh</v>
          </cell>
          <cell r="F2" t="str">
            <v>Năm 2009</v>
          </cell>
        </row>
        <row r="21">
          <cell r="F21">
            <v>1877602438</v>
          </cell>
        </row>
        <row r="23">
          <cell r="D23">
            <v>0</v>
          </cell>
          <cell r="F23">
            <v>0</v>
          </cell>
        </row>
        <row r="24">
          <cell r="D24">
            <v>0</v>
          </cell>
          <cell r="F24">
            <v>0</v>
          </cell>
        </row>
        <row r="26">
          <cell r="D26">
            <v>-149742730</v>
          </cell>
          <cell r="F26">
            <v>0</v>
          </cell>
        </row>
        <row r="30">
          <cell r="D30">
            <v>0</v>
          </cell>
          <cell r="F30">
            <v>0</v>
          </cell>
        </row>
        <row r="35">
          <cell r="F35">
            <v>0</v>
          </cell>
        </row>
        <row r="58">
          <cell r="D58">
            <v>0</v>
          </cell>
          <cell r="F58">
            <v>0</v>
          </cell>
        </row>
        <row r="79">
          <cell r="D79">
            <v>0</v>
          </cell>
          <cell r="F79">
            <v>0</v>
          </cell>
        </row>
        <row r="85">
          <cell r="D85">
            <v>0</v>
          </cell>
        </row>
        <row r="86">
          <cell r="D86">
            <v>0</v>
          </cell>
        </row>
        <row r="99">
          <cell r="D99">
            <v>1674000000</v>
          </cell>
        </row>
        <row r="103">
          <cell r="D103">
            <v>3615520177</v>
          </cell>
          <cell r="F103">
            <v>2297734402</v>
          </cell>
        </row>
        <row r="104">
          <cell r="D104">
            <v>0</v>
          </cell>
          <cell r="F104">
            <v>0</v>
          </cell>
        </row>
        <row r="105">
          <cell r="D105">
            <v>0</v>
          </cell>
          <cell r="F105">
            <v>0</v>
          </cell>
        </row>
        <row r="106">
          <cell r="D106">
            <v>0</v>
          </cell>
          <cell r="F106">
            <v>0</v>
          </cell>
        </row>
        <row r="111">
          <cell r="D111">
            <v>0</v>
          </cell>
          <cell r="F111">
            <v>0</v>
          </cell>
        </row>
        <row r="112">
          <cell r="D112">
            <v>0</v>
          </cell>
          <cell r="F112">
            <v>0</v>
          </cell>
        </row>
        <row r="113">
          <cell r="D113">
            <v>492218825</v>
          </cell>
          <cell r="F113">
            <v>290534125</v>
          </cell>
        </row>
        <row r="115">
          <cell r="F115">
            <v>0</v>
          </cell>
        </row>
        <row r="116">
          <cell r="D116">
            <v>143737753</v>
          </cell>
          <cell r="F116">
            <v>115618885</v>
          </cell>
        </row>
        <row r="117">
          <cell r="D117">
            <v>0</v>
          </cell>
          <cell r="F117">
            <v>0</v>
          </cell>
        </row>
        <row r="122">
          <cell r="D122">
            <v>95000000000</v>
          </cell>
        </row>
        <row r="123">
          <cell r="D123">
            <v>0</v>
          </cell>
        </row>
        <row r="128">
          <cell r="D128">
            <v>5096952373</v>
          </cell>
          <cell r="F128">
            <v>2341665113</v>
          </cell>
        </row>
        <row r="129">
          <cell r="D129">
            <v>1403869057</v>
          </cell>
          <cell r="F129">
            <v>642472866</v>
          </cell>
        </row>
        <row r="130">
          <cell r="D130">
            <v>-93648991</v>
          </cell>
          <cell r="F130">
            <v>-95829858</v>
          </cell>
        </row>
        <row r="131">
          <cell r="D131">
            <v>11056518007</v>
          </cell>
          <cell r="F131">
            <v>10471249176</v>
          </cell>
        </row>
        <row r="132">
          <cell r="D132">
            <v>0</v>
          </cell>
        </row>
      </sheetData>
      <sheetData sheetId="7">
        <row r="1">
          <cell r="A1" t="str">
            <v>CÔNG TY CỔ PHẦN CẤP NƯỚC GIA ĐỊNH</v>
          </cell>
          <cell r="F1" t="str">
            <v>Báo cáo tài chính đã được kiểm toán</v>
          </cell>
        </row>
        <row r="2">
          <cell r="A2" t="str">
            <v>2 Bis Nơ Trang Long, Phường 14, Quận Bình Thạnh</v>
          </cell>
          <cell r="F2" t="str">
            <v>Năm 2009</v>
          </cell>
        </row>
        <row r="5">
          <cell r="A5" t="str">
            <v>Năm 2009</v>
          </cell>
        </row>
        <row r="22">
          <cell r="D22">
            <v>92153700</v>
          </cell>
        </row>
        <row r="23">
          <cell r="D23">
            <v>92153700</v>
          </cell>
        </row>
        <row r="35">
          <cell r="D35">
            <v>12738508310</v>
          </cell>
          <cell r="F35">
            <v>10716613772</v>
          </cell>
        </row>
        <row r="37">
          <cell r="D37">
            <v>1681990302.7</v>
          </cell>
          <cell r="F37">
            <v>245364596</v>
          </cell>
        </row>
        <row r="40">
          <cell r="D40">
            <v>11056518007.3</v>
          </cell>
          <cell r="F40">
            <v>10471249176</v>
          </cell>
        </row>
        <row r="51">
          <cell r="E51" t="str">
            <v>Nguyễn Thành Phúc</v>
          </cell>
        </row>
      </sheetData>
      <sheetData sheetId="8">
        <row r="1">
          <cell r="A1" t="str">
            <v>CÔNG TY CỔ PHẦN CẤP NƯỚC GIA ĐỊNH</v>
          </cell>
        </row>
      </sheetData>
      <sheetData sheetId="10">
        <row r="20">
          <cell r="D20">
            <v>92153700</v>
          </cell>
        </row>
      </sheetData>
      <sheetData sheetId="11">
        <row r="4">
          <cell r="A4" t="str">
            <v>THUYẾT MINH BÁO CÁO TÀI CHÍNH</v>
          </cell>
        </row>
        <row r="5">
          <cell r="A5" t="str">
            <v>Năm 2009</v>
          </cell>
        </row>
      </sheetData>
      <sheetData sheetId="13">
        <row r="25">
          <cell r="I25">
            <v>13422070837</v>
          </cell>
        </row>
      </sheetData>
      <sheetData sheetId="14">
        <row r="47">
          <cell r="H47">
            <v>298362498</v>
          </cell>
        </row>
        <row r="218">
          <cell r="F218">
            <v>6214246875</v>
          </cell>
        </row>
      </sheetData>
      <sheetData sheetId="15">
        <row r="18">
          <cell r="J18">
            <v>0</v>
          </cell>
        </row>
        <row r="19">
          <cell r="J19">
            <v>-4750000000</v>
          </cell>
        </row>
        <row r="32">
          <cell r="J32">
            <v>-5700000000</v>
          </cell>
        </row>
        <row r="33">
          <cell r="J33">
            <v>0</v>
          </cell>
        </row>
      </sheetData>
      <sheetData sheetId="16">
        <row r="1">
          <cell r="A1" t="str">
            <v>CÔNG TY CỔ PHẦN CẤP NƯỚC GIA ĐỊNH</v>
          </cell>
          <cell r="G1" t="str">
            <v>Báo cáo tài chính đã được kiểm toán</v>
          </cell>
        </row>
        <row r="2">
          <cell r="A2" t="str">
            <v>2 Bis Nơ Trang Long, Phường 14, Quận Bình Thạnh</v>
          </cell>
          <cell r="G2" t="str">
            <v>Năm 2009</v>
          </cell>
        </row>
        <row r="5">
          <cell r="A5" t="str">
            <v>Năm 2009</v>
          </cell>
        </row>
        <row r="21">
          <cell r="E21">
            <v>9500000</v>
          </cell>
          <cell r="G21">
            <v>9500000</v>
          </cell>
        </row>
      </sheetData>
      <sheetData sheetId="17">
        <row r="136">
          <cell r="E136">
            <v>1681990302.7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TDC"/>
      <sheetName val="TT-VE CTY-KS"/>
      <sheetName val="BIA"/>
      <sheetName val="BCBGĐ"/>
      <sheetName val="BCKT (2)"/>
      <sheetName val="BCDKT"/>
      <sheetName val="BCDKT-NB"/>
      <sheetName val="KQKD"/>
      <sheetName val="LCTT"/>
      <sheetName val="LCTT- gtiep"/>
      <sheetName val="LCTT-TT"/>
      <sheetName val="TM1"/>
      <sheetName val="TM2"/>
      <sheetName val="TM3"/>
      <sheetName val="TM4"/>
      <sheetName val="TM5"/>
      <sheetName val="TM6"/>
      <sheetName val="TM7"/>
      <sheetName val="SO CAI 111,112"/>
      <sheetName val="00000000"/>
      <sheetName val="10000000"/>
    </sheetNames>
    <sheetDataSet>
      <sheetData sheetId="7">
        <row r="11">
          <cell r="D11">
            <v>483917145067</v>
          </cell>
          <cell r="F11">
            <v>361571473434</v>
          </cell>
        </row>
        <row r="13">
          <cell r="D13">
            <v>9249986959</v>
          </cell>
          <cell r="F13">
            <v>6081826508</v>
          </cell>
        </row>
        <row r="15">
          <cell r="F15">
            <v>355489646926</v>
          </cell>
        </row>
        <row r="17">
          <cell r="F17">
            <v>267769924443</v>
          </cell>
        </row>
        <row r="21">
          <cell r="F21">
            <v>930429841</v>
          </cell>
        </row>
        <row r="22">
          <cell r="F22">
            <v>9221813103</v>
          </cell>
        </row>
        <row r="30">
          <cell r="F30">
            <v>1030584295</v>
          </cell>
        </row>
        <row r="31">
          <cell r="D31">
            <v>1936049376</v>
          </cell>
          <cell r="F31">
            <v>1720606911</v>
          </cell>
        </row>
        <row r="37">
          <cell r="F37">
            <v>4592995718</v>
          </cell>
        </row>
      </sheetData>
      <sheetData sheetId="11">
        <row r="4">
          <cell r="A4" t="str">
            <v>THUYẾT MINH BÁO CÁO TÀI CHÍNH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4.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I68"/>
  <sheetViews>
    <sheetView zoomScalePageLayoutView="0" workbookViewId="0" topLeftCell="A121">
      <selection activeCell="L49" sqref="L49"/>
    </sheetView>
  </sheetViews>
  <sheetFormatPr defaultColWidth="9.140625" defaultRowHeight="12.75"/>
  <cols>
    <col min="1" max="7" width="9.140625" style="1" customWidth="1"/>
    <col min="8" max="8" width="11.7109375" style="1" customWidth="1"/>
    <col min="9" max="9" width="13.421875" style="1" customWidth="1"/>
    <col min="10" max="16384" width="9.140625" style="1" customWidth="1"/>
  </cols>
  <sheetData>
    <row r="3" ht="15">
      <c r="I3" s="2" t="s">
        <v>157</v>
      </c>
    </row>
    <row r="17" ht="15.75" customHeight="1"/>
    <row r="18" ht="15.75" customHeight="1"/>
    <row r="19" ht="15.75" customHeight="1"/>
    <row r="20" ht="15.75" customHeight="1"/>
    <row r="21" spans="1:9" ht="45.75" customHeight="1">
      <c r="A21" s="658" t="str">
        <f>'[1]TT-VE CTY-KS'!B4</f>
        <v>CÔNG TY CỔ PHẦN CẤP NƯỚC GIA ĐỊNH</v>
      </c>
      <c r="B21" s="659"/>
      <c r="C21" s="659"/>
      <c r="D21" s="659"/>
      <c r="E21" s="659"/>
      <c r="F21" s="659"/>
      <c r="G21" s="659"/>
      <c r="H21" s="659"/>
      <c r="I21" s="659"/>
    </row>
    <row r="22" spans="1:9" ht="15.75" customHeight="1">
      <c r="A22" s="660" t="s">
        <v>158</v>
      </c>
      <c r="B22" s="660"/>
      <c r="C22" s="660"/>
      <c r="D22" s="660"/>
      <c r="E22" s="660"/>
      <c r="F22" s="660"/>
      <c r="G22" s="660"/>
      <c r="H22" s="660"/>
      <c r="I22" s="660"/>
    </row>
    <row r="23" spans="1:9" ht="15.75" customHeight="1">
      <c r="A23" s="661" t="s">
        <v>159</v>
      </c>
      <c r="B23" s="661"/>
      <c r="C23" s="661"/>
      <c r="D23" s="661"/>
      <c r="E23" s="661"/>
      <c r="F23" s="661"/>
      <c r="G23" s="661"/>
      <c r="H23" s="661"/>
      <c r="I23" s="661"/>
    </row>
    <row r="24" spans="1:9" ht="15.75" customHeight="1">
      <c r="A24" s="3"/>
      <c r="B24" s="4"/>
      <c r="C24" s="4"/>
      <c r="D24" s="4"/>
      <c r="E24" s="4"/>
      <c r="F24" s="4"/>
      <c r="G24" s="4"/>
      <c r="H24" s="4"/>
      <c r="I24" s="4"/>
    </row>
    <row r="46" ht="22.5" customHeight="1">
      <c r="A46" s="5" t="s">
        <v>160</v>
      </c>
    </row>
    <row r="47" spans="1:9" ht="15">
      <c r="A47" s="662" t="s">
        <v>161</v>
      </c>
      <c r="B47" s="662"/>
      <c r="C47" s="662"/>
      <c r="D47" s="662"/>
      <c r="E47" s="662"/>
      <c r="F47" s="662"/>
      <c r="G47" s="662"/>
      <c r="H47" s="662"/>
      <c r="I47" s="662"/>
    </row>
    <row r="48" spans="1:9" ht="15.75" customHeight="1">
      <c r="A48" s="657" t="s">
        <v>162</v>
      </c>
      <c r="B48" s="657"/>
      <c r="C48" s="657"/>
      <c r="D48" s="657"/>
      <c r="E48" s="657"/>
      <c r="F48" s="657"/>
      <c r="G48" s="657"/>
      <c r="H48" s="657"/>
      <c r="I48" s="657"/>
    </row>
    <row r="49" spans="1:9" ht="15.75" customHeight="1">
      <c r="A49" s="7"/>
      <c r="B49" s="7"/>
      <c r="C49" s="7"/>
      <c r="D49" s="7"/>
      <c r="E49" s="7"/>
      <c r="F49" s="7"/>
      <c r="G49" s="7"/>
      <c r="H49" s="7"/>
      <c r="I49" s="7"/>
    </row>
    <row r="50" spans="1:9" s="9" customFormat="1" ht="12.75">
      <c r="A50" s="8" t="str">
        <f>'[1]TT-VE CTY-KS'!B4</f>
        <v>CÔNG TY CỔ PHẦN CẤP NƯỚC GIA ĐỊNH</v>
      </c>
      <c r="I50" s="10"/>
    </row>
    <row r="51" spans="1:9" s="13" customFormat="1" ht="13.5">
      <c r="A51" s="11" t="str">
        <f>'[1]TT-VE CTY-KS'!B5</f>
        <v>2 Bis Nơ Trang Long, Phường 14, Quận Bình Thạnh</v>
      </c>
      <c r="B51" s="11"/>
      <c r="C51" s="11"/>
      <c r="D51" s="11"/>
      <c r="E51" s="11"/>
      <c r="F51" s="11"/>
      <c r="G51" s="11"/>
      <c r="H51" s="11"/>
      <c r="I51" s="12"/>
    </row>
    <row r="54" ht="15">
      <c r="A54" s="14" t="s">
        <v>163</v>
      </c>
    </row>
    <row r="59" spans="1:9" ht="15">
      <c r="A59" s="15" t="s">
        <v>164</v>
      </c>
      <c r="B59" s="16"/>
      <c r="C59" s="16"/>
      <c r="D59" s="16"/>
      <c r="E59" s="16"/>
      <c r="F59" s="16"/>
      <c r="G59" s="16"/>
      <c r="H59" s="16"/>
      <c r="I59" s="15" t="s">
        <v>165</v>
      </c>
    </row>
    <row r="61" spans="1:9" s="17" customFormat="1" ht="24.75" customHeight="1">
      <c r="A61" s="17" t="s">
        <v>166</v>
      </c>
      <c r="I61" s="18" t="s">
        <v>167</v>
      </c>
    </row>
    <row r="62" spans="1:9" s="17" customFormat="1" ht="24.75" customHeight="1">
      <c r="A62" s="17" t="s">
        <v>168</v>
      </c>
      <c r="I62" s="19" t="s">
        <v>169</v>
      </c>
    </row>
    <row r="63" spans="1:9" s="17" customFormat="1" ht="24.75" customHeight="1">
      <c r="A63" s="17" t="s">
        <v>170</v>
      </c>
      <c r="I63" s="20"/>
    </row>
    <row r="64" spans="1:9" s="17" customFormat="1" ht="19.5" customHeight="1">
      <c r="A64" s="21" t="s">
        <v>171</v>
      </c>
      <c r="I64" s="18" t="s">
        <v>172</v>
      </c>
    </row>
    <row r="65" spans="1:9" s="17" customFormat="1" ht="19.5" customHeight="1">
      <c r="A65" s="21" t="s">
        <v>173</v>
      </c>
      <c r="I65" s="18" t="s">
        <v>174</v>
      </c>
    </row>
    <row r="66" spans="1:9" s="17" customFormat="1" ht="19.5" customHeight="1">
      <c r="A66" s="21" t="s">
        <v>175</v>
      </c>
      <c r="I66" s="18" t="s">
        <v>176</v>
      </c>
    </row>
    <row r="67" spans="1:9" s="17" customFormat="1" ht="19.5" customHeight="1">
      <c r="A67" s="21" t="s">
        <v>177</v>
      </c>
      <c r="I67" s="18" t="s">
        <v>178</v>
      </c>
    </row>
    <row r="68" ht="15">
      <c r="I68" s="20"/>
    </row>
  </sheetData>
  <sheetProtection/>
  <mergeCells count="5">
    <mergeCell ref="A48:I48"/>
    <mergeCell ref="A21:I21"/>
    <mergeCell ref="A22:I22"/>
    <mergeCell ref="A23:I23"/>
    <mergeCell ref="A47:I47"/>
  </mergeCells>
  <printOptions/>
  <pageMargins left="0.75" right="0.2" top="0.62" bottom="0.64" header="0.17" footer="0.6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I68"/>
  <sheetViews>
    <sheetView zoomScalePageLayoutView="0" workbookViewId="0" topLeftCell="A86">
      <selection activeCell="K33" sqref="K33"/>
    </sheetView>
  </sheetViews>
  <sheetFormatPr defaultColWidth="9.140625" defaultRowHeight="12.75"/>
  <cols>
    <col min="1" max="1" width="4.00390625" style="359" customWidth="1"/>
    <col min="2" max="2" width="32.140625" style="20" customWidth="1"/>
    <col min="3" max="3" width="16.8515625" style="360" customWidth="1"/>
    <col min="4" max="4" width="18.140625" style="360" customWidth="1"/>
    <col min="5" max="5" width="19.57421875" style="360" customWidth="1"/>
    <col min="6" max="6" width="17.421875" style="360" customWidth="1"/>
    <col min="7" max="7" width="15.421875" style="360" hidden="1" customWidth="1"/>
    <col min="8" max="8" width="16.421875" style="360" hidden="1" customWidth="1"/>
    <col min="9" max="9" width="21.8515625" style="360" customWidth="1"/>
    <col min="10" max="16384" width="9.140625" style="20" customWidth="1"/>
  </cols>
  <sheetData>
    <row r="1" spans="1:9" s="78" customFormat="1" ht="12.75">
      <c r="A1" s="303" t="str">
        <f>'[1]LCTT'!A1</f>
        <v>CÔNG TY CỔ PHẦN CẤP NƯỚC GIA ĐỊNH</v>
      </c>
      <c r="C1" s="304"/>
      <c r="D1" s="304"/>
      <c r="E1" s="304"/>
      <c r="F1" s="304"/>
      <c r="G1" s="304"/>
      <c r="H1" s="304"/>
      <c r="I1" s="24" t="str">
        <f>'[1]BCDKT'!F1</f>
        <v>Báo cáo tài chính đã được kiểm toán</v>
      </c>
    </row>
    <row r="2" spans="1:9" s="29" customFormat="1" ht="13.5">
      <c r="A2" s="245" t="str">
        <f>'[1]BCDKT'!A2</f>
        <v>2 Bis Nơ Trang Long, Phường 14, Quận Bình Thạnh</v>
      </c>
      <c r="B2" s="26"/>
      <c r="C2" s="307"/>
      <c r="D2" s="307"/>
      <c r="E2" s="307"/>
      <c r="F2" s="307"/>
      <c r="G2" s="307"/>
      <c r="H2" s="307"/>
      <c r="I2" s="27" t="str">
        <f>'[1]BCDKT'!F2</f>
        <v>Năm 2009</v>
      </c>
    </row>
    <row r="3" spans="1:9" s="30" customFormat="1" ht="15">
      <c r="A3" s="50"/>
      <c r="C3" s="308"/>
      <c r="D3" s="308"/>
      <c r="E3" s="308"/>
      <c r="F3" s="308"/>
      <c r="G3" s="308"/>
      <c r="H3" s="308"/>
      <c r="I3" s="308"/>
    </row>
    <row r="4" spans="1:9" s="32" customFormat="1" ht="20.25">
      <c r="A4" s="665" t="str">
        <f>'[1]TM1'!A4</f>
        <v>THUYẾT MINH BÁO CÁO TÀI CHÍNH</v>
      </c>
      <c r="B4" s="665"/>
      <c r="C4" s="665"/>
      <c r="D4" s="665"/>
      <c r="E4" s="665"/>
      <c r="F4" s="665"/>
      <c r="G4" s="665"/>
      <c r="H4" s="665"/>
      <c r="I4" s="665"/>
    </row>
    <row r="5" spans="1:9" s="32" customFormat="1" ht="15">
      <c r="A5" s="744" t="str">
        <f>'[1]TM1'!A5</f>
        <v>Năm 2009</v>
      </c>
      <c r="B5" s="744"/>
      <c r="C5" s="744"/>
      <c r="D5" s="744"/>
      <c r="E5" s="744"/>
      <c r="F5" s="744"/>
      <c r="G5" s="744"/>
      <c r="H5" s="744"/>
      <c r="I5" s="744"/>
    </row>
    <row r="6" spans="1:9" s="30" customFormat="1" ht="6.75" customHeight="1">
      <c r="A6" s="309"/>
      <c r="B6" s="32"/>
      <c r="C6" s="308"/>
      <c r="D6" s="308"/>
      <c r="E6" s="308"/>
      <c r="F6" s="297"/>
      <c r="G6" s="297"/>
      <c r="H6" s="297"/>
      <c r="I6" s="297"/>
    </row>
    <row r="7" spans="1:9" s="30" customFormat="1" ht="15.75" thickBot="1">
      <c r="A7" s="310" t="s">
        <v>731</v>
      </c>
      <c r="B7" s="32" t="s">
        <v>732</v>
      </c>
      <c r="C7" s="308"/>
      <c r="D7" s="308"/>
      <c r="E7" s="308"/>
      <c r="F7" s="311"/>
      <c r="G7" s="308"/>
      <c r="H7" s="308"/>
      <c r="I7" s="308"/>
    </row>
    <row r="8" spans="1:9" s="30" customFormat="1" ht="15.75" customHeight="1" thickTop="1">
      <c r="A8" s="750" t="s">
        <v>733</v>
      </c>
      <c r="B8" s="751"/>
      <c r="C8" s="746" t="s">
        <v>734</v>
      </c>
      <c r="D8" s="746" t="s">
        <v>735</v>
      </c>
      <c r="E8" s="746" t="s">
        <v>736</v>
      </c>
      <c r="F8" s="746" t="s">
        <v>737</v>
      </c>
      <c r="G8" s="746" t="s">
        <v>738</v>
      </c>
      <c r="H8" s="746" t="s">
        <v>739</v>
      </c>
      <c r="I8" s="748" t="s">
        <v>740</v>
      </c>
    </row>
    <row r="9" spans="1:9" s="30" customFormat="1" ht="29.25" customHeight="1">
      <c r="A9" s="752"/>
      <c r="B9" s="753"/>
      <c r="C9" s="747"/>
      <c r="D9" s="747" t="s">
        <v>741</v>
      </c>
      <c r="E9" s="747"/>
      <c r="F9" s="747" t="s">
        <v>742</v>
      </c>
      <c r="G9" s="747"/>
      <c r="H9" s="747" t="s">
        <v>743</v>
      </c>
      <c r="I9" s="749"/>
    </row>
    <row r="10" spans="1:9" s="30" customFormat="1" ht="15" hidden="1">
      <c r="A10" s="312"/>
      <c r="B10" s="313"/>
      <c r="C10" s="314"/>
      <c r="D10" s="315"/>
      <c r="E10" s="314"/>
      <c r="F10" s="315"/>
      <c r="G10" s="315"/>
      <c r="H10" s="315"/>
      <c r="I10" s="316"/>
    </row>
    <row r="11" spans="1:9" s="64" customFormat="1" ht="16.5" customHeight="1">
      <c r="A11" s="317" t="s">
        <v>744</v>
      </c>
      <c r="B11" s="318" t="s">
        <v>745</v>
      </c>
      <c r="C11" s="319"/>
      <c r="D11" s="320"/>
      <c r="E11" s="320"/>
      <c r="F11" s="320"/>
      <c r="G11" s="320"/>
      <c r="H11" s="320"/>
      <c r="I11" s="321"/>
    </row>
    <row r="12" spans="1:9" s="32" customFormat="1" ht="16.5" customHeight="1">
      <c r="A12" s="322">
        <v>1</v>
      </c>
      <c r="B12" s="323" t="s">
        <v>746</v>
      </c>
      <c r="C12" s="324">
        <v>2725835130</v>
      </c>
      <c r="D12" s="325">
        <v>2576932519</v>
      </c>
      <c r="E12" s="326">
        <v>155927095208</v>
      </c>
      <c r="F12" s="324">
        <v>2619944800</v>
      </c>
      <c r="G12" s="324"/>
      <c r="H12" s="327">
        <v>0</v>
      </c>
      <c r="I12" s="328">
        <f>SUM(C12:H12)</f>
        <v>163849807657</v>
      </c>
    </row>
    <row r="13" spans="1:9" s="30" customFormat="1" ht="16.5" customHeight="1">
      <c r="A13" s="322">
        <v>2</v>
      </c>
      <c r="B13" s="323" t="s">
        <v>747</v>
      </c>
      <c r="C13" s="324">
        <f aca="true" t="shared" si="0" ref="C13:H13">SUM(C14:C16)</f>
        <v>82805116</v>
      </c>
      <c r="D13" s="324">
        <f t="shared" si="0"/>
        <v>188842358</v>
      </c>
      <c r="E13" s="324">
        <f>SUM(E14:E16)</f>
        <v>15058597518</v>
      </c>
      <c r="F13" s="324">
        <f>SUM(F14:F16)</f>
        <v>369049612</v>
      </c>
      <c r="G13" s="324">
        <f t="shared" si="0"/>
        <v>0</v>
      </c>
      <c r="H13" s="324">
        <f t="shared" si="0"/>
        <v>0</v>
      </c>
      <c r="I13" s="328">
        <f aca="true" t="shared" si="1" ref="I13:I20">SUM(C13:H13)</f>
        <v>15699294604</v>
      </c>
    </row>
    <row r="14" spans="1:9" s="30" customFormat="1" ht="15">
      <c r="A14" s="329"/>
      <c r="B14" s="330" t="s">
        <v>748</v>
      </c>
      <c r="C14" s="331">
        <v>82805116</v>
      </c>
      <c r="D14" s="332">
        <v>188842358</v>
      </c>
      <c r="E14" s="333">
        <v>876095238</v>
      </c>
      <c r="F14" s="333">
        <v>369049612</v>
      </c>
      <c r="G14" s="333"/>
      <c r="H14" s="333"/>
      <c r="I14" s="334">
        <f>SUM(C14:H14)</f>
        <v>1516792324</v>
      </c>
    </row>
    <row r="15" spans="1:9" s="30" customFormat="1" ht="15">
      <c r="A15" s="329"/>
      <c r="B15" s="330" t="s">
        <v>749</v>
      </c>
      <c r="C15" s="331"/>
      <c r="D15" s="335"/>
      <c r="E15" s="333">
        <v>14182502280</v>
      </c>
      <c r="F15" s="333"/>
      <c r="G15" s="333"/>
      <c r="H15" s="333"/>
      <c r="I15" s="334">
        <f t="shared" si="1"/>
        <v>14182502280</v>
      </c>
    </row>
    <row r="16" spans="1:9" s="30" customFormat="1" ht="15">
      <c r="A16" s="329"/>
      <c r="B16" s="330" t="s">
        <v>750</v>
      </c>
      <c r="C16" s="333"/>
      <c r="D16" s="333">
        <v>0</v>
      </c>
      <c r="E16" s="333"/>
      <c r="F16" s="333"/>
      <c r="G16" s="301"/>
      <c r="H16" s="336"/>
      <c r="I16" s="337">
        <f t="shared" si="1"/>
        <v>0</v>
      </c>
    </row>
    <row r="17" spans="1:9" s="32" customFormat="1" ht="16.5" customHeight="1">
      <c r="A17" s="322">
        <v>3</v>
      </c>
      <c r="B17" s="323" t="s">
        <v>751</v>
      </c>
      <c r="C17" s="324">
        <f aca="true" t="shared" si="2" ref="C17:H17">SUM(C18:C20)</f>
        <v>0</v>
      </c>
      <c r="D17" s="324">
        <f>SUM(D18:D20)</f>
        <v>143223000</v>
      </c>
      <c r="E17" s="324">
        <f t="shared" si="2"/>
        <v>900598204</v>
      </c>
      <c r="F17" s="324">
        <f t="shared" si="2"/>
        <v>102317943</v>
      </c>
      <c r="G17" s="324">
        <f t="shared" si="2"/>
        <v>0</v>
      </c>
      <c r="H17" s="324">
        <f t="shared" si="2"/>
        <v>0</v>
      </c>
      <c r="I17" s="338">
        <f t="shared" si="1"/>
        <v>1146139147</v>
      </c>
    </row>
    <row r="18" spans="1:9" s="30" customFormat="1" ht="14.25" customHeight="1">
      <c r="A18" s="339"/>
      <c r="B18" s="330" t="s">
        <v>752</v>
      </c>
      <c r="C18" s="333">
        <v>0</v>
      </c>
      <c r="D18" s="333">
        <v>0</v>
      </c>
      <c r="E18" s="333">
        <v>0</v>
      </c>
      <c r="F18" s="333">
        <v>0</v>
      </c>
      <c r="G18" s="333">
        <v>0</v>
      </c>
      <c r="H18" s="336">
        <v>0</v>
      </c>
      <c r="I18" s="337">
        <f t="shared" si="1"/>
        <v>0</v>
      </c>
    </row>
    <row r="19" spans="1:9" s="30" customFormat="1" ht="15">
      <c r="A19" s="339"/>
      <c r="B19" s="330" t="s">
        <v>753</v>
      </c>
      <c r="C19" s="333"/>
      <c r="D19" s="333">
        <v>143223000</v>
      </c>
      <c r="E19" s="333">
        <v>0</v>
      </c>
      <c r="F19" s="301">
        <v>102317943</v>
      </c>
      <c r="G19" s="336">
        <v>0</v>
      </c>
      <c r="H19" s="336">
        <v>0</v>
      </c>
      <c r="I19" s="337">
        <f t="shared" si="1"/>
        <v>245540943</v>
      </c>
    </row>
    <row r="20" spans="1:9" s="30" customFormat="1" ht="15">
      <c r="A20" s="339"/>
      <c r="B20" s="330" t="s">
        <v>754</v>
      </c>
      <c r="C20" s="333">
        <v>0</v>
      </c>
      <c r="D20" s="333">
        <v>0</v>
      </c>
      <c r="E20" s="333">
        <f>886582942+'[1]BTDC'!F20</f>
        <v>900598204</v>
      </c>
      <c r="F20" s="333">
        <v>0</v>
      </c>
      <c r="G20" s="301">
        <v>0</v>
      </c>
      <c r="H20" s="336">
        <v>0</v>
      </c>
      <c r="I20" s="337">
        <f t="shared" si="1"/>
        <v>900598204</v>
      </c>
    </row>
    <row r="21" spans="1:9" s="32" customFormat="1" ht="15.75" customHeight="1">
      <c r="A21" s="322">
        <v>4</v>
      </c>
      <c r="B21" s="323" t="s">
        <v>755</v>
      </c>
      <c r="C21" s="324">
        <f aca="true" t="shared" si="3" ref="C21:H21">C12+C13-C17</f>
        <v>2808640246</v>
      </c>
      <c r="D21" s="324">
        <f t="shared" si="3"/>
        <v>2622551877</v>
      </c>
      <c r="E21" s="324">
        <f>E12+E13-E17</f>
        <v>170085094522</v>
      </c>
      <c r="F21" s="324">
        <f t="shared" si="3"/>
        <v>2886676469</v>
      </c>
      <c r="G21" s="324">
        <f t="shared" si="3"/>
        <v>0</v>
      </c>
      <c r="H21" s="324">
        <f t="shared" si="3"/>
        <v>0</v>
      </c>
      <c r="I21" s="328">
        <f>SUM(C21:H21)</f>
        <v>178402963114</v>
      </c>
    </row>
    <row r="22" spans="1:9" s="32" customFormat="1" ht="14.25" customHeight="1">
      <c r="A22" s="317" t="s">
        <v>756</v>
      </c>
      <c r="B22" s="318" t="s">
        <v>757</v>
      </c>
      <c r="C22" s="324"/>
      <c r="D22" s="324"/>
      <c r="E22" s="324"/>
      <c r="F22" s="324"/>
      <c r="G22" s="324"/>
      <c r="H22" s="324"/>
      <c r="I22" s="328"/>
    </row>
    <row r="23" spans="1:9" s="64" customFormat="1" ht="16.5" customHeight="1">
      <c r="A23" s="322">
        <v>1</v>
      </c>
      <c r="B23" s="323" t="s">
        <v>746</v>
      </c>
      <c r="C23" s="340">
        <v>1594417853</v>
      </c>
      <c r="D23" s="340">
        <v>2162204980</v>
      </c>
      <c r="E23" s="340">
        <v>100546935629</v>
      </c>
      <c r="F23" s="327">
        <v>1106244125</v>
      </c>
      <c r="G23" s="336">
        <f>SUM(G25:G29)</f>
        <v>0</v>
      </c>
      <c r="H23" s="340">
        <v>0</v>
      </c>
      <c r="I23" s="338">
        <f>H23+F23+E23+D23+C23</f>
        <v>105409802587</v>
      </c>
    </row>
    <row r="24" spans="1:9" s="32" customFormat="1" ht="16.5" customHeight="1">
      <c r="A24" s="322">
        <v>2</v>
      </c>
      <c r="B24" s="323" t="s">
        <v>747</v>
      </c>
      <c r="C24" s="341">
        <f aca="true" t="shared" si="4" ref="C24:H24">SUM(C25:C26)</f>
        <v>164011373</v>
      </c>
      <c r="D24" s="327">
        <f t="shared" si="4"/>
        <v>209658734</v>
      </c>
      <c r="E24" s="327">
        <f>SUM(E25:E26)</f>
        <v>12563253311</v>
      </c>
      <c r="F24" s="327">
        <f>F25</f>
        <v>549179261</v>
      </c>
      <c r="G24" s="341">
        <f t="shared" si="4"/>
        <v>0</v>
      </c>
      <c r="H24" s="341">
        <f t="shared" si="4"/>
        <v>0</v>
      </c>
      <c r="I24" s="338">
        <f>I25+I26</f>
        <v>13486102679</v>
      </c>
    </row>
    <row r="25" spans="1:9" s="32" customFormat="1" ht="16.5" customHeight="1">
      <c r="A25" s="342"/>
      <c r="B25" s="330" t="s">
        <v>758</v>
      </c>
      <c r="C25" s="343">
        <v>164011373</v>
      </c>
      <c r="D25" s="343">
        <v>209658734</v>
      </c>
      <c r="E25" s="343">
        <v>12499221469</v>
      </c>
      <c r="F25" s="333">
        <v>549179261</v>
      </c>
      <c r="G25" s="333">
        <v>0</v>
      </c>
      <c r="H25" s="332">
        <v>0</v>
      </c>
      <c r="I25" s="337">
        <f>SUM(C25:H25)</f>
        <v>13422070837</v>
      </c>
    </row>
    <row r="26" spans="1:9" s="30" customFormat="1" ht="16.5" customHeight="1">
      <c r="A26" s="339"/>
      <c r="B26" s="72" t="s">
        <v>759</v>
      </c>
      <c r="C26" s="344"/>
      <c r="D26" s="333">
        <v>0</v>
      </c>
      <c r="E26" s="308">
        <v>64031842</v>
      </c>
      <c r="F26" s="327">
        <v>0</v>
      </c>
      <c r="G26" s="345">
        <f>SUM(G28:G29)</f>
        <v>0</v>
      </c>
      <c r="H26" s="308"/>
      <c r="I26" s="334">
        <f>E26</f>
        <v>64031842</v>
      </c>
    </row>
    <row r="27" spans="1:9" s="30" customFormat="1" ht="16.5" customHeight="1" hidden="1">
      <c r="A27" s="339"/>
      <c r="B27" s="330" t="s">
        <v>753</v>
      </c>
      <c r="C27" s="344"/>
      <c r="D27" s="333">
        <v>0</v>
      </c>
      <c r="E27" s="308"/>
      <c r="F27" s="301">
        <v>0</v>
      </c>
      <c r="G27" s="345"/>
      <c r="H27" s="308"/>
      <c r="I27" s="328"/>
    </row>
    <row r="28" spans="1:9" s="30" customFormat="1" ht="15">
      <c r="A28" s="322">
        <v>3</v>
      </c>
      <c r="B28" s="32" t="s">
        <v>751</v>
      </c>
      <c r="C28" s="346">
        <f aca="true" t="shared" si="5" ref="C28:H28">SUM(C29:C32)</f>
        <v>0</v>
      </c>
      <c r="D28" s="346">
        <f t="shared" si="5"/>
        <v>143223000</v>
      </c>
      <c r="E28" s="346">
        <f t="shared" si="5"/>
        <v>0</v>
      </c>
      <c r="F28" s="346">
        <f>F29</f>
        <v>102317943</v>
      </c>
      <c r="G28" s="346">
        <f t="shared" si="5"/>
        <v>0</v>
      </c>
      <c r="H28" s="346">
        <f t="shared" si="5"/>
        <v>0</v>
      </c>
      <c r="I28" s="347"/>
    </row>
    <row r="29" spans="1:9" s="32" customFormat="1" ht="16.5" customHeight="1">
      <c r="A29" s="322"/>
      <c r="B29" s="72" t="s">
        <v>753</v>
      </c>
      <c r="C29" s="346">
        <v>0</v>
      </c>
      <c r="D29" s="333">
        <v>143223000</v>
      </c>
      <c r="E29" s="344">
        <v>0</v>
      </c>
      <c r="F29" s="343">
        <v>102317943</v>
      </c>
      <c r="G29" s="340"/>
      <c r="H29" s="348"/>
      <c r="I29" s="334">
        <f>SUM(C29:H29)</f>
        <v>245540943</v>
      </c>
    </row>
    <row r="30" spans="1:9" s="30" customFormat="1" ht="14.25" customHeight="1" hidden="1">
      <c r="A30" s="342"/>
      <c r="B30" s="349" t="s">
        <v>752</v>
      </c>
      <c r="C30" s="336">
        <v>0</v>
      </c>
      <c r="D30" s="332">
        <v>0</v>
      </c>
      <c r="E30" s="333">
        <v>0</v>
      </c>
      <c r="F30" s="333">
        <v>0</v>
      </c>
      <c r="G30" s="333">
        <v>0</v>
      </c>
      <c r="H30" s="336">
        <v>0</v>
      </c>
      <c r="I30" s="328">
        <f>SUM(C30:H30)</f>
        <v>0</v>
      </c>
    </row>
    <row r="31" spans="1:9" s="30" customFormat="1" ht="14.25" customHeight="1" hidden="1">
      <c r="A31" s="342"/>
      <c r="B31" s="50"/>
      <c r="C31" s="336"/>
      <c r="D31" s="332"/>
      <c r="E31" s="333"/>
      <c r="F31" s="333"/>
      <c r="G31" s="333"/>
      <c r="H31" s="336"/>
      <c r="I31" s="328">
        <f>SUM(C31:H31)</f>
        <v>0</v>
      </c>
    </row>
    <row r="32" spans="1:9" s="30" customFormat="1" ht="15" hidden="1">
      <c r="A32" s="339"/>
      <c r="B32" s="72" t="s">
        <v>754</v>
      </c>
      <c r="C32" s="327">
        <v>0</v>
      </c>
      <c r="D32" s="344">
        <v>0</v>
      </c>
      <c r="E32" s="333">
        <v>0</v>
      </c>
      <c r="F32" s="324">
        <f>F22+F23-F26</f>
        <v>1106244125</v>
      </c>
      <c r="G32" s="324">
        <f>G22+G23-G26</f>
        <v>0</v>
      </c>
      <c r="H32" s="327">
        <v>0</v>
      </c>
      <c r="I32" s="334">
        <v>28269250</v>
      </c>
    </row>
    <row r="33" spans="1:9" s="32" customFormat="1" ht="14.25" customHeight="1">
      <c r="A33" s="322">
        <v>4</v>
      </c>
      <c r="B33" s="323" t="s">
        <v>755</v>
      </c>
      <c r="C33" s="324">
        <f>C23+C24-C28</f>
        <v>1758429226</v>
      </c>
      <c r="D33" s="324">
        <f>D23+D24-D28</f>
        <v>2228640714</v>
      </c>
      <c r="E33" s="324">
        <f>E23+E24-E28</f>
        <v>113110188940</v>
      </c>
      <c r="F33" s="324">
        <f>F23+F24-F28</f>
        <v>1553105443</v>
      </c>
      <c r="G33" s="333"/>
      <c r="H33" s="324">
        <f>H23+H24-H28</f>
        <v>0</v>
      </c>
      <c r="I33" s="328">
        <f>SUM(C33:H33)</f>
        <v>118650364323</v>
      </c>
    </row>
    <row r="34" spans="1:9" s="32" customFormat="1" ht="16.5" customHeight="1" hidden="1">
      <c r="A34" s="322"/>
      <c r="B34" s="323"/>
      <c r="C34" s="324"/>
      <c r="D34" s="324"/>
      <c r="E34" s="324"/>
      <c r="F34" s="324"/>
      <c r="G34" s="324"/>
      <c r="H34" s="324"/>
      <c r="I34" s="328">
        <f>SUM(C34:H34)</f>
        <v>0</v>
      </c>
    </row>
    <row r="35" spans="1:9" s="64" customFormat="1" ht="16.5" customHeight="1">
      <c r="A35" s="317" t="s">
        <v>760</v>
      </c>
      <c r="B35" s="318" t="s">
        <v>761</v>
      </c>
      <c r="C35" s="350"/>
      <c r="D35" s="320"/>
      <c r="E35" s="320"/>
      <c r="F35" s="350"/>
      <c r="G35" s="350"/>
      <c r="H35" s="351"/>
      <c r="I35" s="328"/>
    </row>
    <row r="36" spans="1:9" s="32" customFormat="1" ht="15.75" customHeight="1">
      <c r="A36" s="322">
        <v>1</v>
      </c>
      <c r="B36" s="323" t="s">
        <v>762</v>
      </c>
      <c r="C36" s="324">
        <f aca="true" t="shared" si="6" ref="C36:H36">C12-C23</f>
        <v>1131417277</v>
      </c>
      <c r="D36" s="324">
        <f t="shared" si="6"/>
        <v>414727539</v>
      </c>
      <c r="E36" s="324">
        <f t="shared" si="6"/>
        <v>55380159579</v>
      </c>
      <c r="F36" s="324">
        <f t="shared" si="6"/>
        <v>1513700675</v>
      </c>
      <c r="G36" s="324">
        <f t="shared" si="6"/>
        <v>721781006</v>
      </c>
      <c r="H36" s="324">
        <f t="shared" si="6"/>
        <v>0</v>
      </c>
      <c r="I36" s="328">
        <f>H36+F36+E36+D36+C36</f>
        <v>58440005070</v>
      </c>
    </row>
    <row r="37" spans="1:9" s="32" customFormat="1" ht="14.25" customHeight="1">
      <c r="A37" s="322">
        <v>2</v>
      </c>
      <c r="B37" s="323" t="s">
        <v>556</v>
      </c>
      <c r="C37" s="324">
        <f aca="true" t="shared" si="7" ref="C37:H37">C21-C33</f>
        <v>1050211020</v>
      </c>
      <c r="D37" s="324">
        <f t="shared" si="7"/>
        <v>393911163</v>
      </c>
      <c r="E37" s="324">
        <f t="shared" si="7"/>
        <v>56974905582</v>
      </c>
      <c r="F37" s="324">
        <f t="shared" si="7"/>
        <v>1333571026</v>
      </c>
      <c r="G37" s="324">
        <f t="shared" si="7"/>
        <v>0</v>
      </c>
      <c r="H37" s="324">
        <f t="shared" si="7"/>
        <v>0</v>
      </c>
      <c r="I37" s="328">
        <f>SUM(C37:H37)</f>
        <v>59752598791</v>
      </c>
    </row>
    <row r="38" spans="1:9" s="30" customFormat="1" ht="3.75" customHeight="1" thickBot="1">
      <c r="A38" s="352"/>
      <c r="B38" s="353"/>
      <c r="C38" s="354"/>
      <c r="D38" s="355"/>
      <c r="E38" s="355"/>
      <c r="F38" s="355"/>
      <c r="G38" s="355"/>
      <c r="H38" s="355"/>
      <c r="I38" s="356"/>
    </row>
    <row r="39" spans="1:9" s="30" customFormat="1" ht="10.5" customHeight="1" hidden="1">
      <c r="A39" s="50"/>
      <c r="B39" s="50" t="s">
        <v>763</v>
      </c>
      <c r="C39" s="108"/>
      <c r="D39" s="331"/>
      <c r="E39" s="331"/>
      <c r="F39" s="331"/>
      <c r="G39" s="331"/>
      <c r="H39" s="331"/>
      <c r="I39" s="331">
        <v>0</v>
      </c>
    </row>
    <row r="40" spans="1:9" s="30" customFormat="1" ht="12" customHeight="1" hidden="1">
      <c r="A40" s="50"/>
      <c r="B40" s="50" t="s">
        <v>764</v>
      </c>
      <c r="C40" s="108"/>
      <c r="D40" s="331"/>
      <c r="E40" s="331"/>
      <c r="F40" s="331"/>
      <c r="G40" s="331"/>
      <c r="H40" s="331"/>
      <c r="I40" s="331">
        <v>0</v>
      </c>
    </row>
    <row r="41" spans="1:9" s="30" customFormat="1" ht="14.25" customHeight="1" hidden="1">
      <c r="A41" s="50"/>
      <c r="B41" s="50" t="s">
        <v>765</v>
      </c>
      <c r="C41" s="108"/>
      <c r="D41" s="331"/>
      <c r="E41" s="331"/>
      <c r="F41" s="331"/>
      <c r="G41" s="331"/>
      <c r="H41" s="331"/>
      <c r="I41" s="331">
        <v>0</v>
      </c>
    </row>
    <row r="42" spans="1:9" s="30" customFormat="1" ht="18" customHeight="1" hidden="1">
      <c r="A42" s="50"/>
      <c r="B42" s="50" t="s">
        <v>765</v>
      </c>
      <c r="C42" s="108"/>
      <c r="D42" s="331"/>
      <c r="E42" s="331"/>
      <c r="F42" s="331"/>
      <c r="G42" s="331"/>
      <c r="H42" s="331"/>
      <c r="I42" s="331">
        <v>0</v>
      </c>
    </row>
    <row r="43" spans="1:9" s="30" customFormat="1" ht="3.75" customHeight="1" hidden="1">
      <c r="A43" s="50"/>
      <c r="B43" s="50"/>
      <c r="C43" s="108"/>
      <c r="D43" s="331"/>
      <c r="E43" s="331"/>
      <c r="F43" s="331"/>
      <c r="G43" s="331"/>
      <c r="H43" s="331"/>
      <c r="I43" s="357"/>
    </row>
    <row r="44" spans="1:9" s="30" customFormat="1" ht="15.75" thickTop="1">
      <c r="A44" s="50" t="s">
        <v>766</v>
      </c>
      <c r="C44" s="308"/>
      <c r="D44" s="308"/>
      <c r="E44" s="308"/>
      <c r="F44" s="308"/>
      <c r="G44" s="308"/>
      <c r="H44" s="348"/>
      <c r="I44" s="358">
        <v>0</v>
      </c>
    </row>
    <row r="45" spans="1:9" s="30" customFormat="1" ht="15" hidden="1">
      <c r="A45" s="50"/>
      <c r="B45" s="30" t="s">
        <v>767</v>
      </c>
      <c r="C45" s="308"/>
      <c r="D45" s="308"/>
      <c r="E45" s="308"/>
      <c r="F45" s="308"/>
      <c r="G45" s="308"/>
      <c r="H45" s="348"/>
      <c r="I45" s="358"/>
    </row>
    <row r="46" spans="1:9" s="30" customFormat="1" ht="15" hidden="1">
      <c r="A46" s="50"/>
      <c r="B46" s="30" t="s">
        <v>768</v>
      </c>
      <c r="C46" s="308"/>
      <c r="D46" s="308"/>
      <c r="E46" s="308"/>
      <c r="F46" s="308"/>
      <c r="G46" s="308"/>
      <c r="H46" s="348"/>
      <c r="I46" s="358"/>
    </row>
    <row r="47" spans="1:9" s="30" customFormat="1" ht="15">
      <c r="A47" s="50" t="s">
        <v>769</v>
      </c>
      <c r="C47" s="308"/>
      <c r="D47" s="308"/>
      <c r="E47" s="308"/>
      <c r="F47" s="308"/>
      <c r="G47" s="308"/>
      <c r="H47" s="308"/>
      <c r="I47" s="358">
        <v>53120861488</v>
      </c>
    </row>
    <row r="48" spans="1:9" s="30" customFormat="1" ht="12" customHeight="1" hidden="1">
      <c r="A48" s="50" t="s">
        <v>765</v>
      </c>
      <c r="C48" s="308"/>
      <c r="D48" s="308"/>
      <c r="E48" s="308"/>
      <c r="F48" s="308"/>
      <c r="G48" s="308"/>
      <c r="H48" s="308"/>
      <c r="I48" s="308"/>
    </row>
    <row r="49" spans="1:9" s="30" customFormat="1" ht="29.25" customHeight="1">
      <c r="A49" s="50"/>
      <c r="B49" s="676" t="s">
        <v>770</v>
      </c>
      <c r="C49" s="676"/>
      <c r="D49" s="676"/>
      <c r="E49" s="676"/>
      <c r="F49" s="676"/>
      <c r="G49" s="676"/>
      <c r="H49" s="676"/>
      <c r="I49" s="676"/>
    </row>
    <row r="68" ht="15">
      <c r="I68" s="361"/>
    </row>
  </sheetData>
  <sheetProtection/>
  <mergeCells count="11">
    <mergeCell ref="F8:F9"/>
    <mergeCell ref="G8:G9"/>
    <mergeCell ref="H8:H9"/>
    <mergeCell ref="I8:I9"/>
    <mergeCell ref="B49:I49"/>
    <mergeCell ref="A4:I4"/>
    <mergeCell ref="A5:I5"/>
    <mergeCell ref="A8:B9"/>
    <mergeCell ref="C8:C9"/>
    <mergeCell ref="D8:D9"/>
    <mergeCell ref="E8:E9"/>
  </mergeCells>
  <printOptions/>
  <pageMargins left="0.6" right="0.16" top="0.51" bottom="0.16" header="0.2" footer="0.16"/>
  <pageSetup horizontalDpi="600" verticalDpi="600" orientation="landscape" paperSize="9" r:id="rId3"/>
  <legacyDrawing r:id="rId2"/>
</worksheet>
</file>

<file path=xl/worksheets/sheet11.xml><?xml version="1.0" encoding="utf-8"?>
<worksheet xmlns="http://schemas.openxmlformats.org/spreadsheetml/2006/main" xmlns:r="http://schemas.openxmlformats.org/officeDocument/2006/relationships">
  <dimension ref="A1:H269"/>
  <sheetViews>
    <sheetView zoomScalePageLayoutView="0" workbookViewId="0" topLeftCell="A284">
      <selection activeCell="J40" sqref="J40"/>
    </sheetView>
  </sheetViews>
  <sheetFormatPr defaultColWidth="9.140625" defaultRowHeight="12.75"/>
  <cols>
    <col min="1" max="1" width="3.140625" style="20" customWidth="1"/>
    <col min="2" max="2" width="11.7109375" style="20" customWidth="1"/>
    <col min="3" max="3" width="13.00390625" style="20" customWidth="1"/>
    <col min="4" max="4" width="12.28125" style="20" customWidth="1"/>
    <col min="5" max="5" width="17.57421875" style="20" customWidth="1"/>
    <col min="6" max="6" width="18.421875" style="473" customWidth="1"/>
    <col min="7" max="7" width="1.1484375" style="360" customWidth="1"/>
    <col min="8" max="8" width="17.7109375" style="473" customWidth="1"/>
    <col min="9" max="16384" width="9.140625" style="20" customWidth="1"/>
  </cols>
  <sheetData>
    <row r="1" spans="1:8" s="78" customFormat="1" ht="12.75">
      <c r="A1" s="243" t="str">
        <f>'[1]LCTT'!A1</f>
        <v>CÔNG TY CỔ PHẦN CẤP NƯỚC GIA ĐỊNH</v>
      </c>
      <c r="F1" s="362"/>
      <c r="G1" s="304"/>
      <c r="H1" s="363" t="str">
        <f>'[1]BCDKT'!F1</f>
        <v>Báo cáo tài chính đã được kiểm toán</v>
      </c>
    </row>
    <row r="2" spans="1:8" s="78" customFormat="1" ht="13.5">
      <c r="A2" s="245" t="str">
        <f>'[1]BCDKT'!A2</f>
        <v>2 Bis Nơ Trang Long, Phường 14, Quận Bình Thạnh</v>
      </c>
      <c r="B2" s="246"/>
      <c r="C2" s="246"/>
      <c r="D2" s="246"/>
      <c r="E2" s="246"/>
      <c r="F2" s="364"/>
      <c r="G2" s="365"/>
      <c r="H2" s="366" t="str">
        <f>'[1]BCDKT'!F2</f>
        <v>Năm 2009</v>
      </c>
    </row>
    <row r="3" spans="6:8" s="30" customFormat="1" ht="15">
      <c r="F3" s="301"/>
      <c r="G3" s="308"/>
      <c r="H3" s="301"/>
    </row>
    <row r="4" spans="1:8" s="32" customFormat="1" ht="20.25">
      <c r="A4" s="665" t="str">
        <f>'[1]TM1'!A4</f>
        <v>THUYẾT MINH BÁO CÁO TÀI CHÍNH</v>
      </c>
      <c r="B4" s="665"/>
      <c r="C4" s="665"/>
      <c r="D4" s="665"/>
      <c r="E4" s="665"/>
      <c r="F4" s="665"/>
      <c r="G4" s="665"/>
      <c r="H4" s="665"/>
    </row>
    <row r="5" spans="1:8" s="32" customFormat="1" ht="15">
      <c r="A5" s="744" t="str">
        <f>'[1]TM1'!A5</f>
        <v>Năm 2009</v>
      </c>
      <c r="B5" s="744"/>
      <c r="C5" s="744"/>
      <c r="D5" s="744"/>
      <c r="E5" s="744"/>
      <c r="F5" s="744"/>
      <c r="G5" s="744"/>
      <c r="H5" s="744"/>
    </row>
    <row r="6" spans="1:8" s="30" customFormat="1" ht="7.5" customHeight="1">
      <c r="A6" s="50"/>
      <c r="B6" s="50"/>
      <c r="C6" s="108"/>
      <c r="D6" s="367"/>
      <c r="E6" s="367"/>
      <c r="F6" s="331"/>
      <c r="G6" s="331"/>
      <c r="H6" s="357"/>
    </row>
    <row r="7" spans="1:8" s="30" customFormat="1" ht="15">
      <c r="A7" s="279" t="s">
        <v>771</v>
      </c>
      <c r="B7" s="32" t="s">
        <v>772</v>
      </c>
      <c r="F7" s="301"/>
      <c r="G7" s="308"/>
      <c r="H7" s="301"/>
    </row>
    <row r="8" spans="1:8" s="30" customFormat="1" ht="29.25" hidden="1" thickTop="1">
      <c r="A8" s="279"/>
      <c r="B8" s="754" t="s">
        <v>423</v>
      </c>
      <c r="C8" s="755"/>
      <c r="D8" s="755"/>
      <c r="E8" s="756"/>
      <c r="F8" s="368" t="s">
        <v>773</v>
      </c>
      <c r="G8" s="369"/>
      <c r="H8" s="370" t="s">
        <v>774</v>
      </c>
    </row>
    <row r="9" spans="1:8" s="30" customFormat="1" ht="15" hidden="1">
      <c r="A9" s="279"/>
      <c r="B9" s="371"/>
      <c r="C9" s="131"/>
      <c r="D9" s="372"/>
      <c r="E9" s="373"/>
      <c r="F9" s="374"/>
      <c r="G9" s="375"/>
      <c r="H9" s="376"/>
    </row>
    <row r="10" spans="1:8" s="266" customFormat="1" ht="15" hidden="1">
      <c r="A10" s="377"/>
      <c r="B10" s="378" t="s">
        <v>775</v>
      </c>
      <c r="C10" s="379"/>
      <c r="D10" s="380"/>
      <c r="E10" s="381"/>
      <c r="F10" s="382"/>
      <c r="G10" s="383"/>
      <c r="H10" s="384"/>
    </row>
    <row r="11" spans="1:8" s="30" customFormat="1" ht="15" hidden="1">
      <c r="A11" s="279"/>
      <c r="B11" s="387" t="s">
        <v>776</v>
      </c>
      <c r="C11" s="50"/>
      <c r="D11" s="388"/>
      <c r="E11" s="325"/>
      <c r="F11" s="326">
        <v>0</v>
      </c>
      <c r="G11" s="389"/>
      <c r="H11" s="390">
        <f>SUM(D11:G11)</f>
        <v>0</v>
      </c>
    </row>
    <row r="12" spans="1:8" s="30" customFormat="1" ht="15" hidden="1">
      <c r="A12" s="279"/>
      <c r="B12" s="387" t="s">
        <v>777</v>
      </c>
      <c r="C12" s="50"/>
      <c r="D12" s="331"/>
      <c r="E12" s="343"/>
      <c r="F12" s="326">
        <f>SUM(F13:F15)</f>
        <v>0</v>
      </c>
      <c r="G12" s="391"/>
      <c r="H12" s="390">
        <f>SUM(D12:G12)</f>
        <v>0</v>
      </c>
    </row>
    <row r="13" spans="1:8" s="30" customFormat="1" ht="15" hidden="1">
      <c r="A13" s="279"/>
      <c r="B13" s="392" t="s">
        <v>778</v>
      </c>
      <c r="C13" s="393"/>
      <c r="D13" s="331"/>
      <c r="E13" s="343"/>
      <c r="F13" s="332">
        <v>0</v>
      </c>
      <c r="G13" s="391"/>
      <c r="H13" s="394">
        <f>F13</f>
        <v>0</v>
      </c>
    </row>
    <row r="14" spans="1:8" s="30" customFormat="1" ht="15" hidden="1">
      <c r="A14" s="279"/>
      <c r="B14" s="392" t="s">
        <v>779</v>
      </c>
      <c r="C14" s="50"/>
      <c r="D14" s="331"/>
      <c r="E14" s="343"/>
      <c r="F14" s="332">
        <v>0</v>
      </c>
      <c r="G14" s="391"/>
      <c r="H14" s="394">
        <v>0</v>
      </c>
    </row>
    <row r="15" spans="1:8" s="30" customFormat="1" ht="15" hidden="1">
      <c r="A15" s="279"/>
      <c r="B15" s="392" t="s">
        <v>780</v>
      </c>
      <c r="C15" s="50"/>
      <c r="D15" s="331"/>
      <c r="E15" s="343"/>
      <c r="F15" s="332">
        <v>0</v>
      </c>
      <c r="G15" s="391"/>
      <c r="H15" s="394">
        <v>0</v>
      </c>
    </row>
    <row r="16" spans="1:8" s="30" customFormat="1" ht="15" hidden="1">
      <c r="A16" s="279"/>
      <c r="B16" s="387" t="s">
        <v>781</v>
      </c>
      <c r="C16" s="50"/>
      <c r="D16" s="357"/>
      <c r="E16" s="340"/>
      <c r="F16" s="326">
        <v>0</v>
      </c>
      <c r="G16" s="389"/>
      <c r="H16" s="390">
        <f>SUM(D16:G16)</f>
        <v>0</v>
      </c>
    </row>
    <row r="17" spans="1:8" s="30" customFormat="1" ht="15" hidden="1">
      <c r="A17" s="279"/>
      <c r="B17" s="392" t="s">
        <v>782</v>
      </c>
      <c r="C17" s="50"/>
      <c r="D17" s="357"/>
      <c r="E17" s="340"/>
      <c r="F17" s="326">
        <v>0</v>
      </c>
      <c r="G17" s="389"/>
      <c r="H17" s="390">
        <v>0</v>
      </c>
    </row>
    <row r="18" spans="1:8" s="30" customFormat="1" ht="15" hidden="1">
      <c r="A18" s="279"/>
      <c r="B18" s="392" t="s">
        <v>783</v>
      </c>
      <c r="C18" s="50"/>
      <c r="D18" s="357"/>
      <c r="E18" s="340"/>
      <c r="F18" s="326">
        <v>0</v>
      </c>
      <c r="G18" s="389"/>
      <c r="H18" s="390">
        <v>0</v>
      </c>
    </row>
    <row r="19" spans="1:8" s="30" customFormat="1" ht="15" hidden="1">
      <c r="A19" s="279"/>
      <c r="B19" s="387" t="s">
        <v>784</v>
      </c>
      <c r="C19" s="122"/>
      <c r="D19" s="388"/>
      <c r="E19" s="325"/>
      <c r="F19" s="326">
        <f>F11+F12-F16</f>
        <v>0</v>
      </c>
      <c r="G19" s="395"/>
      <c r="H19" s="390">
        <f>SUM(D19:G19)</f>
        <v>0</v>
      </c>
    </row>
    <row r="20" spans="1:8" s="30" customFormat="1" ht="15.75" hidden="1">
      <c r="A20" s="279"/>
      <c r="B20" s="387"/>
      <c r="C20" s="50"/>
      <c r="D20" s="396"/>
      <c r="E20" s="397"/>
      <c r="F20" s="398"/>
      <c r="G20" s="399"/>
      <c r="H20" s="400"/>
    </row>
    <row r="21" spans="1:8" s="266" customFormat="1" ht="15" hidden="1">
      <c r="A21" s="377"/>
      <c r="B21" s="401" t="s">
        <v>785</v>
      </c>
      <c r="C21" s="402"/>
      <c r="D21" s="403"/>
      <c r="E21" s="319"/>
      <c r="F21" s="320"/>
      <c r="G21" s="404"/>
      <c r="H21" s="384"/>
    </row>
    <row r="22" spans="1:8" s="30" customFormat="1" ht="15" hidden="1">
      <c r="A22" s="50"/>
      <c r="B22" s="387" t="s">
        <v>776</v>
      </c>
      <c r="C22" s="50"/>
      <c r="D22" s="108"/>
      <c r="E22" s="405"/>
      <c r="F22" s="326">
        <v>0</v>
      </c>
      <c r="G22" s="389"/>
      <c r="H22" s="390">
        <f>SUM(D22:G22)</f>
        <v>0</v>
      </c>
    </row>
    <row r="23" spans="1:8" s="30" customFormat="1" ht="15" hidden="1">
      <c r="A23" s="279"/>
      <c r="B23" s="387" t="s">
        <v>777</v>
      </c>
      <c r="C23" s="122"/>
      <c r="D23" s="406"/>
      <c r="E23" s="407"/>
      <c r="F23" s="408">
        <f>SUM(F24:F26)</f>
        <v>0</v>
      </c>
      <c r="G23" s="409"/>
      <c r="H23" s="410">
        <f>SUM(D23:G23)</f>
        <v>0</v>
      </c>
    </row>
    <row r="24" spans="1:8" s="30" customFormat="1" ht="15" hidden="1">
      <c r="A24" s="279"/>
      <c r="B24" s="392" t="s">
        <v>786</v>
      </c>
      <c r="C24" s="122"/>
      <c r="D24" s="406"/>
      <c r="E24" s="407"/>
      <c r="F24" s="411">
        <v>0</v>
      </c>
      <c r="G24" s="412"/>
      <c r="H24" s="413">
        <f>F24</f>
        <v>0</v>
      </c>
    </row>
    <row r="25" spans="1:8" s="30" customFormat="1" ht="15" hidden="1">
      <c r="A25" s="279"/>
      <c r="B25" s="392" t="s">
        <v>779</v>
      </c>
      <c r="C25" s="122"/>
      <c r="D25" s="406"/>
      <c r="E25" s="407"/>
      <c r="F25" s="411">
        <v>0</v>
      </c>
      <c r="G25" s="412"/>
      <c r="H25" s="413">
        <v>0</v>
      </c>
    </row>
    <row r="26" spans="1:8" s="30" customFormat="1" ht="15" hidden="1">
      <c r="A26" s="279"/>
      <c r="B26" s="392" t="s">
        <v>780</v>
      </c>
      <c r="C26" s="122"/>
      <c r="D26" s="406"/>
      <c r="E26" s="407"/>
      <c r="F26" s="411">
        <v>0</v>
      </c>
      <c r="G26" s="412"/>
      <c r="H26" s="413">
        <v>0</v>
      </c>
    </row>
    <row r="27" spans="1:8" s="415" customFormat="1" ht="15.75" hidden="1">
      <c r="A27" s="414"/>
      <c r="B27" s="387" t="s">
        <v>781</v>
      </c>
      <c r="C27" s="122"/>
      <c r="D27" s="388"/>
      <c r="E27" s="325"/>
      <c r="F27" s="326">
        <v>0</v>
      </c>
      <c r="G27" s="395"/>
      <c r="H27" s="410">
        <f>SUM(D27:G27)</f>
        <v>0</v>
      </c>
    </row>
    <row r="28" spans="1:8" s="415" customFormat="1" ht="15.75" hidden="1">
      <c r="A28" s="414"/>
      <c r="B28" s="392" t="s">
        <v>782</v>
      </c>
      <c r="C28" s="122"/>
      <c r="D28" s="388"/>
      <c r="E28" s="325"/>
      <c r="F28" s="332">
        <v>0</v>
      </c>
      <c r="G28" s="416"/>
      <c r="H28" s="413">
        <v>0</v>
      </c>
    </row>
    <row r="29" spans="1:8" s="415" customFormat="1" ht="15.75" hidden="1">
      <c r="A29" s="414"/>
      <c r="B29" s="392" t="s">
        <v>783</v>
      </c>
      <c r="C29" s="122"/>
      <c r="D29" s="388"/>
      <c r="E29" s="325"/>
      <c r="F29" s="332">
        <v>0</v>
      </c>
      <c r="G29" s="416"/>
      <c r="H29" s="413">
        <v>0</v>
      </c>
    </row>
    <row r="30" spans="1:8" s="419" customFormat="1" ht="15.75" hidden="1">
      <c r="A30" s="417"/>
      <c r="B30" s="387" t="s">
        <v>784</v>
      </c>
      <c r="C30" s="418"/>
      <c r="D30" s="388"/>
      <c r="E30" s="325"/>
      <c r="F30" s="326">
        <f>F22+F23-F27</f>
        <v>0</v>
      </c>
      <c r="G30" s="395"/>
      <c r="H30" s="390">
        <f>SUM(D30:G30)</f>
        <v>0</v>
      </c>
    </row>
    <row r="31" spans="1:8" s="419" customFormat="1" ht="3.75" customHeight="1" hidden="1">
      <c r="A31" s="417"/>
      <c r="B31" s="387"/>
      <c r="C31" s="418"/>
      <c r="D31" s="388"/>
      <c r="E31" s="325"/>
      <c r="F31" s="326"/>
      <c r="G31" s="395"/>
      <c r="H31" s="390"/>
    </row>
    <row r="32" spans="1:8" s="419" customFormat="1" ht="15.75" hidden="1">
      <c r="A32" s="417"/>
      <c r="B32" s="401" t="s">
        <v>787</v>
      </c>
      <c r="C32" s="122"/>
      <c r="D32" s="357"/>
      <c r="E32" s="340"/>
      <c r="F32" s="326"/>
      <c r="G32" s="395"/>
      <c r="H32" s="390"/>
    </row>
    <row r="33" spans="1:8" s="419" customFormat="1" ht="12.75" customHeight="1" hidden="1">
      <c r="A33" s="417"/>
      <c r="B33" s="387" t="s">
        <v>788</v>
      </c>
      <c r="C33" s="122"/>
      <c r="D33" s="388"/>
      <c r="E33" s="325"/>
      <c r="F33" s="326">
        <f>F11-F22</f>
        <v>0</v>
      </c>
      <c r="G33" s="395"/>
      <c r="H33" s="390">
        <f>SUM(D33:G33)</f>
        <v>0</v>
      </c>
    </row>
    <row r="34" spans="1:8" s="419" customFormat="1" ht="15" customHeight="1" hidden="1">
      <c r="A34" s="417"/>
      <c r="B34" s="420" t="s">
        <v>789</v>
      </c>
      <c r="C34" s="421"/>
      <c r="D34" s="422"/>
      <c r="E34" s="423"/>
      <c r="F34" s="424">
        <f>F19-F30</f>
        <v>0</v>
      </c>
      <c r="G34" s="425"/>
      <c r="H34" s="356">
        <f>SUM(D34:G34)</f>
        <v>0</v>
      </c>
    </row>
    <row r="35" spans="1:8" s="419" customFormat="1" ht="3" customHeight="1">
      <c r="A35" s="417"/>
      <c r="B35" s="122"/>
      <c r="C35" s="122"/>
      <c r="D35" s="388"/>
      <c r="E35" s="388"/>
      <c r="F35" s="357"/>
      <c r="G35" s="357"/>
      <c r="H35" s="357"/>
    </row>
    <row r="36" spans="1:8" s="30" customFormat="1" ht="15.75" thickBot="1">
      <c r="A36" s="279" t="s">
        <v>790</v>
      </c>
      <c r="B36" s="32" t="s">
        <v>791</v>
      </c>
      <c r="F36" s="301"/>
      <c r="G36" s="308"/>
      <c r="H36" s="301"/>
    </row>
    <row r="37" spans="1:8" s="415" customFormat="1" ht="33.75" customHeight="1" thickTop="1">
      <c r="A37" s="414"/>
      <c r="B37" s="757" t="s">
        <v>423</v>
      </c>
      <c r="C37" s="758"/>
      <c r="D37" s="759"/>
      <c r="E37" s="426" t="s">
        <v>792</v>
      </c>
      <c r="F37" s="368" t="s">
        <v>793</v>
      </c>
      <c r="G37" s="760" t="s">
        <v>774</v>
      </c>
      <c r="H37" s="761"/>
    </row>
    <row r="38" spans="1:8" s="419" customFormat="1" ht="9" customHeight="1">
      <c r="A38" s="417"/>
      <c r="B38" s="371"/>
      <c r="C38" s="131"/>
      <c r="D38" s="372"/>
      <c r="E38" s="427"/>
      <c r="F38" s="374"/>
      <c r="G38" s="375"/>
      <c r="H38" s="376"/>
    </row>
    <row r="39" spans="1:8" s="419" customFormat="1" ht="15" customHeight="1">
      <c r="A39" s="417"/>
      <c r="B39" s="378" t="s">
        <v>794</v>
      </c>
      <c r="C39" s="50"/>
      <c r="D39" s="108"/>
      <c r="E39" s="344"/>
      <c r="F39" s="332"/>
      <c r="G39" s="416"/>
      <c r="H39" s="390"/>
    </row>
    <row r="40" spans="1:8" s="419" customFormat="1" ht="18" customHeight="1">
      <c r="A40" s="417"/>
      <c r="B40" s="387" t="s">
        <v>795</v>
      </c>
      <c r="C40" s="50"/>
      <c r="D40" s="388"/>
      <c r="E40" s="346">
        <v>478577777</v>
      </c>
      <c r="F40" s="326">
        <v>283011300</v>
      </c>
      <c r="G40" s="389"/>
      <c r="H40" s="390">
        <f>SUM(D40:G40)</f>
        <v>761589077</v>
      </c>
    </row>
    <row r="41" spans="1:8" s="419" customFormat="1" ht="13.5" customHeight="1">
      <c r="A41" s="417"/>
      <c r="B41" s="387" t="s">
        <v>796</v>
      </c>
      <c r="C41" s="50"/>
      <c r="D41" s="331"/>
      <c r="E41" s="332">
        <v>0</v>
      </c>
      <c r="F41" s="332">
        <v>218471975</v>
      </c>
      <c r="G41" s="391"/>
      <c r="H41" s="394">
        <f>SUM(D41:G41)</f>
        <v>218471975</v>
      </c>
    </row>
    <row r="42" spans="1:8" s="419" customFormat="1" ht="14.25" customHeight="1">
      <c r="A42" s="417"/>
      <c r="B42" s="387" t="s">
        <v>797</v>
      </c>
      <c r="C42" s="50"/>
      <c r="D42" s="357"/>
      <c r="E42" s="326">
        <v>0</v>
      </c>
      <c r="F42" s="326">
        <v>0</v>
      </c>
      <c r="G42" s="389"/>
      <c r="H42" s="390">
        <f>SUM(D42:G42)</f>
        <v>0</v>
      </c>
    </row>
    <row r="43" spans="1:8" s="429" customFormat="1" ht="15.75" customHeight="1">
      <c r="A43" s="428"/>
      <c r="B43" s="387" t="s">
        <v>798</v>
      </c>
      <c r="C43" s="122"/>
      <c r="D43" s="388"/>
      <c r="E43" s="346">
        <f>SUM(E40:E42)</f>
        <v>478577777</v>
      </c>
      <c r="F43" s="326">
        <f>F40+F41-F42</f>
        <v>501483275</v>
      </c>
      <c r="G43" s="395"/>
      <c r="H43" s="390">
        <f>SUM(D43:G43)</f>
        <v>980061052</v>
      </c>
    </row>
    <row r="44" spans="1:8" s="419" customFormat="1" ht="6" customHeight="1">
      <c r="A44" s="417"/>
      <c r="B44" s="387"/>
      <c r="C44" s="50"/>
      <c r="D44" s="396"/>
      <c r="E44" s="430"/>
      <c r="F44" s="398"/>
      <c r="G44" s="399"/>
      <c r="H44" s="400"/>
    </row>
    <row r="45" spans="1:8" s="433" customFormat="1" ht="14.25" customHeight="1">
      <c r="A45" s="431"/>
      <c r="B45" s="401" t="s">
        <v>785</v>
      </c>
      <c r="C45" s="402"/>
      <c r="D45" s="403"/>
      <c r="E45" s="432"/>
      <c r="F45" s="320"/>
      <c r="G45" s="404"/>
      <c r="H45" s="384"/>
    </row>
    <row r="46" spans="1:8" s="419" customFormat="1" ht="19.5" customHeight="1">
      <c r="A46" s="417"/>
      <c r="B46" s="387" t="s">
        <v>795</v>
      </c>
      <c r="C46" s="50"/>
      <c r="D46" s="108"/>
      <c r="E46" s="346">
        <v>239288886</v>
      </c>
      <c r="F46" s="326">
        <v>50837215</v>
      </c>
      <c r="G46" s="389"/>
      <c r="H46" s="390">
        <f>SUM(D46:G46)</f>
        <v>290126101</v>
      </c>
    </row>
    <row r="47" spans="1:8" s="419" customFormat="1" ht="19.5" customHeight="1">
      <c r="A47" s="417"/>
      <c r="B47" s="387" t="s">
        <v>796</v>
      </c>
      <c r="C47" s="122"/>
      <c r="D47" s="406"/>
      <c r="E47" s="434">
        <v>159525924</v>
      </c>
      <c r="F47" s="408">
        <v>138836574</v>
      </c>
      <c r="G47" s="409"/>
      <c r="H47" s="410">
        <f>SUM(D47:G47)</f>
        <v>298362498</v>
      </c>
    </row>
    <row r="48" spans="1:8" s="419" customFormat="1" ht="18" customHeight="1">
      <c r="A48" s="417"/>
      <c r="B48" s="387" t="s">
        <v>797</v>
      </c>
      <c r="C48" s="122"/>
      <c r="D48" s="388"/>
      <c r="E48" s="346"/>
      <c r="F48" s="326">
        <v>0</v>
      </c>
      <c r="G48" s="395"/>
      <c r="H48" s="410">
        <f>SUM(D48:G48)</f>
        <v>0</v>
      </c>
    </row>
    <row r="49" spans="1:8" s="429" customFormat="1" ht="18.75" customHeight="1">
      <c r="A49" s="428"/>
      <c r="B49" s="387" t="s">
        <v>798</v>
      </c>
      <c r="C49" s="418"/>
      <c r="D49" s="388"/>
      <c r="E49" s="346">
        <f>E46+E47-E48</f>
        <v>398814810</v>
      </c>
      <c r="F49" s="326">
        <f>F46+F47-F48</f>
        <v>189673789</v>
      </c>
      <c r="G49" s="395"/>
      <c r="H49" s="390">
        <f>SUM(D49:G49)</f>
        <v>588488599</v>
      </c>
    </row>
    <row r="50" spans="1:8" s="429" customFormat="1" ht="6" customHeight="1">
      <c r="A50" s="428"/>
      <c r="B50" s="387"/>
      <c r="C50" s="418"/>
      <c r="D50" s="388"/>
      <c r="E50" s="346"/>
      <c r="F50" s="326"/>
      <c r="G50" s="395"/>
      <c r="H50" s="390"/>
    </row>
    <row r="51" spans="1:8" s="419" customFormat="1" ht="15.75" customHeight="1">
      <c r="A51" s="417"/>
      <c r="B51" s="401" t="s">
        <v>799</v>
      </c>
      <c r="C51" s="122"/>
      <c r="D51" s="357"/>
      <c r="E51" s="326"/>
      <c r="F51" s="326"/>
      <c r="G51" s="395"/>
      <c r="H51" s="390"/>
    </row>
    <row r="52" spans="1:8" s="419" customFormat="1" ht="21" customHeight="1">
      <c r="A52" s="417"/>
      <c r="B52" s="387" t="s">
        <v>800</v>
      </c>
      <c r="C52" s="122"/>
      <c r="D52" s="388"/>
      <c r="E52" s="346">
        <f>E40-E46</f>
        <v>239288891</v>
      </c>
      <c r="F52" s="326">
        <f>F40-F46</f>
        <v>232174085</v>
      </c>
      <c r="G52" s="395"/>
      <c r="H52" s="390">
        <f>SUM(D52:G52)</f>
        <v>471462976</v>
      </c>
    </row>
    <row r="53" spans="1:8" s="419" customFormat="1" ht="17.25" customHeight="1" thickBot="1">
      <c r="A53" s="417"/>
      <c r="B53" s="420" t="s">
        <v>801</v>
      </c>
      <c r="C53" s="421"/>
      <c r="D53" s="422"/>
      <c r="E53" s="435">
        <f>E43-E49</f>
        <v>79762967</v>
      </c>
      <c r="F53" s="424">
        <f>F43-F49</f>
        <v>311809486</v>
      </c>
      <c r="G53" s="425"/>
      <c r="H53" s="356">
        <f>SUM(D53:G53)</f>
        <v>391572453</v>
      </c>
    </row>
    <row r="54" spans="1:8" s="419" customFormat="1" ht="5.25" customHeight="1" thickTop="1">
      <c r="A54" s="417"/>
      <c r="B54" s="122"/>
      <c r="C54" s="122"/>
      <c r="D54" s="388"/>
      <c r="E54" s="388"/>
      <c r="F54" s="357"/>
      <c r="G54" s="357"/>
      <c r="H54" s="357"/>
    </row>
    <row r="55" spans="1:8" s="30" customFormat="1" ht="29.25">
      <c r="A55" s="252" t="s">
        <v>802</v>
      </c>
      <c r="B55" s="252" t="s">
        <v>803</v>
      </c>
      <c r="C55" s="108"/>
      <c r="D55" s="367"/>
      <c r="E55" s="367"/>
      <c r="F55" s="253" t="s">
        <v>804</v>
      </c>
      <c r="G55" s="436"/>
      <c r="H55" s="253" t="s">
        <v>557</v>
      </c>
    </row>
    <row r="56" spans="1:8" s="30" customFormat="1" ht="7.5" customHeight="1">
      <c r="A56" s="252"/>
      <c r="B56" s="252"/>
      <c r="C56" s="108"/>
      <c r="D56" s="367"/>
      <c r="E56" s="367"/>
      <c r="F56" s="437"/>
      <c r="G56" s="298"/>
      <c r="H56" s="437"/>
    </row>
    <row r="57" spans="1:8" s="30" customFormat="1" ht="15">
      <c r="A57" s="122"/>
      <c r="B57" s="266" t="s">
        <v>805</v>
      </c>
      <c r="C57" s="108"/>
      <c r="D57" s="367"/>
      <c r="E57" s="367"/>
      <c r="F57" s="331">
        <v>1688674587</v>
      </c>
      <c r="G57" s="331"/>
      <c r="H57" s="438">
        <v>1695493373</v>
      </c>
    </row>
    <row r="58" spans="1:8" s="30" customFormat="1" ht="15">
      <c r="A58" s="122"/>
      <c r="B58" s="266" t="s">
        <v>806</v>
      </c>
      <c r="C58" s="108"/>
      <c r="D58" s="367"/>
      <c r="E58" s="367"/>
      <c r="F58" s="331"/>
      <c r="G58" s="331"/>
      <c r="H58" s="331"/>
    </row>
    <row r="59" spans="1:8" s="266" customFormat="1" ht="15">
      <c r="A59" s="402"/>
      <c r="B59" s="266" t="s">
        <v>807</v>
      </c>
      <c r="C59" s="380"/>
      <c r="D59" s="439"/>
      <c r="E59" s="439"/>
      <c r="F59" s="438">
        <f>SUM(F60:F66)</f>
        <v>21375373730</v>
      </c>
      <c r="G59" s="438">
        <f>SUM(G60:G65)</f>
        <v>0</v>
      </c>
      <c r="H59" s="438">
        <f>SUM(H60:H65)</f>
        <v>17044296385</v>
      </c>
    </row>
    <row r="60" spans="1:8" s="30" customFormat="1" ht="15">
      <c r="A60" s="122"/>
      <c r="B60" s="72" t="s">
        <v>808</v>
      </c>
      <c r="C60" s="108"/>
      <c r="D60" s="367"/>
      <c r="E60" s="367"/>
      <c r="F60" s="331">
        <v>511550685</v>
      </c>
      <c r="G60" s="331"/>
      <c r="H60" s="331">
        <v>511550685</v>
      </c>
    </row>
    <row r="61" spans="1:8" s="30" customFormat="1" ht="15">
      <c r="A61" s="122"/>
      <c r="B61" s="72" t="s">
        <v>809</v>
      </c>
      <c r="C61" s="108"/>
      <c r="D61" s="367"/>
      <c r="E61" s="367"/>
      <c r="F61" s="331">
        <f>1135913230-'[1]BTDC'!F14</f>
        <v>1094963230</v>
      </c>
      <c r="G61" s="331"/>
      <c r="H61" s="331">
        <v>0</v>
      </c>
    </row>
    <row r="62" spans="1:8" s="30" customFormat="1" ht="15">
      <c r="A62" s="122"/>
      <c r="B62" s="72" t="s">
        <v>810</v>
      </c>
      <c r="C62" s="108"/>
      <c r="D62" s="367"/>
      <c r="E62" s="367"/>
      <c r="F62" s="301">
        <v>55632683</v>
      </c>
      <c r="G62" s="301"/>
      <c r="H62" s="301">
        <v>55632683</v>
      </c>
    </row>
    <row r="63" spans="1:8" s="30" customFormat="1" ht="15">
      <c r="A63" s="122"/>
      <c r="B63" s="72" t="s">
        <v>811</v>
      </c>
      <c r="C63" s="108"/>
      <c r="D63" s="367"/>
      <c r="E63" s="367"/>
      <c r="F63" s="301">
        <v>5387600916</v>
      </c>
      <c r="G63" s="301"/>
      <c r="H63" s="301">
        <v>9411341123</v>
      </c>
    </row>
    <row r="64" spans="1:8" s="30" customFormat="1" ht="15">
      <c r="A64" s="122"/>
      <c r="B64" s="72" t="s">
        <v>812</v>
      </c>
      <c r="C64" s="108"/>
      <c r="D64" s="367"/>
      <c r="E64" s="367"/>
      <c r="F64" s="301">
        <v>26582048</v>
      </c>
      <c r="G64" s="301"/>
      <c r="H64" s="301"/>
    </row>
    <row r="65" spans="1:8" s="30" customFormat="1" ht="15">
      <c r="A65" s="122"/>
      <c r="B65" s="72" t="s">
        <v>813</v>
      </c>
      <c r="C65" s="108"/>
      <c r="D65" s="367"/>
      <c r="E65" s="367"/>
      <c r="F65" s="301">
        <f>14579447248-1688674587</f>
        <v>12890772661</v>
      </c>
      <c r="G65" s="301"/>
      <c r="H65" s="301">
        <v>7065771894</v>
      </c>
    </row>
    <row r="66" spans="1:8" s="30" customFormat="1" ht="15">
      <c r="A66" s="122"/>
      <c r="B66" s="72" t="s">
        <v>814</v>
      </c>
      <c r="C66" s="108"/>
      <c r="D66" s="367"/>
      <c r="E66" s="367"/>
      <c r="F66" s="301">
        <v>1408271507</v>
      </c>
      <c r="G66" s="301"/>
      <c r="H66" s="301"/>
    </row>
    <row r="67" spans="1:8" s="30" customFormat="1" ht="8.25" customHeight="1">
      <c r="A67" s="122"/>
      <c r="B67" s="266"/>
      <c r="C67" s="108"/>
      <c r="D67" s="367"/>
      <c r="E67" s="367"/>
      <c r="F67" s="301"/>
      <c r="G67" s="301"/>
      <c r="H67" s="301"/>
    </row>
    <row r="68" spans="1:8" s="30" customFormat="1" ht="15.75" thickBot="1">
      <c r="A68" s="122"/>
      <c r="B68" s="122" t="s">
        <v>815</v>
      </c>
      <c r="C68" s="108"/>
      <c r="D68" s="367"/>
      <c r="E68" s="367"/>
      <c r="F68" s="440">
        <f>F57+F59</f>
        <v>23064048317</v>
      </c>
      <c r="G68" s="441">
        <f>G57+G59</f>
        <v>0</v>
      </c>
      <c r="H68" s="440">
        <f>H57+H59</f>
        <v>18739789758</v>
      </c>
    </row>
    <row r="69" spans="1:8" s="30" customFormat="1" ht="45.75" customHeight="1" thickTop="1">
      <c r="A69" s="122"/>
      <c r="B69" s="765" t="s">
        <v>816</v>
      </c>
      <c r="C69" s="766"/>
      <c r="D69" s="766"/>
      <c r="E69" s="766"/>
      <c r="F69" s="766"/>
      <c r="G69" s="766"/>
      <c r="H69" s="766"/>
    </row>
    <row r="70" spans="1:8" s="30" customFormat="1" ht="10.5" customHeight="1">
      <c r="A70" s="50"/>
      <c r="B70" s="50"/>
      <c r="C70" s="108"/>
      <c r="D70" s="367"/>
      <c r="E70" s="367"/>
      <c r="F70" s="331"/>
      <c r="G70" s="331"/>
      <c r="H70" s="357"/>
    </row>
    <row r="71" spans="1:8" s="30" customFormat="1" ht="15">
      <c r="A71" s="122" t="s">
        <v>817</v>
      </c>
      <c r="B71" s="122" t="s">
        <v>818</v>
      </c>
      <c r="C71" s="108"/>
      <c r="D71" s="367"/>
      <c r="E71" s="367"/>
      <c r="F71" s="357">
        <v>0</v>
      </c>
      <c r="G71" s="357"/>
      <c r="H71" s="357">
        <v>0</v>
      </c>
    </row>
    <row r="72" spans="1:8" s="30" customFormat="1" ht="9" customHeight="1">
      <c r="A72" s="50"/>
      <c r="B72" s="50"/>
      <c r="C72" s="108"/>
      <c r="D72" s="367"/>
      <c r="E72" s="367"/>
      <c r="F72" s="442"/>
      <c r="G72" s="442"/>
      <c r="H72" s="442"/>
    </row>
    <row r="73" spans="1:8" s="30" customFormat="1" ht="29.25">
      <c r="A73" s="252" t="s">
        <v>819</v>
      </c>
      <c r="B73" s="252" t="s">
        <v>820</v>
      </c>
      <c r="F73" s="253" t="s">
        <v>804</v>
      </c>
      <c r="G73" s="436"/>
      <c r="H73" s="253" t="s">
        <v>557</v>
      </c>
    </row>
    <row r="74" spans="1:8" s="30" customFormat="1" ht="12" customHeight="1">
      <c r="A74" s="54"/>
      <c r="B74" s="32"/>
      <c r="F74" s="357"/>
      <c r="G74" s="357"/>
      <c r="H74" s="357"/>
    </row>
    <row r="75" spans="1:8" s="30" customFormat="1" ht="14.25" customHeight="1" hidden="1">
      <c r="A75" s="285"/>
      <c r="B75" s="30" t="s">
        <v>821</v>
      </c>
      <c r="F75" s="442">
        <v>0</v>
      </c>
      <c r="G75" s="442"/>
      <c r="H75" s="442">
        <v>0</v>
      </c>
    </row>
    <row r="76" spans="1:8" s="30" customFormat="1" ht="12.75" customHeight="1" hidden="1">
      <c r="A76" s="285"/>
      <c r="B76" s="30" t="s">
        <v>822</v>
      </c>
      <c r="F76" s="357"/>
      <c r="G76" s="357"/>
      <c r="H76" s="357"/>
    </row>
    <row r="77" spans="1:8" s="30" customFormat="1" ht="13.5" customHeight="1" hidden="1">
      <c r="A77" s="285"/>
      <c r="B77" s="30" t="s">
        <v>823</v>
      </c>
      <c r="F77" s="442"/>
      <c r="G77" s="442"/>
      <c r="H77" s="442"/>
    </row>
    <row r="78" spans="1:8" s="30" customFormat="1" ht="9.75" customHeight="1" hidden="1">
      <c r="A78" s="285"/>
      <c r="B78" s="30" t="s">
        <v>824</v>
      </c>
      <c r="F78" s="357"/>
      <c r="G78" s="357"/>
      <c r="H78" s="357"/>
    </row>
    <row r="79" spans="1:8" s="30" customFormat="1" ht="9" customHeight="1" hidden="1">
      <c r="A79" s="285"/>
      <c r="B79" s="30" t="s">
        <v>825</v>
      </c>
      <c r="F79" s="442"/>
      <c r="G79" s="442"/>
      <c r="H79" s="442"/>
    </row>
    <row r="80" spans="1:8" s="30" customFormat="1" ht="11.25" customHeight="1" hidden="1">
      <c r="A80" s="285"/>
      <c r="B80" s="30" t="s">
        <v>823</v>
      </c>
      <c r="F80" s="357"/>
      <c r="G80" s="357"/>
      <c r="H80" s="357"/>
    </row>
    <row r="81" spans="1:8" s="30" customFormat="1" ht="9" customHeight="1" hidden="1">
      <c r="A81" s="285"/>
      <c r="B81" s="30" t="s">
        <v>824</v>
      </c>
      <c r="F81" s="442"/>
      <c r="G81" s="442"/>
      <c r="H81" s="442"/>
    </row>
    <row r="82" spans="1:8" s="30" customFormat="1" ht="12.75" customHeight="1" hidden="1">
      <c r="A82" s="285"/>
      <c r="B82" s="30" t="s">
        <v>826</v>
      </c>
      <c r="F82" s="357"/>
      <c r="G82" s="357"/>
      <c r="H82" s="357"/>
    </row>
    <row r="83" spans="1:8" s="30" customFormat="1" ht="15.75" customHeight="1" hidden="1">
      <c r="A83" s="285"/>
      <c r="B83" s="30" t="s">
        <v>823</v>
      </c>
      <c r="F83" s="442"/>
      <c r="G83" s="442"/>
      <c r="H83" s="442"/>
    </row>
    <row r="84" spans="2:8" s="30" customFormat="1" ht="12" customHeight="1" hidden="1">
      <c r="B84" s="30" t="s">
        <v>824</v>
      </c>
      <c r="F84" s="357"/>
      <c r="G84" s="357"/>
      <c r="H84" s="357"/>
    </row>
    <row r="85" spans="2:8" s="30" customFormat="1" ht="18.75" customHeight="1" hidden="1">
      <c r="B85" s="32" t="s">
        <v>827</v>
      </c>
      <c r="F85" s="358">
        <f>'[1]BCDKT'!D79</f>
        <v>0</v>
      </c>
      <c r="G85" s="442"/>
      <c r="H85" s="358">
        <f>'[1]BCDKT'!F79</f>
        <v>0</v>
      </c>
    </row>
    <row r="86" spans="2:8" s="30" customFormat="1" ht="32.25" customHeight="1" hidden="1">
      <c r="B86" s="663" t="s">
        <v>828</v>
      </c>
      <c r="C86" s="663"/>
      <c r="D86" s="663"/>
      <c r="E86" s="663"/>
      <c r="F86" s="331">
        <f>F85</f>
        <v>0</v>
      </c>
      <c r="G86" s="357"/>
      <c r="H86" s="331">
        <f>H85</f>
        <v>0</v>
      </c>
    </row>
    <row r="87" spans="2:8" s="30" customFormat="1" ht="3.75" customHeight="1" hidden="1">
      <c r="B87" s="35"/>
      <c r="C87" s="35"/>
      <c r="D87" s="35"/>
      <c r="E87" s="35"/>
      <c r="F87" s="331"/>
      <c r="G87" s="357"/>
      <c r="H87" s="331"/>
    </row>
    <row r="88" spans="2:8" s="32" customFormat="1" ht="16.5" customHeight="1" hidden="1">
      <c r="B88" s="122" t="s">
        <v>829</v>
      </c>
      <c r="F88" s="440">
        <f>F75+F85+F91+F96</f>
        <v>0</v>
      </c>
      <c r="G88" s="443"/>
      <c r="H88" s="440">
        <f>H75+H85+H91+H96</f>
        <v>3000000000</v>
      </c>
    </row>
    <row r="89" spans="2:8" s="32" customFormat="1" ht="16.5" customHeight="1" hidden="1">
      <c r="B89" s="122"/>
      <c r="F89" s="357"/>
      <c r="G89" s="444"/>
      <c r="H89" s="357"/>
    </row>
    <row r="90" spans="1:8" s="30" customFormat="1" ht="117" customHeight="1" hidden="1">
      <c r="A90" s="663" t="s">
        <v>830</v>
      </c>
      <c r="B90" s="663"/>
      <c r="C90" s="663"/>
      <c r="D90" s="663"/>
      <c r="E90" s="663"/>
      <c r="F90" s="663"/>
      <c r="G90" s="663"/>
      <c r="H90" s="663"/>
    </row>
    <row r="91" spans="2:8" s="30" customFormat="1" ht="30" customHeight="1">
      <c r="B91" s="762" t="s">
        <v>831</v>
      </c>
      <c r="C91" s="762"/>
      <c r="D91" s="762"/>
      <c r="E91" s="762"/>
      <c r="F91" s="331">
        <v>0</v>
      </c>
      <c r="G91" s="331"/>
      <c r="H91" s="331">
        <v>3000000000</v>
      </c>
    </row>
    <row r="92" spans="2:8" s="266" customFormat="1" ht="15" hidden="1">
      <c r="B92" s="266" t="s">
        <v>832</v>
      </c>
      <c r="F92" s="442">
        <v>0</v>
      </c>
      <c r="G92" s="442"/>
      <c r="H92" s="442">
        <v>0</v>
      </c>
    </row>
    <row r="93" spans="2:8" s="266" customFormat="1" ht="15" hidden="1">
      <c r="B93" s="266" t="s">
        <v>833</v>
      </c>
      <c r="F93" s="357">
        <v>0</v>
      </c>
      <c r="G93" s="357"/>
      <c r="H93" s="357">
        <v>0</v>
      </c>
    </row>
    <row r="94" spans="2:8" s="266" customFormat="1" ht="15" hidden="1">
      <c r="B94" s="266" t="s">
        <v>834</v>
      </c>
      <c r="F94" s="442">
        <v>0</v>
      </c>
      <c r="G94" s="442"/>
      <c r="H94" s="442">
        <v>0</v>
      </c>
    </row>
    <row r="95" spans="2:8" s="266" customFormat="1" ht="16.5" customHeight="1" hidden="1">
      <c r="B95" s="266" t="s">
        <v>835</v>
      </c>
      <c r="F95" s="357">
        <v>0</v>
      </c>
      <c r="G95" s="357"/>
      <c r="H95" s="357"/>
    </row>
    <row r="96" spans="2:8" s="30" customFormat="1" ht="15" hidden="1">
      <c r="B96" s="30" t="s">
        <v>836</v>
      </c>
      <c r="F96" s="442">
        <v>0</v>
      </c>
      <c r="G96" s="442"/>
      <c r="H96" s="442"/>
    </row>
    <row r="97" spans="2:8" s="30" customFormat="1" ht="15" hidden="1">
      <c r="B97" s="30" t="s">
        <v>837</v>
      </c>
      <c r="F97" s="357"/>
      <c r="G97" s="357"/>
      <c r="H97" s="357"/>
    </row>
    <row r="98" spans="1:8" s="30" customFormat="1" ht="15.75" thickBot="1">
      <c r="A98" s="122"/>
      <c r="B98" s="122" t="s">
        <v>838</v>
      </c>
      <c r="C98" s="108"/>
      <c r="D98" s="367"/>
      <c r="E98" s="367"/>
      <c r="F98" s="440">
        <f>F91</f>
        <v>0</v>
      </c>
      <c r="G98" s="441">
        <f>G91</f>
        <v>0</v>
      </c>
      <c r="H98" s="440">
        <f>H91</f>
        <v>3000000000</v>
      </c>
    </row>
    <row r="99" spans="1:8" s="30" customFormat="1" ht="9.75" customHeight="1" thickTop="1">
      <c r="A99" s="122"/>
      <c r="B99" s="122"/>
      <c r="C99" s="108"/>
      <c r="D99" s="367"/>
      <c r="E99" s="367"/>
      <c r="F99" s="441"/>
      <c r="G99" s="441"/>
      <c r="H99" s="441"/>
    </row>
    <row r="100" spans="1:8" s="30" customFormat="1" ht="29.25">
      <c r="A100" s="252" t="s">
        <v>839</v>
      </c>
      <c r="B100" s="252" t="s">
        <v>840</v>
      </c>
      <c r="F100" s="253" t="s">
        <v>804</v>
      </c>
      <c r="G100" s="436"/>
      <c r="H100" s="253" t="s">
        <v>557</v>
      </c>
    </row>
    <row r="101" spans="1:8" s="30" customFormat="1" ht="6" customHeight="1">
      <c r="A101" s="252"/>
      <c r="B101" s="252"/>
      <c r="F101" s="446"/>
      <c r="G101" s="436"/>
      <c r="H101" s="446"/>
    </row>
    <row r="102" spans="1:8" s="30" customFormat="1" ht="15" customHeight="1">
      <c r="A102" s="54"/>
      <c r="B102" s="762" t="s">
        <v>841</v>
      </c>
      <c r="C102" s="762"/>
      <c r="D102" s="762"/>
      <c r="E102" s="762"/>
      <c r="F102" s="447">
        <v>278484335</v>
      </c>
      <c r="G102" s="308"/>
      <c r="H102" s="447">
        <v>193990579</v>
      </c>
    </row>
    <row r="103" spans="1:8" s="30" customFormat="1" ht="15">
      <c r="A103" s="54"/>
      <c r="B103" s="762" t="s">
        <v>842</v>
      </c>
      <c r="C103" s="762"/>
      <c r="D103" s="762"/>
      <c r="E103" s="762"/>
      <c r="F103" s="447">
        <v>10587040948</v>
      </c>
      <c r="G103" s="308"/>
      <c r="H103" s="447">
        <v>8100898089</v>
      </c>
    </row>
    <row r="104" spans="1:8" s="30" customFormat="1" ht="15.75" thickBot="1">
      <c r="A104" s="54"/>
      <c r="B104" s="122" t="s">
        <v>838</v>
      </c>
      <c r="F104" s="440">
        <f>SUM(F102:F103)</f>
        <v>10865525283</v>
      </c>
      <c r="G104" s="440">
        <f>SUM(G102:G103)</f>
        <v>0</v>
      </c>
      <c r="H104" s="440">
        <f>SUM(H102:H103)</f>
        <v>8294888668</v>
      </c>
    </row>
    <row r="105" spans="1:8" s="30" customFormat="1" ht="15.75" thickTop="1">
      <c r="A105" s="54"/>
      <c r="B105" s="32"/>
      <c r="F105" s="448"/>
      <c r="G105" s="348"/>
      <c r="H105" s="448"/>
    </row>
    <row r="106" spans="1:8" s="30" customFormat="1" ht="15">
      <c r="A106" s="54"/>
      <c r="B106" s="32"/>
      <c r="F106" s="448"/>
      <c r="G106" s="348"/>
      <c r="H106" s="448"/>
    </row>
    <row r="107" spans="2:8" s="32" customFormat="1" ht="14.25" hidden="1">
      <c r="B107" s="32" t="s">
        <v>843</v>
      </c>
      <c r="F107" s="358">
        <f>SUM(F108:F111)</f>
        <v>0</v>
      </c>
      <c r="G107" s="348"/>
      <c r="H107" s="358">
        <f>SUM(H108:H111)</f>
        <v>0</v>
      </c>
    </row>
    <row r="108" spans="2:8" s="30" customFormat="1" ht="15" hidden="1">
      <c r="B108" s="72" t="s">
        <v>844</v>
      </c>
      <c r="C108" s="72"/>
      <c r="D108" s="72"/>
      <c r="F108" s="301"/>
      <c r="G108" s="308"/>
      <c r="H108" s="301"/>
    </row>
    <row r="109" spans="2:8" s="30" customFormat="1" ht="15" hidden="1">
      <c r="B109" s="72" t="s">
        <v>845</v>
      </c>
      <c r="C109" s="72"/>
      <c r="D109" s="72"/>
      <c r="E109" s="449"/>
      <c r="F109" s="450"/>
      <c r="G109" s="451"/>
      <c r="H109" s="450"/>
    </row>
    <row r="110" spans="2:8" s="30" customFormat="1" ht="15" hidden="1">
      <c r="B110" s="72" t="s">
        <v>846</v>
      </c>
      <c r="C110" s="72"/>
      <c r="D110" s="72"/>
      <c r="E110" s="449"/>
      <c r="F110" s="450"/>
      <c r="G110" s="451"/>
      <c r="H110" s="450"/>
    </row>
    <row r="111" spans="2:8" s="30" customFormat="1" ht="15" hidden="1">
      <c r="B111" s="72" t="s">
        <v>847</v>
      </c>
      <c r="F111" s="301"/>
      <c r="G111" s="308"/>
      <c r="H111" s="301"/>
    </row>
    <row r="112" spans="2:8" s="32" customFormat="1" ht="14.25" hidden="1">
      <c r="B112" s="32" t="s">
        <v>848</v>
      </c>
      <c r="F112" s="358">
        <f>'[1]BCDKT'!D85</f>
        <v>0</v>
      </c>
      <c r="G112" s="348"/>
      <c r="H112" s="358">
        <v>0</v>
      </c>
    </row>
    <row r="113" spans="2:8" s="32" customFormat="1" ht="14.25" hidden="1">
      <c r="B113" s="32" t="s">
        <v>849</v>
      </c>
      <c r="F113" s="358">
        <f>'[1]BCDKT'!D86</f>
        <v>0</v>
      </c>
      <c r="G113" s="348"/>
      <c r="H113" s="358"/>
    </row>
    <row r="114" spans="2:8" s="32" customFormat="1" ht="14.25" hidden="1">
      <c r="B114" s="32" t="s">
        <v>850</v>
      </c>
      <c r="F114" s="358"/>
      <c r="G114" s="348"/>
      <c r="H114" s="358"/>
    </row>
    <row r="115" spans="2:8" s="32" customFormat="1" ht="14.25" hidden="1">
      <c r="B115" s="32" t="s">
        <v>851</v>
      </c>
      <c r="F115" s="358">
        <f>'[1]BCDKT'!D88</f>
        <v>0</v>
      </c>
      <c r="G115" s="348"/>
      <c r="H115" s="358"/>
    </row>
    <row r="116" spans="2:8" s="32" customFormat="1" ht="14.25" hidden="1">
      <c r="B116" s="32" t="s">
        <v>852</v>
      </c>
      <c r="F116" s="358">
        <f>'[1]BCDKT'!D89</f>
        <v>0</v>
      </c>
      <c r="G116" s="348"/>
      <c r="H116" s="358"/>
    </row>
    <row r="117" spans="2:8" s="32" customFormat="1" ht="14.25" hidden="1">
      <c r="B117" s="32" t="s">
        <v>853</v>
      </c>
      <c r="F117" s="358">
        <f>'[1]BCDKT'!D90</f>
        <v>0</v>
      </c>
      <c r="G117" s="348"/>
      <c r="H117" s="358">
        <v>0</v>
      </c>
    </row>
    <row r="118" spans="2:8" s="30" customFormat="1" ht="15" hidden="1">
      <c r="B118" s="30" t="s">
        <v>854</v>
      </c>
      <c r="F118" s="301"/>
      <c r="G118" s="308"/>
      <c r="H118" s="301"/>
    </row>
    <row r="119" spans="6:8" s="30" customFormat="1" ht="15" hidden="1">
      <c r="F119" s="301"/>
      <c r="G119" s="308"/>
      <c r="H119" s="301"/>
    </row>
    <row r="120" spans="2:8" s="32" customFormat="1" ht="15" hidden="1" thickBot="1">
      <c r="B120" s="122" t="s">
        <v>855</v>
      </c>
      <c r="F120" s="300">
        <f>F107+F112+F117</f>
        <v>0</v>
      </c>
      <c r="G120" s="348"/>
      <c r="H120" s="300">
        <f>H107+H112+H117</f>
        <v>0</v>
      </c>
    </row>
    <row r="121" spans="1:8" s="30" customFormat="1" ht="29.25">
      <c r="A121" s="252" t="s">
        <v>856</v>
      </c>
      <c r="B121" s="252" t="s">
        <v>857</v>
      </c>
      <c r="F121" s="253" t="s">
        <v>804</v>
      </c>
      <c r="G121" s="436"/>
      <c r="H121" s="253" t="s">
        <v>557</v>
      </c>
    </row>
    <row r="122" spans="1:8" s="30" customFormat="1" ht="15" hidden="1">
      <c r="A122" s="279"/>
      <c r="B122" s="32"/>
      <c r="F122" s="448"/>
      <c r="G122" s="348"/>
      <c r="H122" s="448"/>
    </row>
    <row r="123" spans="1:8" s="30" customFormat="1" ht="3" customHeight="1">
      <c r="A123" s="279"/>
      <c r="B123" s="32"/>
      <c r="F123" s="448"/>
      <c r="G123" s="348"/>
      <c r="H123" s="448"/>
    </row>
    <row r="124" spans="1:8" s="32" customFormat="1" ht="14.25">
      <c r="A124" s="276"/>
      <c r="B124" s="32" t="s">
        <v>858</v>
      </c>
      <c r="F124" s="358">
        <f>F125+F136</f>
        <v>1674000000</v>
      </c>
      <c r="G124" s="358">
        <f>G125+G136</f>
        <v>0</v>
      </c>
      <c r="H124" s="358">
        <f>H125+H136</f>
        <v>1674000000</v>
      </c>
    </row>
    <row r="125" spans="1:8" s="30" customFormat="1" ht="16.5" customHeight="1">
      <c r="A125" s="72"/>
      <c r="B125" s="452" t="s">
        <v>859</v>
      </c>
      <c r="F125" s="453">
        <f>F126+F127+F128+F129+F132+F137</f>
        <v>1674000000</v>
      </c>
      <c r="G125" s="453">
        <f>G126+G127+G128+G129+G132+G137</f>
        <v>0</v>
      </c>
      <c r="H125" s="453">
        <f>H126+H127+H128+H129+H132+H137</f>
        <v>1674000000</v>
      </c>
    </row>
    <row r="126" spans="1:8" s="30" customFormat="1" ht="15" customHeight="1">
      <c r="A126" s="72"/>
      <c r="B126" s="762" t="s">
        <v>860</v>
      </c>
      <c r="C126" s="762"/>
      <c r="D126" s="762"/>
      <c r="E126" s="762"/>
      <c r="F126" s="454">
        <v>1674000000</v>
      </c>
      <c r="G126" s="308"/>
      <c r="H126" s="454">
        <v>1674000000</v>
      </c>
    </row>
    <row r="127" spans="1:8" s="30" customFormat="1" ht="15" hidden="1">
      <c r="A127" s="72"/>
      <c r="B127" s="72" t="s">
        <v>861</v>
      </c>
      <c r="F127" s="301">
        <v>0</v>
      </c>
      <c r="G127" s="308"/>
      <c r="H127" s="358"/>
    </row>
    <row r="128" spans="1:8" s="30" customFormat="1" ht="15" hidden="1">
      <c r="A128" s="72"/>
      <c r="B128" s="72" t="s">
        <v>862</v>
      </c>
      <c r="F128" s="301">
        <v>0</v>
      </c>
      <c r="G128" s="308"/>
      <c r="H128" s="301">
        <v>0</v>
      </c>
    </row>
    <row r="129" spans="1:8" s="30" customFormat="1" ht="15" hidden="1">
      <c r="A129" s="72"/>
      <c r="B129" s="72" t="s">
        <v>863</v>
      </c>
      <c r="F129" s="301">
        <v>0</v>
      </c>
      <c r="G129" s="301">
        <f>SUM(G130:G131)</f>
        <v>0</v>
      </c>
      <c r="H129" s="301">
        <f>SUM(H130:H131)</f>
        <v>0</v>
      </c>
    </row>
    <row r="130" spans="1:8" s="266" customFormat="1" ht="15" hidden="1">
      <c r="A130" s="455"/>
      <c r="B130" s="455" t="s">
        <v>864</v>
      </c>
      <c r="F130" s="442">
        <v>0</v>
      </c>
      <c r="G130" s="456"/>
      <c r="H130" s="457">
        <v>0</v>
      </c>
    </row>
    <row r="131" spans="1:8" s="266" customFormat="1" ht="15" hidden="1">
      <c r="A131" s="455"/>
      <c r="B131" s="455" t="s">
        <v>865</v>
      </c>
      <c r="F131" s="442">
        <v>0</v>
      </c>
      <c r="G131" s="456"/>
      <c r="H131" s="458">
        <v>0</v>
      </c>
    </row>
    <row r="132" spans="1:8" s="30" customFormat="1" ht="18" customHeight="1" hidden="1">
      <c r="A132" s="72"/>
      <c r="B132" s="763" t="s">
        <v>866</v>
      </c>
      <c r="C132" s="764"/>
      <c r="D132" s="764"/>
      <c r="E132" s="764"/>
      <c r="F132" s="454">
        <v>0</v>
      </c>
      <c r="G132" s="454"/>
      <c r="H132" s="454">
        <v>0</v>
      </c>
    </row>
    <row r="133" spans="1:8" s="266" customFormat="1" ht="15" customHeight="1" hidden="1">
      <c r="A133" s="455"/>
      <c r="B133" s="768" t="s">
        <v>867</v>
      </c>
      <c r="C133" s="768"/>
      <c r="D133" s="768"/>
      <c r="E133" s="768"/>
      <c r="F133" s="457">
        <v>0</v>
      </c>
      <c r="G133" s="457"/>
      <c r="H133" s="457">
        <v>4329574474</v>
      </c>
    </row>
    <row r="134" spans="1:8" s="266" customFormat="1" ht="18" customHeight="1" hidden="1">
      <c r="A134" s="455"/>
      <c r="B134" s="768" t="s">
        <v>868</v>
      </c>
      <c r="C134" s="768"/>
      <c r="D134" s="768"/>
      <c r="E134" s="768"/>
      <c r="F134" s="457">
        <v>76963848544</v>
      </c>
      <c r="G134" s="457"/>
      <c r="H134" s="457"/>
    </row>
    <row r="135" spans="1:8" s="266" customFormat="1" ht="18" customHeight="1" hidden="1">
      <c r="A135" s="455"/>
      <c r="B135" s="459"/>
      <c r="C135" s="459"/>
      <c r="D135" s="459"/>
      <c r="E135" s="459"/>
      <c r="F135" s="457"/>
      <c r="G135" s="457"/>
      <c r="H135" s="457"/>
    </row>
    <row r="136" spans="1:8" s="266" customFormat="1" ht="15" hidden="1">
      <c r="A136" s="455"/>
      <c r="B136" s="452" t="s">
        <v>869</v>
      </c>
      <c r="F136" s="357"/>
      <c r="G136" s="331"/>
      <c r="H136" s="357"/>
    </row>
    <row r="137" spans="1:8" s="30" customFormat="1" ht="15" hidden="1">
      <c r="A137" s="72"/>
      <c r="B137" s="763" t="s">
        <v>870</v>
      </c>
      <c r="C137" s="764"/>
      <c r="D137" s="764"/>
      <c r="E137" s="764"/>
      <c r="F137" s="331">
        <v>0</v>
      </c>
      <c r="G137" s="331"/>
      <c r="H137" s="331">
        <v>0</v>
      </c>
    </row>
    <row r="138" spans="1:8" s="32" customFormat="1" ht="14.25">
      <c r="A138" s="276"/>
      <c r="B138" s="32" t="s">
        <v>871</v>
      </c>
      <c r="F138" s="358">
        <f>SUM(F178:F180)</f>
        <v>8212545084</v>
      </c>
      <c r="G138" s="358">
        <f>SUM(G178:G180)</f>
        <v>0</v>
      </c>
      <c r="H138" s="358">
        <f>SUM(H178:H180)</f>
        <v>6024131461</v>
      </c>
    </row>
    <row r="139" spans="1:8" s="32" customFormat="1" ht="15" hidden="1">
      <c r="A139" s="276"/>
      <c r="B139" s="72" t="s">
        <v>872</v>
      </c>
      <c r="F139" s="301">
        <v>602112496</v>
      </c>
      <c r="G139" s="348"/>
      <c r="H139" s="447">
        <v>616728306</v>
      </c>
    </row>
    <row r="140" spans="1:8" s="32" customFormat="1" ht="15" hidden="1">
      <c r="A140" s="276"/>
      <c r="B140" s="72" t="s">
        <v>873</v>
      </c>
      <c r="F140" s="301">
        <v>1266537814</v>
      </c>
      <c r="G140" s="348"/>
      <c r="H140" s="447">
        <v>1095205429</v>
      </c>
    </row>
    <row r="141" spans="1:8" s="30" customFormat="1" ht="15" hidden="1">
      <c r="A141" s="72"/>
      <c r="B141" s="72" t="s">
        <v>874</v>
      </c>
      <c r="F141" s="301">
        <v>919039885</v>
      </c>
      <c r="G141" s="308"/>
      <c r="H141" s="301">
        <v>1064323450</v>
      </c>
    </row>
    <row r="142" spans="1:8" s="30" customFormat="1" ht="15" hidden="1">
      <c r="A142" s="72"/>
      <c r="B142" s="72" t="s">
        <v>875</v>
      </c>
      <c r="F142" s="301">
        <v>306399896</v>
      </c>
      <c r="G142" s="308"/>
      <c r="H142" s="301">
        <v>529499944</v>
      </c>
    </row>
    <row r="143" spans="1:8" s="30" customFormat="1" ht="15" hidden="1">
      <c r="A143" s="72"/>
      <c r="B143" s="72" t="s">
        <v>876</v>
      </c>
      <c r="F143" s="301">
        <v>591599250</v>
      </c>
      <c r="G143" s="308"/>
      <c r="H143" s="301">
        <v>582945000</v>
      </c>
    </row>
    <row r="144" spans="1:8" s="30" customFormat="1" ht="15" hidden="1">
      <c r="A144" s="72"/>
      <c r="B144" s="72" t="s">
        <v>877</v>
      </c>
      <c r="F144" s="301">
        <v>765411824</v>
      </c>
      <c r="G144" s="308"/>
      <c r="H144" s="301">
        <v>702526749</v>
      </c>
    </row>
    <row r="145" spans="1:8" s="30" customFormat="1" ht="15" hidden="1">
      <c r="A145" s="72"/>
      <c r="B145" s="72" t="s">
        <v>878</v>
      </c>
      <c r="F145" s="301">
        <v>414405000</v>
      </c>
      <c r="G145" s="308"/>
      <c r="H145" s="301">
        <v>372405000</v>
      </c>
    </row>
    <row r="146" spans="1:8" s="30" customFormat="1" ht="15" hidden="1">
      <c r="A146" s="72"/>
      <c r="B146" s="72" t="s">
        <v>879</v>
      </c>
      <c r="F146" s="301">
        <v>1546885012</v>
      </c>
      <c r="G146" s="308"/>
      <c r="H146" s="301">
        <v>1559086237</v>
      </c>
    </row>
    <row r="147" spans="1:8" s="30" customFormat="1" ht="15" hidden="1">
      <c r="A147" s="72"/>
      <c r="B147" s="72" t="s">
        <v>880</v>
      </c>
      <c r="F147" s="301">
        <v>972793973</v>
      </c>
      <c r="G147" s="308"/>
      <c r="H147" s="301">
        <v>968855973</v>
      </c>
    </row>
    <row r="148" spans="1:8" s="30" customFormat="1" ht="15" hidden="1">
      <c r="A148" s="72"/>
      <c r="B148" s="72" t="s">
        <v>881</v>
      </c>
      <c r="F148" s="301">
        <v>469391426</v>
      </c>
      <c r="G148" s="308"/>
      <c r="H148" s="301">
        <v>500442582</v>
      </c>
    </row>
    <row r="149" spans="1:8" s="30" customFormat="1" ht="15" hidden="1">
      <c r="A149" s="72"/>
      <c r="B149" s="72" t="s">
        <v>882</v>
      </c>
      <c r="F149" s="301">
        <v>1337402854</v>
      </c>
      <c r="G149" s="308"/>
      <c r="H149" s="301">
        <v>1519611345</v>
      </c>
    </row>
    <row r="150" spans="1:8" s="30" customFormat="1" ht="15" hidden="1">
      <c r="A150" s="72"/>
      <c r="B150" s="72" t="s">
        <v>883</v>
      </c>
      <c r="F150" s="301">
        <v>2671832159</v>
      </c>
      <c r="G150" s="308"/>
      <c r="H150" s="301">
        <v>361530158</v>
      </c>
    </row>
    <row r="151" spans="1:8" s="30" customFormat="1" ht="15" hidden="1">
      <c r="A151" s="72"/>
      <c r="B151" s="72" t="s">
        <v>884</v>
      </c>
      <c r="F151" s="301">
        <v>416738813</v>
      </c>
      <c r="G151" s="308"/>
      <c r="H151" s="301">
        <v>290614913</v>
      </c>
    </row>
    <row r="152" spans="1:8" s="30" customFormat="1" ht="15" hidden="1">
      <c r="A152" s="72"/>
      <c r="B152" s="72" t="s">
        <v>885</v>
      </c>
      <c r="F152" s="301">
        <v>716522000</v>
      </c>
      <c r="G152" s="308"/>
      <c r="H152" s="301">
        <v>0</v>
      </c>
    </row>
    <row r="153" spans="1:8" s="30" customFormat="1" ht="15" hidden="1">
      <c r="A153" s="72"/>
      <c r="B153" s="72" t="s">
        <v>886</v>
      </c>
      <c r="F153" s="301">
        <v>347632145</v>
      </c>
      <c r="G153" s="308"/>
      <c r="H153" s="301">
        <v>235430825</v>
      </c>
    </row>
    <row r="154" spans="1:8" s="30" customFormat="1" ht="15" hidden="1">
      <c r="A154" s="72"/>
      <c r="B154" s="72" t="s">
        <v>887</v>
      </c>
      <c r="F154" s="301">
        <v>365200000</v>
      </c>
      <c r="G154" s="308"/>
      <c r="H154" s="301">
        <v>246015000</v>
      </c>
    </row>
    <row r="155" spans="1:8" s="30" customFormat="1" ht="15" hidden="1">
      <c r="A155" s="72"/>
      <c r="B155" s="72" t="s">
        <v>888</v>
      </c>
      <c r="F155" s="301">
        <v>1177187000</v>
      </c>
      <c r="G155" s="308"/>
      <c r="H155" s="301">
        <v>1419878900</v>
      </c>
    </row>
    <row r="156" spans="1:8" s="30" customFormat="1" ht="15" hidden="1">
      <c r="A156" s="72"/>
      <c r="B156" s="72" t="s">
        <v>889</v>
      </c>
      <c r="F156" s="301">
        <v>365156630</v>
      </c>
      <c r="G156" s="308"/>
      <c r="H156" s="301">
        <v>364667680</v>
      </c>
    </row>
    <row r="157" spans="1:8" s="30" customFormat="1" ht="15" hidden="1">
      <c r="A157" s="72"/>
      <c r="B157" s="72" t="s">
        <v>890</v>
      </c>
      <c r="F157" s="301">
        <v>1057232849</v>
      </c>
      <c r="G157" s="308"/>
      <c r="H157" s="301">
        <v>693056497</v>
      </c>
    </row>
    <row r="158" spans="1:8" s="30" customFormat="1" ht="15" hidden="1">
      <c r="A158" s="72"/>
      <c r="B158" s="72" t="s">
        <v>667</v>
      </c>
      <c r="F158" s="301">
        <v>0</v>
      </c>
      <c r="G158" s="308"/>
      <c r="H158" s="301">
        <v>0</v>
      </c>
    </row>
    <row r="159" spans="1:8" s="30" customFormat="1" ht="15" hidden="1">
      <c r="A159" s="72"/>
      <c r="B159" s="72" t="s">
        <v>891</v>
      </c>
      <c r="F159" s="301">
        <v>1423872000</v>
      </c>
      <c r="G159" s="308"/>
      <c r="H159" s="301">
        <v>1423872000</v>
      </c>
    </row>
    <row r="160" spans="1:8" s="30" customFormat="1" ht="15" hidden="1">
      <c r="A160" s="72"/>
      <c r="B160" s="72" t="s">
        <v>892</v>
      </c>
      <c r="F160" s="301">
        <v>1274243997</v>
      </c>
      <c r="G160" s="308"/>
      <c r="H160" s="301">
        <v>1502778352</v>
      </c>
    </row>
    <row r="161" spans="1:8" s="30" customFormat="1" ht="15" hidden="1">
      <c r="A161" s="72"/>
      <c r="B161" s="72" t="s">
        <v>893</v>
      </c>
      <c r="F161" s="301">
        <v>0</v>
      </c>
      <c r="G161" s="308"/>
      <c r="H161" s="301">
        <v>0</v>
      </c>
    </row>
    <row r="162" spans="1:8" s="30" customFormat="1" ht="15" hidden="1">
      <c r="A162" s="72"/>
      <c r="B162" s="72" t="s">
        <v>894</v>
      </c>
      <c r="F162" s="301">
        <v>0</v>
      </c>
      <c r="G162" s="308"/>
      <c r="H162" s="301">
        <v>0</v>
      </c>
    </row>
    <row r="163" spans="1:8" s="30" customFormat="1" ht="15" hidden="1">
      <c r="A163" s="72"/>
      <c r="B163" s="72" t="s">
        <v>895</v>
      </c>
      <c r="F163" s="301">
        <v>6472657512</v>
      </c>
      <c r="G163" s="308"/>
      <c r="H163" s="301">
        <v>3632782000</v>
      </c>
    </row>
    <row r="164" spans="1:8" s="30" customFormat="1" ht="15" hidden="1">
      <c r="A164" s="72"/>
      <c r="B164" s="72" t="s">
        <v>896</v>
      </c>
      <c r="F164" s="301">
        <v>0</v>
      </c>
      <c r="G164" s="308"/>
      <c r="H164" s="301">
        <v>160793820</v>
      </c>
    </row>
    <row r="165" spans="1:8" s="30" customFormat="1" ht="15" hidden="1">
      <c r="A165" s="72"/>
      <c r="B165" s="72" t="s">
        <v>897</v>
      </c>
      <c r="F165" s="301">
        <v>1148613289</v>
      </c>
      <c r="G165" s="308"/>
      <c r="H165" s="301">
        <v>0</v>
      </c>
    </row>
    <row r="166" spans="1:8" s="30" customFormat="1" ht="15" hidden="1">
      <c r="A166" s="72"/>
      <c r="B166" s="72" t="s">
        <v>898</v>
      </c>
      <c r="F166" s="301">
        <v>0</v>
      </c>
      <c r="G166" s="308"/>
      <c r="H166" s="301">
        <v>18078238500</v>
      </c>
    </row>
    <row r="167" spans="1:8" s="30" customFormat="1" ht="15" hidden="1">
      <c r="A167" s="72"/>
      <c r="B167" s="72" t="s">
        <v>899</v>
      </c>
      <c r="F167" s="301">
        <v>0</v>
      </c>
      <c r="G167" s="308"/>
      <c r="H167" s="301">
        <v>2626203000</v>
      </c>
    </row>
    <row r="168" spans="1:8" s="30" customFormat="1" ht="15" hidden="1">
      <c r="A168" s="72"/>
      <c r="B168" s="72" t="s">
        <v>900</v>
      </c>
      <c r="F168" s="301">
        <v>0</v>
      </c>
      <c r="G168" s="308"/>
      <c r="H168" s="301">
        <v>0</v>
      </c>
    </row>
    <row r="169" spans="1:8" s="30" customFormat="1" ht="15" hidden="1">
      <c r="A169" s="72"/>
      <c r="B169" s="72" t="s">
        <v>901</v>
      </c>
      <c r="F169" s="301">
        <v>2015242226</v>
      </c>
      <c r="G169" s="308"/>
      <c r="H169" s="301">
        <v>2757947700</v>
      </c>
    </row>
    <row r="170" spans="1:8" s="30" customFormat="1" ht="15" hidden="1">
      <c r="A170" s="72"/>
      <c r="B170" s="72" t="s">
        <v>902</v>
      </c>
      <c r="F170" s="301">
        <v>0</v>
      </c>
      <c r="G170" s="308"/>
      <c r="H170" s="301">
        <v>0</v>
      </c>
    </row>
    <row r="171" spans="1:8" s="30" customFormat="1" ht="15" hidden="1">
      <c r="A171" s="72"/>
      <c r="B171" s="72" t="s">
        <v>903</v>
      </c>
      <c r="F171" s="301">
        <v>2463664388.9</v>
      </c>
      <c r="G171" s="308"/>
      <c r="H171" s="301">
        <v>2463664388.9</v>
      </c>
    </row>
    <row r="172" spans="1:8" s="30" customFormat="1" ht="15" hidden="1">
      <c r="A172" s="72"/>
      <c r="B172" s="72" t="s">
        <v>904</v>
      </c>
      <c r="F172" s="301">
        <v>0</v>
      </c>
      <c r="G172" s="308"/>
      <c r="H172" s="301">
        <v>0</v>
      </c>
    </row>
    <row r="173" spans="1:8" s="30" customFormat="1" ht="15" hidden="1">
      <c r="A173" s="72"/>
      <c r="B173" s="72" t="s">
        <v>905</v>
      </c>
      <c r="F173" s="301">
        <v>0</v>
      </c>
      <c r="G173" s="308"/>
      <c r="H173" s="301">
        <v>0</v>
      </c>
    </row>
    <row r="174" spans="1:8" s="30" customFormat="1" ht="15" hidden="1">
      <c r="A174" s="72"/>
      <c r="B174" s="72" t="s">
        <v>906</v>
      </c>
      <c r="F174" s="301">
        <v>2683242880</v>
      </c>
      <c r="G174" s="308"/>
      <c r="H174" s="301">
        <v>4086785420</v>
      </c>
    </row>
    <row r="175" spans="1:8" s="30" customFormat="1" ht="15" hidden="1">
      <c r="A175" s="72"/>
      <c r="B175" s="72" t="s">
        <v>907</v>
      </c>
      <c r="F175" s="301">
        <v>329800000</v>
      </c>
      <c r="G175" s="308"/>
      <c r="H175" s="301">
        <v>0</v>
      </c>
    </row>
    <row r="176" spans="1:8" s="30" customFormat="1" ht="15" hidden="1">
      <c r="A176" s="72"/>
      <c r="B176" s="72" t="s">
        <v>908</v>
      </c>
      <c r="F176" s="301">
        <v>0</v>
      </c>
      <c r="G176" s="308"/>
      <c r="H176" s="301">
        <v>0</v>
      </c>
    </row>
    <row r="177" spans="1:8" s="30" customFormat="1" ht="15" hidden="1">
      <c r="A177" s="72"/>
      <c r="B177" s="72" t="s">
        <v>650</v>
      </c>
      <c r="F177" s="301">
        <f>F138-SUM(F139:F176)</f>
        <v>-25908272234.9</v>
      </c>
      <c r="G177" s="301">
        <f>G138-SUM(G139:G176)</f>
        <v>0</v>
      </c>
      <c r="H177" s="301">
        <f>H138-SUM(H139:H176)</f>
        <v>-43831757707.9</v>
      </c>
    </row>
    <row r="178" spans="1:8" s="30" customFormat="1" ht="15" customHeight="1">
      <c r="A178" s="72"/>
      <c r="B178" s="762" t="s">
        <v>909</v>
      </c>
      <c r="C178" s="762"/>
      <c r="D178" s="762"/>
      <c r="E178" s="762"/>
      <c r="F178" s="301">
        <v>2809454558</v>
      </c>
      <c r="G178" s="301"/>
      <c r="H178" s="301">
        <v>2709925633</v>
      </c>
    </row>
    <row r="179" spans="1:8" s="30" customFormat="1" ht="15" customHeight="1">
      <c r="A179" s="72"/>
      <c r="B179" s="762" t="s">
        <v>910</v>
      </c>
      <c r="C179" s="762"/>
      <c r="D179" s="762"/>
      <c r="E179" s="762"/>
      <c r="F179" s="301">
        <v>2387364348</v>
      </c>
      <c r="G179" s="301"/>
      <c r="H179" s="301">
        <v>1976916728</v>
      </c>
    </row>
    <row r="180" spans="1:8" s="30" customFormat="1" ht="15" customHeight="1">
      <c r="A180" s="72"/>
      <c r="B180" s="762" t="s">
        <v>911</v>
      </c>
      <c r="C180" s="762"/>
      <c r="D180" s="762"/>
      <c r="E180" s="762"/>
      <c r="F180" s="301">
        <v>3015726178</v>
      </c>
      <c r="G180" s="301"/>
      <c r="H180" s="301">
        <v>1337289100</v>
      </c>
    </row>
    <row r="181" spans="1:8" s="30" customFormat="1" ht="4.5" customHeight="1">
      <c r="A181" s="72"/>
      <c r="B181" s="72"/>
      <c r="F181" s="301"/>
      <c r="G181" s="301"/>
      <c r="H181" s="301"/>
    </row>
    <row r="182" spans="1:8" s="32" customFormat="1" ht="14.25">
      <c r="A182" s="276"/>
      <c r="B182" s="32" t="s">
        <v>912</v>
      </c>
      <c r="F182" s="358">
        <f>SUM(F191:F192)</f>
        <v>10457694865</v>
      </c>
      <c r="G182" s="358">
        <f>SUM(G191:G192)</f>
        <v>0</v>
      </c>
      <c r="H182" s="358">
        <f>SUM(H191:H192)</f>
        <v>1502721761</v>
      </c>
    </row>
    <row r="183" spans="1:8" s="32" customFormat="1" ht="15" hidden="1">
      <c r="A183" s="276"/>
      <c r="B183" s="72" t="s">
        <v>913</v>
      </c>
      <c r="F183" s="301">
        <v>1224000000</v>
      </c>
      <c r="G183" s="348"/>
      <c r="H183" s="301">
        <v>0</v>
      </c>
    </row>
    <row r="184" spans="1:8" s="32" customFormat="1" ht="15" hidden="1">
      <c r="A184" s="276"/>
      <c r="B184" s="72" t="s">
        <v>914</v>
      </c>
      <c r="F184" s="301">
        <v>203897500</v>
      </c>
      <c r="G184" s="348"/>
      <c r="H184" s="301">
        <v>0</v>
      </c>
    </row>
    <row r="185" spans="1:8" s="32" customFormat="1" ht="15" hidden="1">
      <c r="A185" s="276"/>
      <c r="B185" s="72" t="s">
        <v>915</v>
      </c>
      <c r="F185" s="301">
        <v>259039968</v>
      </c>
      <c r="G185" s="301"/>
      <c r="H185" s="301">
        <v>0</v>
      </c>
    </row>
    <row r="186" spans="1:8" s="32" customFormat="1" ht="15" hidden="1">
      <c r="A186" s="276"/>
      <c r="B186" s="72" t="s">
        <v>916</v>
      </c>
      <c r="F186" s="301">
        <v>180423360</v>
      </c>
      <c r="G186" s="348"/>
      <c r="H186" s="301">
        <v>180423360</v>
      </c>
    </row>
    <row r="187" spans="1:8" s="32" customFormat="1" ht="15" hidden="1">
      <c r="A187" s="276"/>
      <c r="B187" s="72" t="s">
        <v>917</v>
      </c>
      <c r="F187" s="301">
        <v>170000000</v>
      </c>
      <c r="G187" s="348"/>
      <c r="H187" s="301">
        <v>0</v>
      </c>
    </row>
    <row r="188" spans="1:8" s="32" customFormat="1" ht="15" hidden="1">
      <c r="A188" s="276"/>
      <c r="B188" s="72" t="s">
        <v>918</v>
      </c>
      <c r="F188" s="301">
        <v>357092518</v>
      </c>
      <c r="G188" s="348"/>
      <c r="H188" s="301">
        <v>358277610</v>
      </c>
    </row>
    <row r="189" spans="1:8" s="32" customFormat="1" ht="15" hidden="1">
      <c r="A189" s="276"/>
      <c r="B189" s="72" t="s">
        <v>919</v>
      </c>
      <c r="F189" s="301">
        <v>255000000</v>
      </c>
      <c r="G189" s="348"/>
      <c r="H189" s="301">
        <v>170000000</v>
      </c>
    </row>
    <row r="190" spans="1:8" s="32" customFormat="1" ht="15" hidden="1">
      <c r="A190" s="276"/>
      <c r="B190" s="72" t="s">
        <v>650</v>
      </c>
      <c r="F190" s="301">
        <f>F182-SUM(F183:F189)</f>
        <v>7808241519</v>
      </c>
      <c r="G190" s="301">
        <f>G182-SUM(G183:G189)</f>
        <v>0</v>
      </c>
      <c r="H190" s="301">
        <f>H182-SUM(H183:H189)</f>
        <v>794020791</v>
      </c>
    </row>
    <row r="191" spans="1:8" s="32" customFormat="1" ht="15">
      <c r="A191" s="276"/>
      <c r="B191" s="762" t="s">
        <v>920</v>
      </c>
      <c r="C191" s="762"/>
      <c r="D191" s="762"/>
      <c r="E191" s="762"/>
      <c r="F191" s="301">
        <v>2830985940</v>
      </c>
      <c r="G191" s="301"/>
      <c r="H191" s="301">
        <v>1078716186</v>
      </c>
    </row>
    <row r="192" spans="1:8" s="32" customFormat="1" ht="15">
      <c r="A192" s="276"/>
      <c r="B192" s="762" t="s">
        <v>921</v>
      </c>
      <c r="C192" s="762"/>
      <c r="D192" s="762"/>
      <c r="E192" s="762"/>
      <c r="F192" s="301">
        <v>7626708925</v>
      </c>
      <c r="G192" s="301"/>
      <c r="H192" s="301">
        <v>424005575</v>
      </c>
    </row>
    <row r="193" spans="1:8" s="32" customFormat="1" ht="18.75" customHeight="1">
      <c r="A193" s="280"/>
      <c r="B193" s="32" t="s">
        <v>922</v>
      </c>
      <c r="F193" s="358">
        <f>SUM(F194:G203)</f>
        <v>5282262297</v>
      </c>
      <c r="G193" s="358">
        <f>SUM(G194:H203)</f>
        <v>1847078427</v>
      </c>
      <c r="H193" s="358">
        <f>SUM(H194:H203)</f>
        <v>1847078427</v>
      </c>
    </row>
    <row r="194" spans="1:8" s="32" customFormat="1" ht="15">
      <c r="A194" s="280"/>
      <c r="B194" s="72" t="s">
        <v>923</v>
      </c>
      <c r="F194" s="301">
        <v>401797490</v>
      </c>
      <c r="G194" s="348"/>
      <c r="H194" s="301">
        <v>0</v>
      </c>
    </row>
    <row r="195" spans="1:8" s="30" customFormat="1" ht="15" hidden="1">
      <c r="A195" s="289"/>
      <c r="B195" s="72" t="s">
        <v>924</v>
      </c>
      <c r="F195" s="447">
        <v>0</v>
      </c>
      <c r="G195" s="291"/>
      <c r="H195" s="447">
        <v>0</v>
      </c>
    </row>
    <row r="196" spans="1:8" s="30" customFormat="1" ht="15" customHeight="1" hidden="1">
      <c r="A196" s="289"/>
      <c r="B196" s="72" t="s">
        <v>925</v>
      </c>
      <c r="F196" s="447">
        <v>0</v>
      </c>
      <c r="G196" s="291"/>
      <c r="H196" s="447">
        <v>0</v>
      </c>
    </row>
    <row r="197" spans="1:8" s="30" customFormat="1" ht="13.5" customHeight="1" hidden="1">
      <c r="A197" s="289"/>
      <c r="B197" s="72" t="s">
        <v>926</v>
      </c>
      <c r="F197" s="447">
        <v>0</v>
      </c>
      <c r="G197" s="291"/>
      <c r="H197" s="447">
        <v>0</v>
      </c>
    </row>
    <row r="198" spans="1:8" s="30" customFormat="1" ht="15">
      <c r="A198" s="289"/>
      <c r="B198" s="72" t="s">
        <v>927</v>
      </c>
      <c r="F198" s="447">
        <f>664050943+'[1]BTDC'!F24</f>
        <v>669067475</v>
      </c>
      <c r="G198" s="291"/>
      <c r="H198" s="447">
        <v>226667580</v>
      </c>
    </row>
    <row r="199" spans="1:8" s="30" customFormat="1" ht="15">
      <c r="A199" s="289"/>
      <c r="B199" s="72" t="s">
        <v>928</v>
      </c>
      <c r="F199" s="447">
        <v>54758137</v>
      </c>
      <c r="G199" s="301"/>
      <c r="H199" s="447">
        <v>68597247</v>
      </c>
    </row>
    <row r="200" spans="1:8" s="30" customFormat="1" ht="24" customHeight="1" hidden="1">
      <c r="A200" s="289"/>
      <c r="B200" s="72" t="s">
        <v>929</v>
      </c>
      <c r="F200" s="301"/>
      <c r="G200" s="301"/>
      <c r="H200" s="301"/>
    </row>
    <row r="201" spans="1:8" s="30" customFormat="1" ht="15" hidden="1">
      <c r="A201" s="289"/>
      <c r="B201" s="72" t="s">
        <v>930</v>
      </c>
      <c r="F201" s="301">
        <v>0</v>
      </c>
      <c r="G201" s="301"/>
      <c r="H201" s="301">
        <v>0</v>
      </c>
    </row>
    <row r="202" spans="1:8" s="30" customFormat="1" ht="15" hidden="1">
      <c r="A202" s="289"/>
      <c r="B202" s="72" t="s">
        <v>931</v>
      </c>
      <c r="F202" s="301">
        <v>0</v>
      </c>
      <c r="G202" s="301"/>
      <c r="H202" s="301">
        <v>0</v>
      </c>
    </row>
    <row r="203" spans="1:8" s="30" customFormat="1" ht="15">
      <c r="A203" s="289"/>
      <c r="B203" s="72" t="s">
        <v>932</v>
      </c>
      <c r="F203" s="301">
        <v>4156639195</v>
      </c>
      <c r="G203" s="301"/>
      <c r="H203" s="301">
        <v>1551813600</v>
      </c>
    </row>
    <row r="204" spans="2:8" s="30" customFormat="1" ht="59.25" customHeight="1">
      <c r="B204" s="767" t="s">
        <v>933</v>
      </c>
      <c r="C204" s="767"/>
      <c r="D204" s="767"/>
      <c r="E204" s="767"/>
      <c r="F204" s="767"/>
      <c r="G204" s="767"/>
      <c r="H204" s="767"/>
    </row>
    <row r="205" spans="2:8" s="32" customFormat="1" ht="14.25">
      <c r="B205" s="32" t="s">
        <v>934</v>
      </c>
      <c r="C205" s="460"/>
      <c r="D205" s="460"/>
      <c r="E205" s="460"/>
      <c r="F205" s="358">
        <f>'[1]BCDKT'!D103</f>
        <v>3615520177</v>
      </c>
      <c r="G205" s="348"/>
      <c r="H205" s="358">
        <f>'[1]BCDKT'!F103</f>
        <v>2297734402</v>
      </c>
    </row>
    <row r="206" spans="2:8" s="64" customFormat="1" ht="15.75" customHeight="1" hidden="1">
      <c r="B206" s="64" t="s">
        <v>935</v>
      </c>
      <c r="C206" s="461"/>
      <c r="D206" s="461"/>
      <c r="E206" s="461"/>
      <c r="F206" s="462">
        <f>F205</f>
        <v>3615520177</v>
      </c>
      <c r="G206" s="463"/>
      <c r="H206" s="462">
        <f>H205</f>
        <v>2297734402</v>
      </c>
    </row>
    <row r="207" spans="2:8" s="32" customFormat="1" ht="14.25" hidden="1">
      <c r="B207" s="32" t="s">
        <v>936</v>
      </c>
      <c r="C207" s="460"/>
      <c r="D207" s="460"/>
      <c r="E207" s="460"/>
      <c r="F207" s="464"/>
      <c r="G207" s="465"/>
      <c r="H207" s="464"/>
    </row>
    <row r="208" spans="2:8" s="32" customFormat="1" ht="14.25">
      <c r="B208" s="32" t="s">
        <v>937</v>
      </c>
      <c r="C208" s="460"/>
      <c r="D208" s="460"/>
      <c r="E208" s="460"/>
      <c r="F208" s="448">
        <f>'[1]BCDKT'!D104</f>
        <v>0</v>
      </c>
      <c r="G208" s="348"/>
      <c r="H208" s="448">
        <f>'[1]BCDKT'!F104</f>
        <v>0</v>
      </c>
    </row>
    <row r="209" spans="2:8" s="64" customFormat="1" ht="15.75" customHeight="1" hidden="1">
      <c r="B209" s="64" t="s">
        <v>938</v>
      </c>
      <c r="C209" s="461"/>
      <c r="D209" s="461"/>
      <c r="E209" s="461"/>
      <c r="F209" s="448"/>
      <c r="G209" s="463"/>
      <c r="H209" s="448"/>
    </row>
    <row r="210" spans="2:8" s="64" customFormat="1" ht="14.25" customHeight="1" hidden="1">
      <c r="B210" s="64" t="s">
        <v>939</v>
      </c>
      <c r="C210" s="461"/>
      <c r="D210" s="461"/>
      <c r="E210" s="461"/>
      <c r="F210" s="448"/>
      <c r="G210" s="463"/>
      <c r="H210" s="448"/>
    </row>
    <row r="211" spans="2:8" s="64" customFormat="1" ht="15.75" customHeight="1" hidden="1">
      <c r="B211" s="64" t="s">
        <v>940</v>
      </c>
      <c r="C211" s="461"/>
      <c r="D211" s="461"/>
      <c r="E211" s="461"/>
      <c r="F211" s="448"/>
      <c r="G211" s="463"/>
      <c r="H211" s="448"/>
    </row>
    <row r="212" spans="2:8" s="32" customFormat="1" ht="14.25">
      <c r="B212" s="32" t="s">
        <v>941</v>
      </c>
      <c r="C212" s="460"/>
      <c r="D212" s="460"/>
      <c r="E212" s="460"/>
      <c r="F212" s="448">
        <f>'[1]BCDKT'!D105</f>
        <v>0</v>
      </c>
      <c r="G212" s="348"/>
      <c r="H212" s="448">
        <f>'[1]BCDKT'!F105</f>
        <v>0</v>
      </c>
    </row>
    <row r="213" spans="2:8" s="32" customFormat="1" ht="14.25" hidden="1">
      <c r="B213" s="32" t="s">
        <v>942</v>
      </c>
      <c r="C213" s="460"/>
      <c r="D213" s="460"/>
      <c r="E213" s="460"/>
      <c r="F213" s="448"/>
      <c r="G213" s="465"/>
      <c r="H213" s="448"/>
    </row>
    <row r="214" spans="2:8" s="32" customFormat="1" ht="14.25">
      <c r="B214" s="32" t="s">
        <v>943</v>
      </c>
      <c r="C214" s="460"/>
      <c r="D214" s="460"/>
      <c r="E214" s="460"/>
      <c r="F214" s="448">
        <f>'[1]BCDKT'!D106</f>
        <v>0</v>
      </c>
      <c r="G214" s="348"/>
      <c r="H214" s="448">
        <f>'[1]BCDKT'!F106</f>
        <v>0</v>
      </c>
    </row>
    <row r="215" spans="2:8" s="32" customFormat="1" ht="14.25" customHeight="1" hidden="1">
      <c r="B215" s="32" t="s">
        <v>944</v>
      </c>
      <c r="C215" s="460"/>
      <c r="D215" s="460"/>
      <c r="E215" s="460"/>
      <c r="F215" s="464"/>
      <c r="G215" s="465"/>
      <c r="H215" s="464"/>
    </row>
    <row r="216" spans="2:8" s="32" customFormat="1" ht="14.25">
      <c r="B216" s="32" t="s">
        <v>945</v>
      </c>
      <c r="C216" s="460"/>
      <c r="D216" s="460"/>
      <c r="E216" s="460"/>
      <c r="F216" s="358">
        <f>SUM(F217:F227)</f>
        <v>7150295799</v>
      </c>
      <c r="G216" s="348"/>
      <c r="H216" s="358">
        <f>SUM(H217:H227)</f>
        <v>4000758651</v>
      </c>
    </row>
    <row r="217" spans="2:8" s="30" customFormat="1" ht="15">
      <c r="B217" s="30" t="s">
        <v>946</v>
      </c>
      <c r="C217" s="466"/>
      <c r="D217" s="466"/>
      <c r="E217" s="466"/>
      <c r="F217" s="301">
        <v>17762000</v>
      </c>
      <c r="G217" s="301"/>
      <c r="H217" s="301">
        <v>66279717</v>
      </c>
    </row>
    <row r="218" spans="2:8" s="30" customFormat="1" ht="15">
      <c r="B218" s="30" t="s">
        <v>947</v>
      </c>
      <c r="C218" s="466"/>
      <c r="D218" s="466"/>
      <c r="E218" s="466"/>
      <c r="F218" s="447">
        <v>6214246875</v>
      </c>
      <c r="G218" s="448"/>
      <c r="H218" s="447">
        <v>3790718303</v>
      </c>
    </row>
    <row r="219" spans="2:8" s="30" customFormat="1" ht="15" hidden="1">
      <c r="B219" s="30" t="s">
        <v>948</v>
      </c>
      <c r="C219" s="466"/>
      <c r="D219" s="466"/>
      <c r="E219" s="466"/>
      <c r="F219" s="447">
        <v>0</v>
      </c>
      <c r="G219" s="448"/>
      <c r="H219" s="447">
        <v>0</v>
      </c>
    </row>
    <row r="220" spans="2:8" s="30" customFormat="1" ht="15" hidden="1">
      <c r="B220" s="30" t="s">
        <v>949</v>
      </c>
      <c r="C220" s="466"/>
      <c r="D220" s="466"/>
      <c r="E220" s="466"/>
      <c r="F220" s="447">
        <v>0</v>
      </c>
      <c r="G220" s="301"/>
      <c r="H220" s="447">
        <v>0</v>
      </c>
    </row>
    <row r="221" spans="2:8" s="30" customFormat="1" ht="15" hidden="1">
      <c r="B221" s="72" t="s">
        <v>950</v>
      </c>
      <c r="C221" s="466"/>
      <c r="D221" s="466"/>
      <c r="E221" s="466"/>
      <c r="F221" s="448">
        <v>0</v>
      </c>
      <c r="G221" s="467"/>
      <c r="H221" s="448">
        <v>0</v>
      </c>
    </row>
    <row r="222" spans="2:8" s="30" customFormat="1" ht="15.75" customHeight="1" hidden="1">
      <c r="B222" s="30" t="s">
        <v>951</v>
      </c>
      <c r="C222" s="466"/>
      <c r="D222" s="466"/>
      <c r="E222" s="466"/>
      <c r="F222" s="447"/>
      <c r="G222" s="467"/>
      <c r="H222" s="447"/>
    </row>
    <row r="223" spans="2:8" s="30" customFormat="1" ht="15.75" customHeight="1" hidden="1">
      <c r="B223" s="30" t="s">
        <v>952</v>
      </c>
      <c r="C223" s="466"/>
      <c r="D223" s="466"/>
      <c r="E223" s="466"/>
      <c r="F223" s="447"/>
      <c r="G223" s="467"/>
      <c r="H223" s="447"/>
    </row>
    <row r="224" spans="2:8" s="30" customFormat="1" ht="15.75" customHeight="1" hidden="1">
      <c r="B224" s="30" t="s">
        <v>953</v>
      </c>
      <c r="C224" s="466"/>
      <c r="D224" s="466"/>
      <c r="E224" s="466"/>
      <c r="F224" s="447"/>
      <c r="G224" s="467"/>
      <c r="H224" s="447"/>
    </row>
    <row r="225" spans="2:8" s="30" customFormat="1" ht="15.75" customHeight="1" hidden="1">
      <c r="B225" s="30" t="s">
        <v>954</v>
      </c>
      <c r="C225" s="466"/>
      <c r="D225" s="466"/>
      <c r="E225" s="466"/>
      <c r="F225" s="447">
        <v>0</v>
      </c>
      <c r="G225" s="467"/>
      <c r="H225" s="447">
        <v>0</v>
      </c>
    </row>
    <row r="226" spans="2:8" s="30" customFormat="1" ht="15.75" customHeight="1" hidden="1">
      <c r="B226" s="30" t="s">
        <v>955</v>
      </c>
      <c r="C226" s="466"/>
      <c r="D226" s="466"/>
      <c r="E226" s="466"/>
      <c r="F226" s="447">
        <v>0</v>
      </c>
      <c r="G226" s="467"/>
      <c r="H226" s="447">
        <v>0</v>
      </c>
    </row>
    <row r="227" spans="2:8" s="30" customFormat="1" ht="15">
      <c r="B227" s="30" t="s">
        <v>956</v>
      </c>
      <c r="C227" s="466"/>
      <c r="D227" s="466"/>
      <c r="E227" s="466"/>
      <c r="F227" s="301">
        <f>256721401+661565523</f>
        <v>918286924</v>
      </c>
      <c r="G227" s="301">
        <f>SUM(G222:G224)</f>
        <v>0</v>
      </c>
      <c r="H227" s="301">
        <v>143760631</v>
      </c>
    </row>
    <row r="228" spans="2:8" s="32" customFormat="1" ht="14.25">
      <c r="B228" s="32" t="s">
        <v>957</v>
      </c>
      <c r="C228" s="460"/>
      <c r="D228" s="460"/>
      <c r="E228" s="460"/>
      <c r="F228" s="358">
        <f>'[1]BCDKT'!D108</f>
        <v>0</v>
      </c>
      <c r="G228" s="348"/>
      <c r="H228" s="358">
        <f>'[1]BCDKT'!F108</f>
        <v>0</v>
      </c>
    </row>
    <row r="229" spans="2:8" s="30" customFormat="1" ht="15" hidden="1">
      <c r="B229" s="30" t="s">
        <v>942</v>
      </c>
      <c r="C229" s="466"/>
      <c r="D229" s="466"/>
      <c r="E229" s="466"/>
      <c r="F229" s="468"/>
      <c r="G229" s="467"/>
      <c r="H229" s="468"/>
    </row>
    <row r="230" spans="3:8" s="30" customFormat="1" ht="15" hidden="1">
      <c r="C230" s="466"/>
      <c r="D230" s="466"/>
      <c r="E230" s="466"/>
      <c r="F230" s="468"/>
      <c r="G230" s="467"/>
      <c r="H230" s="468"/>
    </row>
    <row r="231" spans="3:8" s="30" customFormat="1" ht="7.5" customHeight="1">
      <c r="C231" s="466"/>
      <c r="D231" s="466"/>
      <c r="E231" s="466"/>
      <c r="F231" s="468"/>
      <c r="G231" s="467"/>
      <c r="H231" s="468"/>
    </row>
    <row r="232" spans="1:8" s="30" customFormat="1" ht="18" customHeight="1" thickBot="1">
      <c r="A232" s="280"/>
      <c r="B232" s="273" t="s">
        <v>958</v>
      </c>
      <c r="C232" s="50"/>
      <c r="F232" s="440">
        <f>F124+F138+F182+F193+F205+F208+F212+F214+F216+F228</f>
        <v>36392318222</v>
      </c>
      <c r="G232" s="469"/>
      <c r="H232" s="440">
        <f>H124+H138+H182+H193+H205+H208+H212+H214+H216+H228</f>
        <v>17346424702</v>
      </c>
    </row>
    <row r="233" spans="1:8" s="30" customFormat="1" ht="14.25" customHeight="1" thickTop="1">
      <c r="A233" s="280"/>
      <c r="B233" s="273"/>
      <c r="C233" s="50"/>
      <c r="F233" s="441"/>
      <c r="G233" s="469"/>
      <c r="H233" s="441"/>
    </row>
    <row r="234" spans="1:8" s="30" customFormat="1" ht="30" customHeight="1">
      <c r="A234" s="252" t="s">
        <v>959</v>
      </c>
      <c r="B234" s="252" t="s">
        <v>960</v>
      </c>
      <c r="C234" s="50"/>
      <c r="F234" s="253" t="s">
        <v>804</v>
      </c>
      <c r="G234" s="436"/>
      <c r="H234" s="253" t="s">
        <v>557</v>
      </c>
    </row>
    <row r="235" spans="1:8" s="30" customFormat="1" ht="6.75" customHeight="1">
      <c r="A235" s="252"/>
      <c r="B235" s="252"/>
      <c r="C235" s="50"/>
      <c r="F235" s="446"/>
      <c r="G235" s="436"/>
      <c r="H235" s="446"/>
    </row>
    <row r="236" spans="1:8" s="266" customFormat="1" ht="15">
      <c r="A236" s="294"/>
      <c r="B236" s="30" t="s">
        <v>961</v>
      </c>
      <c r="C236" s="379"/>
      <c r="F236" s="331">
        <v>272384700</v>
      </c>
      <c r="G236" s="442"/>
      <c r="H236" s="331">
        <v>96200000</v>
      </c>
    </row>
    <row r="237" spans="1:8" s="266" customFormat="1" ht="15">
      <c r="A237" s="294"/>
      <c r="B237" s="30" t="s">
        <v>962</v>
      </c>
      <c r="C237" s="379"/>
      <c r="F237" s="331">
        <v>219834125</v>
      </c>
      <c r="G237" s="442"/>
      <c r="H237" s="331">
        <v>194334125</v>
      </c>
    </row>
    <row r="238" spans="1:8" s="266" customFormat="1" ht="4.5" customHeight="1">
      <c r="A238" s="294"/>
      <c r="B238" s="30"/>
      <c r="C238" s="379"/>
      <c r="F238" s="331"/>
      <c r="G238" s="442"/>
      <c r="H238" s="331"/>
    </row>
    <row r="239" spans="1:8" s="266" customFormat="1" ht="15.75" thickBot="1">
      <c r="A239" s="294"/>
      <c r="B239" s="122" t="s">
        <v>838</v>
      </c>
      <c r="C239" s="379"/>
      <c r="F239" s="440">
        <f>SUM(F236:F237)</f>
        <v>492218825</v>
      </c>
      <c r="G239" s="440">
        <f>SUM(G236:G237)</f>
        <v>0</v>
      </c>
      <c r="H239" s="440">
        <f>SUM(H236:H237)</f>
        <v>290534125</v>
      </c>
    </row>
    <row r="240" spans="1:8" s="30" customFormat="1" ht="30" hidden="1" thickTop="1">
      <c r="A240" s="252" t="s">
        <v>959</v>
      </c>
      <c r="B240" s="252" t="s">
        <v>963</v>
      </c>
      <c r="C240" s="466"/>
      <c r="D240" s="466"/>
      <c r="E240" s="466"/>
      <c r="F240" s="253" t="s">
        <v>804</v>
      </c>
      <c r="G240" s="436"/>
      <c r="H240" s="253" t="s">
        <v>557</v>
      </c>
    </row>
    <row r="241" spans="1:8" s="30" customFormat="1" ht="15.75" hidden="1" thickTop="1">
      <c r="A241" s="54"/>
      <c r="B241" s="32"/>
      <c r="C241" s="466"/>
      <c r="D241" s="466"/>
      <c r="E241" s="466"/>
      <c r="F241" s="470"/>
      <c r="G241" s="467"/>
      <c r="H241" s="470"/>
    </row>
    <row r="242" spans="1:8" s="30" customFormat="1" ht="7.5" customHeight="1" hidden="1">
      <c r="A242" s="54"/>
      <c r="B242" s="32"/>
      <c r="C242" s="466"/>
      <c r="D242" s="466"/>
      <c r="E242" s="466"/>
      <c r="F242" s="470"/>
      <c r="G242" s="467"/>
      <c r="H242" s="470"/>
    </row>
    <row r="243" spans="1:8" s="32" customFormat="1" ht="15.75" hidden="1" thickTop="1">
      <c r="A243" s="276"/>
      <c r="B243" s="32" t="s">
        <v>964</v>
      </c>
      <c r="F243" s="301">
        <f>'[1]BCDKT'!D111</f>
        <v>0</v>
      </c>
      <c r="G243" s="308"/>
      <c r="H243" s="301">
        <f>'[1]BCDKT'!F111</f>
        <v>0</v>
      </c>
    </row>
    <row r="244" spans="2:8" s="32" customFormat="1" ht="15.75" hidden="1" thickTop="1">
      <c r="B244" s="32" t="s">
        <v>965</v>
      </c>
      <c r="F244" s="301">
        <f>'[1]BCDKT'!D112</f>
        <v>0</v>
      </c>
      <c r="G244" s="308"/>
      <c r="H244" s="301">
        <f>'[1]BCDKT'!F112</f>
        <v>0</v>
      </c>
    </row>
    <row r="245" spans="2:8" s="32" customFormat="1" ht="15.75" hidden="1" thickTop="1">
      <c r="B245" s="32" t="s">
        <v>966</v>
      </c>
      <c r="F245" s="301">
        <f>'[1]BCDKT'!D113</f>
        <v>492218825</v>
      </c>
      <c r="G245" s="308"/>
      <c r="H245" s="301">
        <f>'[1]BCDKT'!F113</f>
        <v>290534125</v>
      </c>
    </row>
    <row r="246" spans="2:8" s="64" customFormat="1" ht="15.75" customHeight="1" hidden="1">
      <c r="B246" s="471" t="s">
        <v>967</v>
      </c>
      <c r="F246" s="442">
        <f>F245</f>
        <v>492218825</v>
      </c>
      <c r="G246" s="456"/>
      <c r="H246" s="442">
        <f>H245</f>
        <v>290534125</v>
      </c>
    </row>
    <row r="247" spans="2:8" s="32" customFormat="1" ht="15" hidden="1" thickTop="1">
      <c r="B247" s="32" t="s">
        <v>968</v>
      </c>
      <c r="F247" s="358">
        <f>F248+F259</f>
        <v>98886260918</v>
      </c>
      <c r="G247" s="358">
        <f>G248+G259</f>
        <v>0</v>
      </c>
      <c r="H247" s="358">
        <f>H248+H259</f>
        <v>107742325053</v>
      </c>
    </row>
    <row r="248" spans="2:8" s="32" customFormat="1" ht="15" hidden="1" thickTop="1">
      <c r="B248" s="452" t="s">
        <v>969</v>
      </c>
      <c r="F248" s="358">
        <f>F249+F257+F258</f>
        <v>98886260918</v>
      </c>
      <c r="G248" s="358">
        <f>G249+G257+G258</f>
        <v>0</v>
      </c>
      <c r="H248" s="358">
        <f>H249+H257+H258</f>
        <v>107742325053</v>
      </c>
    </row>
    <row r="249" spans="2:8" s="64" customFormat="1" ht="16.5" customHeight="1" hidden="1">
      <c r="B249" s="30" t="s">
        <v>970</v>
      </c>
      <c r="F249" s="358">
        <f>SUM(F250:F255)</f>
        <v>87556344575</v>
      </c>
      <c r="G249" s="358">
        <f>SUM(G250:G255)</f>
        <v>0</v>
      </c>
      <c r="H249" s="358">
        <f>SUM(H250:H255)</f>
        <v>107742325053</v>
      </c>
    </row>
    <row r="250" spans="2:8" s="64" customFormat="1" ht="16.5" customHeight="1" hidden="1">
      <c r="B250" s="30" t="s">
        <v>971</v>
      </c>
      <c r="F250" s="301">
        <v>0</v>
      </c>
      <c r="G250" s="450"/>
      <c r="H250" s="301">
        <v>4850000000</v>
      </c>
    </row>
    <row r="251" spans="2:8" s="64" customFormat="1" ht="16.5" customHeight="1" hidden="1">
      <c r="B251" s="30" t="s">
        <v>972</v>
      </c>
      <c r="F251" s="301">
        <v>66855432190</v>
      </c>
      <c r="G251" s="450"/>
      <c r="H251" s="301">
        <v>80455432190</v>
      </c>
    </row>
    <row r="252" spans="2:8" s="64" customFormat="1" ht="16.5" customHeight="1" hidden="1">
      <c r="B252" s="30" t="s">
        <v>973</v>
      </c>
      <c r="F252" s="301">
        <v>20700912385</v>
      </c>
      <c r="G252" s="450"/>
      <c r="H252" s="301">
        <v>14136892863</v>
      </c>
    </row>
    <row r="253" spans="2:8" s="64" customFormat="1" ht="16.5" customHeight="1" hidden="1">
      <c r="B253" s="30" t="s">
        <v>974</v>
      </c>
      <c r="F253" s="301">
        <v>0</v>
      </c>
      <c r="G253" s="450"/>
      <c r="H253" s="301">
        <v>0</v>
      </c>
    </row>
    <row r="254" spans="2:8" s="64" customFormat="1" ht="16.5" customHeight="1" hidden="1">
      <c r="B254" s="30" t="s">
        <v>975</v>
      </c>
      <c r="F254" s="301">
        <v>0</v>
      </c>
      <c r="G254" s="450"/>
      <c r="H254" s="301">
        <v>0</v>
      </c>
    </row>
    <row r="255" spans="2:8" s="64" customFormat="1" ht="17.25" customHeight="1" hidden="1">
      <c r="B255" s="30" t="s">
        <v>976</v>
      </c>
      <c r="C255" s="30"/>
      <c r="D255" s="30"/>
      <c r="E255" s="30"/>
      <c r="F255" s="469">
        <v>0</v>
      </c>
      <c r="G255" s="469"/>
      <c r="H255" s="469">
        <v>8300000000</v>
      </c>
    </row>
    <row r="256" spans="2:8" s="64" customFormat="1" ht="15.75" hidden="1" thickTop="1">
      <c r="B256" s="20"/>
      <c r="C256" s="30" t="s">
        <v>977</v>
      </c>
      <c r="F256" s="301"/>
      <c r="G256" s="450"/>
      <c r="H256" s="450"/>
    </row>
    <row r="257" spans="2:8" s="64" customFormat="1" ht="15.75" hidden="1" thickTop="1">
      <c r="B257" s="30" t="s">
        <v>978</v>
      </c>
      <c r="C257" s="30"/>
      <c r="F257" s="301">
        <v>7457916343</v>
      </c>
      <c r="G257" s="450"/>
      <c r="H257" s="450">
        <v>0</v>
      </c>
    </row>
    <row r="258" spans="2:8" s="64" customFormat="1" ht="15.75" hidden="1" thickTop="1">
      <c r="B258" s="30" t="s">
        <v>979</v>
      </c>
      <c r="C258" s="30"/>
      <c r="F258" s="301">
        <v>3872000000</v>
      </c>
      <c r="G258" s="450"/>
      <c r="H258" s="450">
        <v>0</v>
      </c>
    </row>
    <row r="259" spans="2:8" s="32" customFormat="1" ht="15.75" customHeight="1" hidden="1">
      <c r="B259" s="452" t="s">
        <v>980</v>
      </c>
      <c r="F259" s="358">
        <v>0</v>
      </c>
      <c r="G259" s="358">
        <f>'[1]BTDC'!G34</f>
        <v>0</v>
      </c>
      <c r="H259" s="358">
        <v>0</v>
      </c>
    </row>
    <row r="260" spans="2:8" s="32" customFormat="1" ht="15.75" hidden="1" thickTop="1">
      <c r="B260" s="32" t="s">
        <v>981</v>
      </c>
      <c r="F260" s="301">
        <f>'[1]BCDKT'!D115</f>
        <v>0</v>
      </c>
      <c r="G260" s="308"/>
      <c r="H260" s="301">
        <f>'[1]BCDKT'!F115</f>
        <v>0</v>
      </c>
    </row>
    <row r="261" spans="2:8" s="32" customFormat="1" ht="15" hidden="1" thickTop="1">
      <c r="B261" s="32" t="s">
        <v>982</v>
      </c>
      <c r="F261" s="358">
        <f>'[1]BCDKT'!D116</f>
        <v>143737753</v>
      </c>
      <c r="G261" s="348"/>
      <c r="H261" s="358">
        <f>'[1]BCDKT'!F116</f>
        <v>115618885</v>
      </c>
    </row>
    <row r="262" spans="2:8" s="32" customFormat="1" ht="15.75" hidden="1" thickTop="1">
      <c r="B262" s="32" t="s">
        <v>983</v>
      </c>
      <c r="F262" s="301">
        <f>'[1]BCDKT'!D117</f>
        <v>0</v>
      </c>
      <c r="G262" s="308"/>
      <c r="H262" s="301">
        <f>'[1]BCDKT'!F117</f>
        <v>0</v>
      </c>
    </row>
    <row r="263" spans="6:8" s="30" customFormat="1" ht="15.75" hidden="1" thickTop="1">
      <c r="F263" s="301"/>
      <c r="G263" s="308"/>
      <c r="H263" s="301"/>
    </row>
    <row r="264" spans="6:8" s="30" customFormat="1" ht="8.25" customHeight="1" hidden="1">
      <c r="F264" s="301"/>
      <c r="G264" s="308"/>
      <c r="H264" s="301"/>
    </row>
    <row r="265" spans="2:8" s="30" customFormat="1" ht="16.5" hidden="1" thickBot="1" thickTop="1">
      <c r="B265" s="273" t="s">
        <v>984</v>
      </c>
      <c r="C265" s="50"/>
      <c r="F265" s="440">
        <f>F243+F244+F245+F247+F260+F261+F262</f>
        <v>99522217496</v>
      </c>
      <c r="G265" s="469"/>
      <c r="H265" s="440">
        <f>H243+H244+H245+H247+H260+H261+H262</f>
        <v>108148478063</v>
      </c>
    </row>
    <row r="266" spans="1:8" s="30" customFormat="1" ht="15.75" thickTop="1">
      <c r="A266" s="472"/>
      <c r="F266" s="301"/>
      <c r="G266" s="308"/>
      <c r="H266" s="301"/>
    </row>
    <row r="269" ht="15">
      <c r="D269" s="445"/>
    </row>
  </sheetData>
  <sheetProtection/>
  <mergeCells count="22">
    <mergeCell ref="B204:H204"/>
    <mergeCell ref="B179:E179"/>
    <mergeCell ref="B180:E180"/>
    <mergeCell ref="B191:E191"/>
    <mergeCell ref="B192:E192"/>
    <mergeCell ref="B133:E133"/>
    <mergeCell ref="B134:E134"/>
    <mergeCell ref="B137:E137"/>
    <mergeCell ref="B178:E178"/>
    <mergeCell ref="B103:E103"/>
    <mergeCell ref="B126:E126"/>
    <mergeCell ref="B132:E132"/>
    <mergeCell ref="B69:H69"/>
    <mergeCell ref="B86:E86"/>
    <mergeCell ref="A90:H90"/>
    <mergeCell ref="B91:E91"/>
    <mergeCell ref="A4:H4"/>
    <mergeCell ref="A5:H5"/>
    <mergeCell ref="B8:E8"/>
    <mergeCell ref="B37:D37"/>
    <mergeCell ref="G37:H37"/>
    <mergeCell ref="B102:E102"/>
  </mergeCells>
  <printOptions/>
  <pageMargins left="0.75" right="0.19" top="0.17" bottom="0.82" header="0.17" footer="0.17"/>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L68"/>
  <sheetViews>
    <sheetView zoomScalePageLayoutView="0" workbookViewId="0" topLeftCell="C1">
      <selection activeCell="J68" sqref="J68"/>
    </sheetView>
  </sheetViews>
  <sheetFormatPr defaultColWidth="9.140625" defaultRowHeight="12.75"/>
  <cols>
    <col min="1" max="1" width="3.140625" style="20" customWidth="1"/>
    <col min="2" max="2" width="33.421875" style="20" customWidth="1"/>
    <col min="3" max="3" width="16.421875" style="20" customWidth="1"/>
    <col min="4" max="4" width="18.00390625" style="20" hidden="1" customWidth="1"/>
    <col min="5" max="5" width="16.57421875" style="20" customWidth="1"/>
    <col min="6" max="6" width="15.421875" style="20" customWidth="1"/>
    <col min="7" max="8" width="15.8515625" style="20" customWidth="1"/>
    <col min="9" max="9" width="12.421875" style="20" hidden="1" customWidth="1"/>
    <col min="10" max="10" width="17.28125" style="20" customWidth="1"/>
    <col min="11" max="11" width="3.421875" style="244" customWidth="1"/>
    <col min="12" max="12" width="27.57421875" style="264" customWidth="1"/>
    <col min="13" max="16384" width="9.140625" style="20" customWidth="1"/>
  </cols>
  <sheetData>
    <row r="1" spans="1:12" s="78" customFormat="1" ht="12.75">
      <c r="A1" s="243" t="str">
        <f>'[1]LCTT'!A1</f>
        <v>CÔNG TY CỔ PHẦN CẤP NƯỚC GIA ĐỊNH</v>
      </c>
      <c r="J1" s="24" t="str">
        <f>'[1]BCDKT'!F1</f>
        <v>Báo cáo tài chính đã được kiểm toán</v>
      </c>
      <c r="K1" s="474"/>
      <c r="L1" s="306"/>
    </row>
    <row r="2" spans="1:12" s="78" customFormat="1" ht="13.5">
      <c r="A2" s="245" t="str">
        <f>'[1]BCDKT'!A2</f>
        <v>2 Bis Nơ Trang Long, Phường 14, Quận Bình Thạnh</v>
      </c>
      <c r="B2" s="246"/>
      <c r="C2" s="246"/>
      <c r="D2" s="246"/>
      <c r="E2" s="246"/>
      <c r="F2" s="246"/>
      <c r="G2" s="246"/>
      <c r="H2" s="246"/>
      <c r="I2" s="246"/>
      <c r="J2" s="27" t="str">
        <f>'[1]BCDKT'!F2</f>
        <v>Năm 2009</v>
      </c>
      <c r="K2" s="474"/>
      <c r="L2" s="306"/>
    </row>
    <row r="3" spans="11:12" s="30" customFormat="1" ht="15">
      <c r="K3" s="474"/>
      <c r="L3" s="123"/>
    </row>
    <row r="4" spans="1:11" s="32" customFormat="1" ht="20.25">
      <c r="A4" s="665" t="str">
        <f>'[1]TM1'!A4</f>
        <v>THUYẾT MINH BÁO CÁO TÀI CHÍNH</v>
      </c>
      <c r="B4" s="665"/>
      <c r="C4" s="665"/>
      <c r="D4" s="665"/>
      <c r="E4" s="665"/>
      <c r="F4" s="665"/>
      <c r="G4" s="665"/>
      <c r="H4" s="665"/>
      <c r="I4" s="665"/>
      <c r="J4" s="665"/>
      <c r="K4" s="305"/>
    </row>
    <row r="5" spans="1:11" s="32" customFormat="1" ht="15">
      <c r="A5" s="744" t="str">
        <f>'[1]TM1'!A5</f>
        <v>Năm 2009</v>
      </c>
      <c r="B5" s="744"/>
      <c r="C5" s="744"/>
      <c r="D5" s="744"/>
      <c r="E5" s="744"/>
      <c r="F5" s="744"/>
      <c r="G5" s="744"/>
      <c r="H5" s="744"/>
      <c r="I5" s="744"/>
      <c r="J5" s="744"/>
      <c r="K5" s="305"/>
    </row>
    <row r="6" spans="1:12" s="30" customFormat="1" ht="15" hidden="1">
      <c r="A6" s="472"/>
      <c r="K6" s="475"/>
      <c r="L6" s="123"/>
    </row>
    <row r="7" spans="1:12" s="30" customFormat="1" ht="15">
      <c r="A7" s="476" t="s">
        <v>985</v>
      </c>
      <c r="B7" s="32" t="s">
        <v>986</v>
      </c>
      <c r="C7" s="32"/>
      <c r="D7" s="32"/>
      <c r="K7" s="474"/>
      <c r="L7" s="123"/>
    </row>
    <row r="8" spans="1:12" s="30" customFormat="1" ht="15">
      <c r="A8" s="54"/>
      <c r="B8" s="32" t="s">
        <v>987</v>
      </c>
      <c r="E8" s="477"/>
      <c r="F8" s="478"/>
      <c r="G8" s="477">
        <f>G10-'[1]BCDKT'!F130</f>
        <v>95829858</v>
      </c>
      <c r="H8" s="477"/>
      <c r="I8" s="477"/>
      <c r="J8" s="477">
        <f>J26-'[1]BCDKT'!F131</f>
        <v>0</v>
      </c>
      <c r="K8" s="474"/>
      <c r="L8" s="123"/>
    </row>
    <row r="9" spans="1:12" s="30" customFormat="1" ht="41.25" customHeight="1">
      <c r="A9" s="479"/>
      <c r="B9" s="480"/>
      <c r="C9" s="481" t="s">
        <v>988</v>
      </c>
      <c r="D9" s="481" t="s">
        <v>989</v>
      </c>
      <c r="E9" s="481" t="s">
        <v>990</v>
      </c>
      <c r="F9" s="481" t="s">
        <v>991</v>
      </c>
      <c r="G9" s="481" t="s">
        <v>992</v>
      </c>
      <c r="H9" s="481" t="s">
        <v>993</v>
      </c>
      <c r="I9" s="481" t="s">
        <v>994</v>
      </c>
      <c r="J9" s="481" t="s">
        <v>995</v>
      </c>
      <c r="K9" s="482"/>
      <c r="L9" s="483"/>
    </row>
    <row r="10" spans="1:12" s="32" customFormat="1" ht="17.25" customHeight="1">
      <c r="A10" s="769" t="s">
        <v>996</v>
      </c>
      <c r="B10" s="769"/>
      <c r="C10" s="484">
        <v>95000000000</v>
      </c>
      <c r="D10" s="484">
        <v>110556760000</v>
      </c>
      <c r="E10" s="484">
        <v>0</v>
      </c>
      <c r="F10" s="484">
        <v>0</v>
      </c>
      <c r="G10" s="484">
        <v>0</v>
      </c>
      <c r="H10" s="484">
        <v>453631502</v>
      </c>
      <c r="I10" s="484">
        <v>20166850</v>
      </c>
      <c r="J10" s="484">
        <v>8766393776</v>
      </c>
      <c r="K10" s="485"/>
      <c r="L10" s="486"/>
    </row>
    <row r="11" spans="1:12" s="30" customFormat="1" ht="15" hidden="1">
      <c r="A11" s="487" t="s">
        <v>997</v>
      </c>
      <c r="B11" s="488"/>
      <c r="C11" s="489"/>
      <c r="D11" s="489"/>
      <c r="E11" s="489"/>
      <c r="F11" s="489"/>
      <c r="G11" s="489"/>
      <c r="H11" s="489"/>
      <c r="I11" s="489"/>
      <c r="J11" s="489"/>
      <c r="K11" s="490"/>
      <c r="L11" s="491"/>
    </row>
    <row r="12" spans="1:12" s="30" customFormat="1" ht="15" hidden="1">
      <c r="A12" s="487" t="s">
        <v>998</v>
      </c>
      <c r="B12" s="488"/>
      <c r="C12" s="489"/>
      <c r="D12" s="489"/>
      <c r="E12" s="489"/>
      <c r="F12" s="489"/>
      <c r="G12" s="489"/>
      <c r="H12" s="489"/>
      <c r="I12" s="489"/>
      <c r="J12" s="489">
        <f>-C12</f>
        <v>0</v>
      </c>
      <c r="K12" s="490"/>
      <c r="L12" s="491"/>
    </row>
    <row r="13" spans="1:12" s="30" customFormat="1" ht="15" customHeight="1" hidden="1">
      <c r="A13" s="770" t="s">
        <v>999</v>
      </c>
      <c r="B13" s="771"/>
      <c r="C13" s="489"/>
      <c r="D13" s="489"/>
      <c r="E13" s="489"/>
      <c r="F13" s="489"/>
      <c r="G13" s="489"/>
      <c r="H13" s="489"/>
      <c r="I13" s="489"/>
      <c r="J13" s="492"/>
      <c r="K13" s="490"/>
      <c r="L13" s="491"/>
    </row>
    <row r="14" spans="1:12" s="30" customFormat="1" ht="15" hidden="1">
      <c r="A14" s="487" t="s">
        <v>997</v>
      </c>
      <c r="B14" s="488"/>
      <c r="C14" s="489"/>
      <c r="D14" s="489"/>
      <c r="E14" s="489"/>
      <c r="F14" s="489"/>
      <c r="G14" s="489"/>
      <c r="H14" s="489"/>
      <c r="I14" s="489">
        <v>0</v>
      </c>
      <c r="J14" s="489"/>
      <c r="K14" s="490"/>
      <c r="L14" s="491"/>
    </row>
    <row r="15" spans="1:12" s="30" customFormat="1" ht="15">
      <c r="A15" s="773" t="s">
        <v>1000</v>
      </c>
      <c r="B15" s="773"/>
      <c r="C15" s="489"/>
      <c r="D15" s="489"/>
      <c r="E15" s="489"/>
      <c r="F15" s="489"/>
      <c r="G15" s="489"/>
      <c r="H15" s="489"/>
      <c r="I15" s="489"/>
      <c r="J15" s="489">
        <f>'[1]KQKD'!F40</f>
        <v>10471249176</v>
      </c>
      <c r="K15" s="490"/>
      <c r="L15" s="491"/>
    </row>
    <row r="16" spans="1:12" s="30" customFormat="1" ht="15" hidden="1">
      <c r="A16" s="487" t="s">
        <v>1001</v>
      </c>
      <c r="B16" s="488"/>
      <c r="C16" s="489"/>
      <c r="D16" s="489"/>
      <c r="E16" s="489"/>
      <c r="F16" s="489"/>
      <c r="G16" s="489"/>
      <c r="H16" s="489"/>
      <c r="I16" s="489"/>
      <c r="J16" s="489"/>
      <c r="K16" s="490"/>
      <c r="L16" s="491"/>
    </row>
    <row r="17" spans="1:12" s="30" customFormat="1" ht="15" hidden="1">
      <c r="A17" s="487" t="s">
        <v>1002</v>
      </c>
      <c r="B17" s="488"/>
      <c r="C17" s="489"/>
      <c r="D17" s="489"/>
      <c r="E17" s="489"/>
      <c r="F17" s="489"/>
      <c r="G17" s="489"/>
      <c r="H17" s="489"/>
      <c r="I17" s="489"/>
      <c r="J17" s="489">
        <v>0</v>
      </c>
      <c r="K17" s="490"/>
      <c r="L17" s="491"/>
    </row>
    <row r="18" spans="1:12" s="30" customFormat="1" ht="15" hidden="1">
      <c r="A18" s="487" t="s">
        <v>1003</v>
      </c>
      <c r="B18" s="488"/>
      <c r="C18" s="489">
        <v>0</v>
      </c>
      <c r="D18" s="489"/>
      <c r="E18" s="489"/>
      <c r="F18" s="489"/>
      <c r="G18" s="489"/>
      <c r="H18" s="489"/>
      <c r="I18" s="489"/>
      <c r="J18" s="489">
        <f>-C18</f>
        <v>0</v>
      </c>
      <c r="K18" s="490"/>
      <c r="L18" s="491"/>
    </row>
    <row r="19" spans="1:12" s="30" customFormat="1" ht="15">
      <c r="A19" s="773" t="s">
        <v>1004</v>
      </c>
      <c r="B19" s="773"/>
      <c r="C19" s="489"/>
      <c r="D19" s="489"/>
      <c r="E19" s="489"/>
      <c r="F19" s="489"/>
      <c r="G19" s="489"/>
      <c r="H19" s="489"/>
      <c r="I19" s="489"/>
      <c r="J19" s="489">
        <v>-4750000000</v>
      </c>
      <c r="K19" s="490"/>
      <c r="L19" s="491"/>
    </row>
    <row r="20" spans="1:12" s="30" customFormat="1" ht="15">
      <c r="A20" s="773" t="s">
        <v>1005</v>
      </c>
      <c r="B20" s="773"/>
      <c r="C20" s="489"/>
      <c r="D20" s="489"/>
      <c r="E20" s="489">
        <v>2341665113</v>
      </c>
      <c r="F20" s="489">
        <v>642472866</v>
      </c>
      <c r="G20" s="489">
        <v>100670142</v>
      </c>
      <c r="H20" s="489">
        <v>1151668818</v>
      </c>
      <c r="I20" s="489"/>
      <c r="J20" s="489">
        <v>-4016393776</v>
      </c>
      <c r="K20" s="490"/>
      <c r="L20" s="491"/>
    </row>
    <row r="21" spans="1:12" s="30" customFormat="1" ht="15">
      <c r="A21" s="773" t="s">
        <v>1006</v>
      </c>
      <c r="B21" s="773"/>
      <c r="C21" s="489"/>
      <c r="D21" s="489"/>
      <c r="E21" s="489"/>
      <c r="F21" s="489"/>
      <c r="G21" s="489">
        <v>-196500000</v>
      </c>
      <c r="H21" s="489">
        <v>-1063349600</v>
      </c>
      <c r="I21" s="489"/>
      <c r="J21" s="489"/>
      <c r="K21" s="490"/>
      <c r="L21" s="491"/>
    </row>
    <row r="22" spans="1:12" s="30" customFormat="1" ht="15" hidden="1">
      <c r="A22" s="487"/>
      <c r="B22" s="487" t="s">
        <v>1007</v>
      </c>
      <c r="C22" s="489"/>
      <c r="D22" s="489"/>
      <c r="E22" s="489"/>
      <c r="F22" s="489"/>
      <c r="G22" s="489"/>
      <c r="H22" s="489"/>
      <c r="I22" s="489"/>
      <c r="J22" s="489">
        <v>0</v>
      </c>
      <c r="K22" s="490"/>
      <c r="L22" s="491"/>
    </row>
    <row r="23" spans="1:12" s="30" customFormat="1" ht="15" hidden="1">
      <c r="A23" s="487" t="s">
        <v>1008</v>
      </c>
      <c r="B23" s="488"/>
      <c r="C23" s="489"/>
      <c r="D23" s="489"/>
      <c r="E23" s="489"/>
      <c r="F23" s="489"/>
      <c r="G23" s="489"/>
      <c r="H23" s="489"/>
      <c r="I23" s="489"/>
      <c r="J23" s="489">
        <v>0</v>
      </c>
      <c r="K23" s="494"/>
      <c r="L23" s="486"/>
    </row>
    <row r="24" spans="1:12" s="30" customFormat="1" ht="15" hidden="1">
      <c r="A24" s="487" t="s">
        <v>1009</v>
      </c>
      <c r="B24" s="488"/>
      <c r="C24" s="489">
        <v>0</v>
      </c>
      <c r="D24" s="489"/>
      <c r="E24" s="489">
        <v>0</v>
      </c>
      <c r="F24" s="489">
        <v>0</v>
      </c>
      <c r="G24" s="489"/>
      <c r="H24" s="489"/>
      <c r="I24" s="489"/>
      <c r="J24" s="489">
        <v>0</v>
      </c>
      <c r="K24" s="494"/>
      <c r="L24" s="486"/>
    </row>
    <row r="25" spans="1:12" s="30" customFormat="1" ht="15" hidden="1">
      <c r="A25" s="487" t="s">
        <v>1008</v>
      </c>
      <c r="B25" s="488"/>
      <c r="C25" s="489">
        <v>0</v>
      </c>
      <c r="D25" s="489"/>
      <c r="E25" s="489">
        <v>0</v>
      </c>
      <c r="F25" s="489">
        <v>0</v>
      </c>
      <c r="G25" s="489"/>
      <c r="H25" s="489"/>
      <c r="I25" s="489"/>
      <c r="J25" s="489">
        <v>0</v>
      </c>
      <c r="K25" s="494"/>
      <c r="L25" s="486"/>
    </row>
    <row r="26" spans="1:12" s="32" customFormat="1" ht="33" customHeight="1">
      <c r="A26" s="772" t="s">
        <v>1010</v>
      </c>
      <c r="B26" s="772"/>
      <c r="C26" s="495">
        <f aca="true" t="shared" si="0" ref="C26:I26">SUM(C10:C23)</f>
        <v>95000000000</v>
      </c>
      <c r="D26" s="495">
        <f t="shared" si="0"/>
        <v>110556760000</v>
      </c>
      <c r="E26" s="495">
        <f t="shared" si="0"/>
        <v>2341665113</v>
      </c>
      <c r="F26" s="495">
        <f t="shared" si="0"/>
        <v>642472866</v>
      </c>
      <c r="G26" s="495">
        <f t="shared" si="0"/>
        <v>-95829858</v>
      </c>
      <c r="H26" s="495">
        <f t="shared" si="0"/>
        <v>541950720</v>
      </c>
      <c r="I26" s="495">
        <f t="shared" si="0"/>
        <v>20166850</v>
      </c>
      <c r="J26" s="495">
        <f>SUM(J10:J23)</f>
        <v>10471249176</v>
      </c>
      <c r="K26" s="494"/>
      <c r="L26" s="486"/>
    </row>
    <row r="27" spans="1:12" s="30" customFormat="1" ht="15" hidden="1">
      <c r="A27" s="773" t="s">
        <v>1011</v>
      </c>
      <c r="B27" s="773"/>
      <c r="C27" s="488"/>
      <c r="D27" s="489"/>
      <c r="E27" s="489"/>
      <c r="F27" s="488"/>
      <c r="G27" s="489"/>
      <c r="H27" s="489"/>
      <c r="I27" s="489"/>
      <c r="J27" s="489"/>
      <c r="K27" s="494"/>
      <c r="L27" s="491"/>
    </row>
    <row r="28" spans="1:12" s="30" customFormat="1" ht="15" customHeight="1">
      <c r="A28" s="773" t="s">
        <v>1012</v>
      </c>
      <c r="B28" s="773"/>
      <c r="C28" s="489"/>
      <c r="D28" s="489"/>
      <c r="E28" s="489"/>
      <c r="F28" s="489"/>
      <c r="G28" s="489"/>
      <c r="H28" s="489"/>
      <c r="I28" s="489"/>
      <c r="J28" s="489">
        <f>'[1]KQKD'!D40</f>
        <v>11056518007.3</v>
      </c>
      <c r="K28" s="494"/>
      <c r="L28" s="491"/>
    </row>
    <row r="29" spans="1:12" s="30" customFormat="1" ht="15" hidden="1">
      <c r="A29" s="493" t="s">
        <v>1009</v>
      </c>
      <c r="B29" s="487"/>
      <c r="C29" s="489"/>
      <c r="D29" s="489"/>
      <c r="E29" s="489"/>
      <c r="F29" s="489"/>
      <c r="G29" s="489"/>
      <c r="H29" s="489"/>
      <c r="I29" s="489"/>
      <c r="J29" s="496">
        <v>0</v>
      </c>
      <c r="L29" s="490"/>
    </row>
    <row r="30" spans="1:12" s="30" customFormat="1" ht="15" hidden="1">
      <c r="A30" s="493" t="s">
        <v>1013</v>
      </c>
      <c r="B30" s="487"/>
      <c r="C30" s="489"/>
      <c r="D30" s="489"/>
      <c r="E30" s="489"/>
      <c r="F30" s="489"/>
      <c r="G30" s="489"/>
      <c r="H30" s="489"/>
      <c r="I30" s="489"/>
      <c r="J30" s="489"/>
      <c r="K30" s="490"/>
      <c r="L30" s="491"/>
    </row>
    <row r="31" spans="1:12" s="30" customFormat="1" ht="15" customHeight="1" hidden="1">
      <c r="A31" s="493" t="s">
        <v>1002</v>
      </c>
      <c r="B31" s="487"/>
      <c r="C31" s="489"/>
      <c r="D31" s="489"/>
      <c r="E31" s="489">
        <v>0</v>
      </c>
      <c r="F31" s="489"/>
      <c r="G31" s="489"/>
      <c r="H31" s="489"/>
      <c r="I31" s="489"/>
      <c r="J31" s="489">
        <v>0</v>
      </c>
      <c r="K31" s="490"/>
      <c r="L31" s="491"/>
    </row>
    <row r="32" spans="1:12" s="30" customFormat="1" ht="15">
      <c r="A32" s="773" t="s">
        <v>1014</v>
      </c>
      <c r="B32" s="773"/>
      <c r="C32" s="489">
        <v>0</v>
      </c>
      <c r="D32" s="489"/>
      <c r="E32" s="489"/>
      <c r="F32" s="489"/>
      <c r="G32" s="489"/>
      <c r="H32" s="489"/>
      <c r="I32" s="489"/>
      <c r="J32" s="489">
        <v>-5700000000</v>
      </c>
      <c r="K32" s="490"/>
      <c r="L32" s="491"/>
    </row>
    <row r="33" spans="1:12" s="30" customFormat="1" ht="15" hidden="1">
      <c r="A33" s="493"/>
      <c r="B33" s="487" t="s">
        <v>1015</v>
      </c>
      <c r="C33" s="489"/>
      <c r="D33" s="489"/>
      <c r="E33" s="489"/>
      <c r="F33" s="489"/>
      <c r="G33" s="489"/>
      <c r="H33" s="489"/>
      <c r="I33" s="489"/>
      <c r="J33" s="496">
        <v>0</v>
      </c>
      <c r="K33" s="490"/>
      <c r="L33" s="491"/>
    </row>
    <row r="34" spans="1:12" s="30" customFormat="1" ht="15" hidden="1">
      <c r="A34" s="493" t="s">
        <v>1016</v>
      </c>
      <c r="B34" s="487"/>
      <c r="C34" s="489"/>
      <c r="D34" s="489"/>
      <c r="E34" s="489"/>
      <c r="F34" s="489"/>
      <c r="G34" s="489"/>
      <c r="H34" s="489"/>
      <c r="I34" s="489"/>
      <c r="J34" s="489">
        <v>0</v>
      </c>
      <c r="K34" s="490"/>
      <c r="L34" s="491"/>
    </row>
    <row r="35" spans="1:12" s="30" customFormat="1" ht="15">
      <c r="A35" s="773" t="s">
        <v>1005</v>
      </c>
      <c r="B35" s="773"/>
      <c r="C35" s="489"/>
      <c r="D35" s="489"/>
      <c r="E35" s="489">
        <v>2755287260</v>
      </c>
      <c r="F35" s="489">
        <v>761396191</v>
      </c>
      <c r="G35" s="489">
        <v>226680867</v>
      </c>
      <c r="H35" s="489">
        <v>1027884858</v>
      </c>
      <c r="I35" s="489"/>
      <c r="J35" s="489">
        <f>-E35-F35-G35-H35</f>
        <v>-4771249176</v>
      </c>
      <c r="K35" s="490"/>
      <c r="L35" s="491"/>
    </row>
    <row r="36" spans="1:12" s="30" customFormat="1" ht="15">
      <c r="A36" s="773" t="s">
        <v>1009</v>
      </c>
      <c r="B36" s="773"/>
      <c r="C36" s="489"/>
      <c r="D36" s="489"/>
      <c r="E36" s="489"/>
      <c r="F36" s="489"/>
      <c r="G36" s="489">
        <v>0</v>
      </c>
      <c r="H36" s="489">
        <v>230560374</v>
      </c>
      <c r="I36" s="489"/>
      <c r="J36" s="489">
        <v>0</v>
      </c>
      <c r="K36" s="494"/>
      <c r="L36" s="486"/>
    </row>
    <row r="37" spans="1:12" s="30" customFormat="1" ht="16.5" customHeight="1">
      <c r="A37" s="773" t="s">
        <v>1006</v>
      </c>
      <c r="B37" s="773"/>
      <c r="C37" s="489"/>
      <c r="D37" s="489"/>
      <c r="E37" s="489"/>
      <c r="F37" s="497"/>
      <c r="G37" s="492">
        <v>-224500000</v>
      </c>
      <c r="H37" s="492">
        <v>-1144343050</v>
      </c>
      <c r="I37" s="489"/>
      <c r="J37" s="489">
        <v>0</v>
      </c>
      <c r="K37" s="490"/>
      <c r="L37" s="491"/>
    </row>
    <row r="38" spans="1:12" s="237" customFormat="1" ht="21.75" customHeight="1">
      <c r="A38" s="776" t="s">
        <v>755</v>
      </c>
      <c r="B38" s="776"/>
      <c r="C38" s="498">
        <f aca="true" t="shared" si="1" ref="C38:J38">SUM(C26:C37)</f>
        <v>95000000000</v>
      </c>
      <c r="D38" s="498">
        <f t="shared" si="1"/>
        <v>110556760000</v>
      </c>
      <c r="E38" s="498">
        <f t="shared" si="1"/>
        <v>5096952373</v>
      </c>
      <c r="F38" s="498">
        <f t="shared" si="1"/>
        <v>1403869057</v>
      </c>
      <c r="G38" s="498">
        <f t="shared" si="1"/>
        <v>-93648991</v>
      </c>
      <c r="H38" s="498">
        <f t="shared" si="1"/>
        <v>656052902</v>
      </c>
      <c r="I38" s="498">
        <f t="shared" si="1"/>
        <v>20166850</v>
      </c>
      <c r="J38" s="498">
        <f t="shared" si="1"/>
        <v>11056518007.3</v>
      </c>
      <c r="K38" s="499"/>
      <c r="L38" s="500"/>
    </row>
    <row r="39" spans="3:12" s="501" customFormat="1" ht="14.25">
      <c r="C39" s="502">
        <f>C38-'[1]BCDKT'!D122</f>
        <v>0</v>
      </c>
      <c r="D39" s="502">
        <f>D38-'[1]BCDKT'!D123</f>
        <v>110556760000</v>
      </c>
      <c r="E39" s="502">
        <f>E38-'[1]BCDKT'!D128</f>
        <v>0</v>
      </c>
      <c r="F39" s="502">
        <f>F38-'[1]BCDKT'!D129</f>
        <v>0</v>
      </c>
      <c r="G39" s="502">
        <f>G38-'[1]BCDKT'!D130</f>
        <v>0</v>
      </c>
      <c r="H39" s="502"/>
      <c r="I39" s="502">
        <f>I38-'[1]BCDKT'!D132</f>
        <v>20166850</v>
      </c>
      <c r="J39" s="502">
        <f>J38-'[1]BCDKT'!D131</f>
        <v>0.2999992370605469</v>
      </c>
      <c r="K39" s="503"/>
      <c r="L39" s="504"/>
    </row>
    <row r="40" spans="1:12" s="30" customFormat="1" ht="17.25">
      <c r="A40" s="505" t="s">
        <v>1017</v>
      </c>
      <c r="B40" s="506"/>
      <c r="C40" s="507"/>
      <c r="D40" s="507"/>
      <c r="E40" s="507"/>
      <c r="F40" s="507"/>
      <c r="G40" s="507"/>
      <c r="H40" s="507"/>
      <c r="I40" s="507"/>
      <c r="J40" s="507"/>
      <c r="K40" s="507"/>
      <c r="L40" s="123"/>
    </row>
    <row r="41" spans="1:12" s="30" customFormat="1" ht="15.75">
      <c r="A41" s="506"/>
      <c r="B41" s="774" t="s">
        <v>1018</v>
      </c>
      <c r="C41" s="775"/>
      <c r="D41" s="775"/>
      <c r="E41" s="775"/>
      <c r="F41" s="775"/>
      <c r="G41" s="775"/>
      <c r="H41" s="775"/>
      <c r="I41" s="775"/>
      <c r="J41" s="775"/>
      <c r="K41" s="508"/>
      <c r="L41" s="508"/>
    </row>
    <row r="42" spans="2:10" ht="15.75">
      <c r="B42" s="774"/>
      <c r="C42" s="775"/>
      <c r="D42" s="775"/>
      <c r="E42" s="775"/>
      <c r="F42" s="775"/>
      <c r="G42" s="775"/>
      <c r="H42" s="775"/>
      <c r="I42" s="775"/>
      <c r="J42" s="775"/>
    </row>
    <row r="68" ht="15">
      <c r="J68" s="18"/>
    </row>
  </sheetData>
  <sheetProtection/>
  <mergeCells count="18">
    <mergeCell ref="B41:J41"/>
    <mergeCell ref="B42:J42"/>
    <mergeCell ref="A35:B35"/>
    <mergeCell ref="A36:B36"/>
    <mergeCell ref="A37:B37"/>
    <mergeCell ref="A38:B38"/>
    <mergeCell ref="A28:B28"/>
    <mergeCell ref="A32:B32"/>
    <mergeCell ref="A15:B15"/>
    <mergeCell ref="A19:B19"/>
    <mergeCell ref="A20:B20"/>
    <mergeCell ref="A21:B21"/>
    <mergeCell ref="A4:J4"/>
    <mergeCell ref="A5:J5"/>
    <mergeCell ref="A10:B10"/>
    <mergeCell ref="A13:B13"/>
    <mergeCell ref="A26:B26"/>
    <mergeCell ref="A27:B27"/>
  </mergeCells>
  <printOptions/>
  <pageMargins left="0.75" right="0.17" top="0.5" bottom="0.47"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G67"/>
  <sheetViews>
    <sheetView zoomScalePageLayoutView="0" workbookViewId="0" topLeftCell="A51">
      <selection activeCell="D12" sqref="D12"/>
    </sheetView>
  </sheetViews>
  <sheetFormatPr defaultColWidth="9.140625" defaultRowHeight="12.75"/>
  <cols>
    <col min="1" max="1" width="2.8515625" style="1" customWidth="1"/>
    <col min="2" max="2" width="18.7109375" style="1" customWidth="1"/>
    <col min="3" max="3" width="18.00390625" style="1" customWidth="1"/>
    <col min="4" max="4" width="15.140625" style="1" customWidth="1"/>
    <col min="5" max="5" width="18.140625" style="1" bestFit="1" customWidth="1"/>
    <col min="6" max="6" width="1.7109375" style="1" customWidth="1"/>
    <col min="7" max="7" width="16.8515625" style="1" customWidth="1"/>
    <col min="8" max="16384" width="9.140625" style="1" customWidth="1"/>
  </cols>
  <sheetData>
    <row r="1" spans="1:7" s="9" customFormat="1" ht="12.75">
      <c r="A1" s="509" t="str">
        <f>'[1]LCTT'!A1</f>
        <v>CÔNG TY CỔ PHẦN CẤP NƯỚC GIA ĐỊNH</v>
      </c>
      <c r="G1" s="510" t="str">
        <f>'[1]BCDKT'!F1</f>
        <v>Báo cáo tài chính đã được kiểm toán</v>
      </c>
    </row>
    <row r="2" spans="1:7" s="13" customFormat="1" ht="13.5">
      <c r="A2" s="511" t="str">
        <f>'[1]BCDKT'!A2</f>
        <v>2 Bis Nơ Trang Long, Phường 14, Quận Bình Thạnh</v>
      </c>
      <c r="B2" s="11"/>
      <c r="C2" s="11"/>
      <c r="D2" s="11"/>
      <c r="E2" s="11"/>
      <c r="F2" s="11"/>
      <c r="G2" s="512" t="str">
        <f>'[1]BCDKT'!F2</f>
        <v>Năm 2009</v>
      </c>
    </row>
    <row r="3" ht="9.75" customHeight="1"/>
    <row r="4" spans="1:7" s="14" customFormat="1" ht="20.25">
      <c r="A4" s="705" t="str">
        <f>'[1]TM1'!A4</f>
        <v>THUYẾT MINH BÁO CÁO TÀI CHÍNH</v>
      </c>
      <c r="B4" s="705"/>
      <c r="C4" s="705"/>
      <c r="D4" s="705"/>
      <c r="E4" s="705"/>
      <c r="F4" s="705"/>
      <c r="G4" s="705"/>
    </row>
    <row r="5" spans="1:7" s="14" customFormat="1" ht="14.25" customHeight="1">
      <c r="A5" s="709" t="str">
        <f>'[1]TM1'!A5</f>
        <v>Năm 2009</v>
      </c>
      <c r="B5" s="709"/>
      <c r="C5" s="709"/>
      <c r="D5" s="709"/>
      <c r="E5" s="709"/>
      <c r="F5" s="709"/>
      <c r="G5" s="709"/>
    </row>
    <row r="6" ht="5.25" customHeight="1"/>
    <row r="7" spans="2:7" ht="28.5" customHeight="1">
      <c r="B7" s="228" t="s">
        <v>1019</v>
      </c>
      <c r="E7" s="513" t="s">
        <v>804</v>
      </c>
      <c r="F7" s="514"/>
      <c r="G7" s="513" t="s">
        <v>762</v>
      </c>
    </row>
    <row r="8" spans="2:7" ht="7.5" customHeight="1">
      <c r="B8" s="14"/>
      <c r="E8" s="515"/>
      <c r="F8" s="14"/>
      <c r="G8" s="515"/>
    </row>
    <row r="9" spans="2:7" s="14" customFormat="1" ht="15.75" customHeight="1">
      <c r="B9" s="1" t="s">
        <v>1020</v>
      </c>
      <c r="E9" s="516">
        <v>48650000000</v>
      </c>
      <c r="F9" s="517"/>
      <c r="G9" s="516">
        <v>48650000000</v>
      </c>
    </row>
    <row r="10" spans="2:7" ht="15.75" customHeight="1">
      <c r="B10" s="1" t="s">
        <v>1021</v>
      </c>
      <c r="E10" s="518">
        <v>4750000000</v>
      </c>
      <c r="F10" s="516"/>
      <c r="G10" s="518">
        <v>4750000000</v>
      </c>
    </row>
    <row r="11" spans="2:7" ht="15.75" customHeight="1">
      <c r="B11" s="1" t="s">
        <v>1022</v>
      </c>
      <c r="E11" s="518">
        <v>5000000000</v>
      </c>
      <c r="F11" s="516"/>
      <c r="G11" s="518">
        <v>5000000000</v>
      </c>
    </row>
    <row r="12" spans="2:7" ht="15.75" customHeight="1">
      <c r="B12" s="1" t="s">
        <v>1023</v>
      </c>
      <c r="E12" s="518">
        <v>9500000000</v>
      </c>
      <c r="F12" s="516"/>
      <c r="G12" s="518">
        <v>9500000000</v>
      </c>
    </row>
    <row r="13" spans="2:7" ht="15.75" customHeight="1">
      <c r="B13" s="1" t="s">
        <v>1024</v>
      </c>
      <c r="E13" s="518">
        <v>8522880000</v>
      </c>
      <c r="F13" s="516"/>
      <c r="G13" s="518">
        <v>8522880000</v>
      </c>
    </row>
    <row r="14" spans="2:7" ht="15.75" customHeight="1">
      <c r="B14" s="1" t="s">
        <v>1025</v>
      </c>
      <c r="E14" s="518">
        <v>1000000000</v>
      </c>
      <c r="F14" s="516"/>
      <c r="G14" s="518">
        <v>1000000000</v>
      </c>
    </row>
    <row r="15" spans="2:7" ht="15.75" customHeight="1">
      <c r="B15" s="1" t="s">
        <v>1026</v>
      </c>
      <c r="E15" s="518">
        <v>17577120000</v>
      </c>
      <c r="F15" s="516"/>
      <c r="G15" s="518">
        <v>17577120000</v>
      </c>
    </row>
    <row r="16" spans="5:7" ht="6.75" customHeight="1">
      <c r="E16" s="518"/>
      <c r="F16" s="516"/>
      <c r="G16" s="518"/>
    </row>
    <row r="17" spans="2:7" s="14" customFormat="1" ht="15.75" customHeight="1" thickBot="1">
      <c r="B17" s="519" t="s">
        <v>1027</v>
      </c>
      <c r="C17" s="141"/>
      <c r="D17" s="1"/>
      <c r="E17" s="520">
        <f>SUM(E9:E15)</f>
        <v>95000000000</v>
      </c>
      <c r="F17" s="520">
        <f>SUM(F9:F15)</f>
        <v>0</v>
      </c>
      <c r="G17" s="520">
        <f>SUM(G9:G15)</f>
        <v>95000000000</v>
      </c>
    </row>
    <row r="18" spans="5:7" ht="12.75" customHeight="1" hidden="1">
      <c r="E18" s="160"/>
      <c r="G18" s="521"/>
    </row>
    <row r="19" spans="2:7" ht="12" customHeight="1" hidden="1">
      <c r="B19" s="1" t="s">
        <v>1028</v>
      </c>
      <c r="E19" s="160"/>
      <c r="G19" s="521"/>
    </row>
    <row r="20" spans="2:7" ht="15.75" customHeight="1" hidden="1">
      <c r="B20" s="1" t="s">
        <v>1029</v>
      </c>
      <c r="E20" s="160"/>
      <c r="G20" s="521"/>
    </row>
    <row r="21" spans="2:7" ht="15.75" customHeight="1" thickTop="1">
      <c r="B21" s="1" t="s">
        <v>1030</v>
      </c>
      <c r="E21" s="160">
        <v>9500000</v>
      </c>
      <c r="G21" s="160">
        <v>9500000</v>
      </c>
    </row>
    <row r="22" ht="6" customHeight="1"/>
    <row r="23" spans="2:4" ht="15">
      <c r="B23" s="89" t="s">
        <v>1031</v>
      </c>
      <c r="C23" s="522"/>
      <c r="D23" s="522"/>
    </row>
    <row r="24" spans="2:7" ht="27.75" customHeight="1">
      <c r="B24" s="523"/>
      <c r="C24" s="524"/>
      <c r="D24" s="524"/>
      <c r="E24" s="513" t="s">
        <v>804</v>
      </c>
      <c r="F24" s="514"/>
      <c r="G24" s="513" t="s">
        <v>762</v>
      </c>
    </row>
    <row r="25" spans="2:7" ht="15.75" customHeight="1">
      <c r="B25" s="1" t="s">
        <v>1032</v>
      </c>
      <c r="E25" s="160"/>
      <c r="F25" s="525"/>
      <c r="G25" s="526"/>
    </row>
    <row r="26" spans="2:7" s="165" customFormat="1" ht="15.75" customHeight="1">
      <c r="B26" s="165" t="s">
        <v>1033</v>
      </c>
      <c r="E26" s="164">
        <v>95000000000</v>
      </c>
      <c r="F26" s="527"/>
      <c r="G26" s="164">
        <v>95000000000</v>
      </c>
    </row>
    <row r="27" spans="2:7" s="165" customFormat="1" ht="15.75" customHeight="1">
      <c r="B27" s="165" t="s">
        <v>1034</v>
      </c>
      <c r="E27" s="164">
        <v>0</v>
      </c>
      <c r="F27" s="528"/>
      <c r="G27" s="164">
        <v>0</v>
      </c>
    </row>
    <row r="28" spans="2:7" s="165" customFormat="1" ht="15.75" customHeight="1">
      <c r="B28" s="165" t="s">
        <v>1035</v>
      </c>
      <c r="E28" s="164">
        <v>0</v>
      </c>
      <c r="F28" s="528"/>
      <c r="G28" s="164">
        <v>0</v>
      </c>
    </row>
    <row r="29" spans="2:7" s="165" customFormat="1" ht="15.75" customHeight="1">
      <c r="B29" s="165" t="s">
        <v>1036</v>
      </c>
      <c r="E29" s="164">
        <f>E26+E27-E28</f>
        <v>95000000000</v>
      </c>
      <c r="F29" s="527"/>
      <c r="G29" s="164">
        <f>G26+G27-G28</f>
        <v>95000000000</v>
      </c>
    </row>
    <row r="30" spans="2:7" ht="15.75" customHeight="1">
      <c r="B30" s="1" t="s">
        <v>1037</v>
      </c>
      <c r="E30" s="123">
        <f>'[1]TM5'!J32+'[1]TM5'!J33</f>
        <v>-5700000000</v>
      </c>
      <c r="G30" s="529">
        <f>'[1]TM5'!J18+'[1]TM5'!J19</f>
        <v>-4750000000</v>
      </c>
    </row>
    <row r="31" spans="5:7" s="165" customFormat="1" ht="6" customHeight="1">
      <c r="E31" s="164"/>
      <c r="G31" s="530"/>
    </row>
    <row r="32" spans="2:7" ht="16.5" customHeight="1" hidden="1">
      <c r="B32" s="1" t="s">
        <v>1038</v>
      </c>
      <c r="E32" s="160"/>
      <c r="G32" s="526"/>
    </row>
    <row r="33" spans="2:7" s="30" customFormat="1" ht="31.5" customHeight="1" hidden="1">
      <c r="B33" s="778" t="s">
        <v>1039</v>
      </c>
      <c r="C33" s="779"/>
      <c r="D33" s="779"/>
      <c r="E33" s="779"/>
      <c r="F33" s="779"/>
      <c r="G33" s="779"/>
    </row>
    <row r="34" spans="2:7" s="30" customFormat="1" ht="15.75" customHeight="1" hidden="1">
      <c r="B34" s="32" t="s">
        <v>1040</v>
      </c>
      <c r="E34" s="531" t="s">
        <v>1041</v>
      </c>
      <c r="F34" s="532"/>
      <c r="G34" s="531" t="s">
        <v>1042</v>
      </c>
    </row>
    <row r="35" spans="2:7" s="30" customFormat="1" ht="15.75" customHeight="1" hidden="1">
      <c r="B35" s="30" t="s">
        <v>1043</v>
      </c>
      <c r="E35" s="123"/>
      <c r="G35" s="533"/>
    </row>
    <row r="36" spans="2:7" s="30" customFormat="1" ht="15.75" customHeight="1" hidden="1">
      <c r="B36" s="30" t="s">
        <v>1044</v>
      </c>
      <c r="E36" s="534">
        <v>0</v>
      </c>
      <c r="G36" s="535">
        <f>G30/G29</f>
        <v>-0.05</v>
      </c>
    </row>
    <row r="37" spans="2:7" s="30" customFormat="1" ht="15.75" customHeight="1" hidden="1">
      <c r="B37" s="30" t="s">
        <v>1045</v>
      </c>
      <c r="E37" s="123"/>
      <c r="G37" s="533"/>
    </row>
    <row r="38" spans="2:7" s="30" customFormat="1" ht="15.75" customHeight="1" hidden="1">
      <c r="B38" s="30" t="s">
        <v>1046</v>
      </c>
      <c r="E38" s="123"/>
      <c r="G38" s="533"/>
    </row>
    <row r="39" spans="5:7" s="30" customFormat="1" ht="15.75" customHeight="1" hidden="1">
      <c r="E39" s="123"/>
      <c r="G39" s="533"/>
    </row>
    <row r="40" spans="2:7" s="30" customFormat="1" ht="29.25">
      <c r="B40" s="32" t="s">
        <v>1047</v>
      </c>
      <c r="E40" s="513" t="s">
        <v>804</v>
      </c>
      <c r="F40" s="514"/>
      <c r="G40" s="513" t="s">
        <v>762</v>
      </c>
    </row>
    <row r="41" spans="2:7" ht="5.25" customHeight="1">
      <c r="B41" s="14"/>
      <c r="E41" s="515"/>
      <c r="F41" s="14"/>
      <c r="G41" s="515"/>
    </row>
    <row r="42" spans="2:7" ht="15.75" customHeight="1">
      <c r="B42" s="1" t="s">
        <v>1048</v>
      </c>
      <c r="E42" s="160">
        <v>4635000</v>
      </c>
      <c r="F42" s="525"/>
      <c r="G42" s="160">
        <v>4635000</v>
      </c>
    </row>
    <row r="43" spans="2:7" ht="15.75" customHeight="1">
      <c r="B43" s="1" t="s">
        <v>1049</v>
      </c>
      <c r="E43" s="160"/>
      <c r="F43" s="525"/>
      <c r="G43" s="160"/>
    </row>
    <row r="44" spans="2:7" s="165" customFormat="1" ht="15.75" customHeight="1">
      <c r="B44" s="165" t="s">
        <v>1050</v>
      </c>
      <c r="E44" s="160">
        <v>4268100</v>
      </c>
      <c r="F44" s="525"/>
      <c r="G44" s="160">
        <v>4268100</v>
      </c>
    </row>
    <row r="45" spans="2:7" s="165" customFormat="1" ht="15.75" customHeight="1">
      <c r="B45" s="165" t="s">
        <v>1051</v>
      </c>
      <c r="E45" s="160">
        <v>366900</v>
      </c>
      <c r="F45" s="516"/>
      <c r="G45" s="160">
        <v>366900</v>
      </c>
    </row>
    <row r="46" spans="2:7" ht="15.75" customHeight="1">
      <c r="B46" s="1" t="s">
        <v>1052</v>
      </c>
      <c r="E46" s="160">
        <v>0</v>
      </c>
      <c r="F46" s="516"/>
      <c r="G46" s="160">
        <v>0</v>
      </c>
    </row>
    <row r="47" spans="2:7" s="165" customFormat="1" ht="15.75" customHeight="1">
      <c r="B47" s="165" t="s">
        <v>1050</v>
      </c>
      <c r="E47" s="160">
        <v>0</v>
      </c>
      <c r="F47" s="516"/>
      <c r="G47" s="160">
        <v>0</v>
      </c>
    </row>
    <row r="48" spans="2:7" s="165" customFormat="1" ht="15.75" customHeight="1">
      <c r="B48" s="165" t="s">
        <v>1051</v>
      </c>
      <c r="E48" s="160">
        <v>0</v>
      </c>
      <c r="F48" s="516"/>
      <c r="G48" s="160">
        <v>0</v>
      </c>
    </row>
    <row r="49" spans="2:7" ht="15.75" customHeight="1">
      <c r="B49" s="1" t="s">
        <v>1053</v>
      </c>
      <c r="E49" s="160">
        <f>E42-E46</f>
        <v>4635000</v>
      </c>
      <c r="F49" s="525"/>
      <c r="G49" s="160">
        <f>G42-G46</f>
        <v>4635000</v>
      </c>
    </row>
    <row r="50" spans="2:7" s="165" customFormat="1" ht="15.75" customHeight="1">
      <c r="B50" s="165" t="s">
        <v>1050</v>
      </c>
      <c r="E50" s="160">
        <v>4268100</v>
      </c>
      <c r="F50" s="527"/>
      <c r="G50" s="160">
        <v>4268100</v>
      </c>
    </row>
    <row r="51" spans="2:7" s="165" customFormat="1" ht="15.75" customHeight="1">
      <c r="B51" s="165" t="s">
        <v>1051</v>
      </c>
      <c r="E51" s="160">
        <v>366900</v>
      </c>
      <c r="F51" s="527"/>
      <c r="G51" s="160">
        <v>366900</v>
      </c>
    </row>
    <row r="52" spans="2:7" s="165" customFormat="1" ht="17.25" customHeight="1" hidden="1">
      <c r="B52" s="165" t="s">
        <v>1054</v>
      </c>
      <c r="E52" s="164"/>
      <c r="F52" s="527"/>
      <c r="G52" s="536"/>
    </row>
    <row r="53" spans="2:7" s="165" customFormat="1" ht="15.75" customHeight="1">
      <c r="B53" s="165" t="s">
        <v>1055</v>
      </c>
      <c r="E53" s="164"/>
      <c r="F53" s="527"/>
      <c r="G53" s="536"/>
    </row>
    <row r="54" spans="5:7" ht="5.25" customHeight="1">
      <c r="E54" s="160"/>
      <c r="F54" s="525"/>
      <c r="G54" s="526"/>
    </row>
    <row r="55" spans="2:7" ht="28.5" customHeight="1">
      <c r="B55" s="228" t="s">
        <v>1056</v>
      </c>
      <c r="E55" s="513" t="s">
        <v>804</v>
      </c>
      <c r="F55" s="514"/>
      <c r="G55" s="513" t="s">
        <v>762</v>
      </c>
    </row>
    <row r="56" spans="2:7" ht="2.25" customHeight="1">
      <c r="B56" s="14"/>
      <c r="E56" s="515"/>
      <c r="F56" s="14"/>
      <c r="G56" s="515"/>
    </row>
    <row r="57" spans="2:7" ht="15.75" customHeight="1">
      <c r="B57" s="1" t="s">
        <v>1057</v>
      </c>
      <c r="E57" s="160">
        <f>'[1]BCDKT'!D128</f>
        <v>5096952373</v>
      </c>
      <c r="F57" s="160">
        <f>'[1]BCDKT'!E128</f>
        <v>0</v>
      </c>
      <c r="G57" s="160">
        <f>'[1]BCDKT'!F128</f>
        <v>2341665113</v>
      </c>
    </row>
    <row r="58" spans="2:7" ht="15.75" customHeight="1">
      <c r="B58" s="1" t="s">
        <v>1058</v>
      </c>
      <c r="E58" s="121">
        <f>'[1]BCDKT'!D129</f>
        <v>1403869057</v>
      </c>
      <c r="F58" s="516"/>
      <c r="G58" s="160">
        <f>'[1]BCDKT'!F129</f>
        <v>642472866</v>
      </c>
    </row>
    <row r="59" spans="2:7" s="30" customFormat="1" ht="15.75" customHeight="1">
      <c r="B59" s="30" t="s">
        <v>1059</v>
      </c>
      <c r="E59" s="123">
        <f>'[1]BCDKT'!D130</f>
        <v>-93648991</v>
      </c>
      <c r="F59" s="308"/>
      <c r="G59" s="123">
        <f>'[1]BCDKT'!F130</f>
        <v>-95829858</v>
      </c>
    </row>
    <row r="60" spans="2:7" s="30" customFormat="1" ht="15.75" customHeight="1">
      <c r="B60" s="537" t="s">
        <v>1060</v>
      </c>
      <c r="E60" s="123"/>
      <c r="F60" s="308"/>
      <c r="G60" s="123"/>
    </row>
    <row r="61" spans="2:7" s="30" customFormat="1" ht="16.5" customHeight="1">
      <c r="B61" s="763" t="s">
        <v>1061</v>
      </c>
      <c r="C61" s="777"/>
      <c r="D61" s="777"/>
      <c r="E61" s="777"/>
      <c r="F61" s="777"/>
      <c r="G61" s="777"/>
    </row>
    <row r="62" spans="2:7" s="30" customFormat="1" ht="45.75" customHeight="1">
      <c r="B62" s="763" t="s">
        <v>1062</v>
      </c>
      <c r="C62" s="777"/>
      <c r="D62" s="777"/>
      <c r="E62" s="777"/>
      <c r="F62" s="777"/>
      <c r="G62" s="777"/>
    </row>
    <row r="63" spans="5:7" s="30" customFormat="1" ht="4.5" customHeight="1">
      <c r="E63" s="123"/>
      <c r="F63" s="308"/>
      <c r="G63" s="123"/>
    </row>
    <row r="64" spans="1:7" ht="15.75" customHeight="1">
      <c r="A64" s="14" t="s">
        <v>1063</v>
      </c>
      <c r="B64" s="14" t="s">
        <v>1064</v>
      </c>
      <c r="E64" s="160">
        <v>0</v>
      </c>
      <c r="F64" s="516"/>
      <c r="G64" s="160">
        <v>0</v>
      </c>
    </row>
    <row r="65" spans="1:7" ht="21.75" customHeight="1" hidden="1">
      <c r="A65" s="14"/>
      <c r="B65" s="1" t="s">
        <v>1065</v>
      </c>
      <c r="E65" s="160"/>
      <c r="G65" s="521"/>
    </row>
    <row r="66" spans="1:7" ht="21" customHeight="1" hidden="1">
      <c r="A66" s="14"/>
      <c r="B66" s="1" t="s">
        <v>1066</v>
      </c>
      <c r="E66" s="160"/>
      <c r="G66" s="521"/>
    </row>
    <row r="67" spans="1:7" ht="19.5" customHeight="1" hidden="1">
      <c r="A67" s="14"/>
      <c r="B67" s="1" t="s">
        <v>1067</v>
      </c>
      <c r="E67" s="160"/>
      <c r="G67" s="521"/>
    </row>
  </sheetData>
  <sheetProtection/>
  <mergeCells count="5">
    <mergeCell ref="B62:G62"/>
    <mergeCell ref="A4:G4"/>
    <mergeCell ref="A5:G5"/>
    <mergeCell ref="B33:G33"/>
    <mergeCell ref="B61:G61"/>
  </mergeCells>
  <printOptions/>
  <pageMargins left="0.75" right="0.17" top="0.17" bottom="0.17" header="0.17" footer="0.17"/>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R242"/>
  <sheetViews>
    <sheetView tabSelected="1" zoomScalePageLayoutView="0" workbookViewId="0" topLeftCell="A197">
      <selection activeCell="E230" sqref="E230:G230"/>
    </sheetView>
  </sheetViews>
  <sheetFormatPr defaultColWidth="9.140625" defaultRowHeight="12.75"/>
  <cols>
    <col min="1" max="1" width="2.8515625" style="1" customWidth="1"/>
    <col min="2" max="2" width="20.57421875" style="1" customWidth="1"/>
    <col min="3" max="3" width="13.421875" style="1" customWidth="1"/>
    <col min="4" max="4" width="23.8515625" style="1" customWidth="1"/>
    <col min="5" max="5" width="17.57421875" style="30" customWidth="1"/>
    <col min="6" max="6" width="0.71875" style="1" customWidth="1"/>
    <col min="7" max="7" width="19.57421875" style="1" customWidth="1"/>
    <col min="8" max="8" width="2.140625" style="538" hidden="1" customWidth="1"/>
    <col min="9" max="9" width="14.28125" style="539" hidden="1" customWidth="1"/>
    <col min="10" max="10" width="13.28125" style="539" hidden="1" customWidth="1"/>
    <col min="11" max="11" width="11.140625" style="1" hidden="1" customWidth="1"/>
    <col min="12" max="13" width="0" style="1" hidden="1" customWidth="1"/>
    <col min="14" max="14" width="10.00390625" style="1" hidden="1" customWidth="1"/>
    <col min="15" max="17" width="0" style="1" hidden="1" customWidth="1"/>
    <col min="18" max="18" width="17.140625" style="1" customWidth="1"/>
    <col min="19" max="16384" width="9.140625" style="1" customWidth="1"/>
  </cols>
  <sheetData>
    <row r="1" spans="1:10" s="9" customFormat="1" ht="12.75">
      <c r="A1" s="509" t="str">
        <f>'[1]TM6'!A1</f>
        <v>CÔNG TY CỔ PHẦN CẤP NƯỚC GIA ĐỊNH</v>
      </c>
      <c r="E1" s="78"/>
      <c r="G1" s="510" t="str">
        <f>'[1]TM6'!G1</f>
        <v>Báo cáo tài chính đã được kiểm toán</v>
      </c>
      <c r="H1" s="538"/>
      <c r="I1" s="539"/>
      <c r="J1" s="539"/>
    </row>
    <row r="2" spans="1:10" s="13" customFormat="1" ht="13.5">
      <c r="A2" s="509" t="str">
        <f>'[1]TM6'!A2</f>
        <v>2 Bis Nơ Trang Long, Phường 14, Quận Bình Thạnh</v>
      </c>
      <c r="B2" s="11"/>
      <c r="C2" s="11"/>
      <c r="D2" s="11"/>
      <c r="E2" s="26"/>
      <c r="F2" s="11"/>
      <c r="G2" s="512" t="str">
        <f>'[1]TM6'!G2</f>
        <v>Năm 2009</v>
      </c>
      <c r="H2" s="540"/>
      <c r="I2" s="541"/>
      <c r="J2" s="541"/>
    </row>
    <row r="3" ht="15"/>
    <row r="4" spans="1:10" s="14" customFormat="1" ht="20.25">
      <c r="A4" s="705" t="str">
        <f>'[2]TM1'!A4</f>
        <v>THUYẾT MINH BÁO CÁO TÀI CHÍNH</v>
      </c>
      <c r="B4" s="705"/>
      <c r="C4" s="705"/>
      <c r="D4" s="705"/>
      <c r="E4" s="705"/>
      <c r="F4" s="705"/>
      <c r="G4" s="705"/>
      <c r="H4" s="539"/>
      <c r="I4" s="539"/>
      <c r="J4" s="539"/>
    </row>
    <row r="5" spans="1:10" s="14" customFormat="1" ht="15">
      <c r="A5" s="709" t="str">
        <f>'[1]TM6'!A5</f>
        <v>Năm 2009</v>
      </c>
      <c r="B5" s="709"/>
      <c r="C5" s="709"/>
      <c r="D5" s="709"/>
      <c r="E5" s="709"/>
      <c r="F5" s="709"/>
      <c r="G5" s="709"/>
      <c r="H5" s="539"/>
      <c r="I5" s="539"/>
      <c r="J5" s="539"/>
    </row>
    <row r="6" spans="2:3" ht="15">
      <c r="B6" s="7"/>
      <c r="C6" s="91"/>
    </row>
    <row r="7" spans="1:7" ht="15">
      <c r="A7" s="542" t="s">
        <v>1068</v>
      </c>
      <c r="B7" s="6" t="s">
        <v>1069</v>
      </c>
      <c r="C7" s="6"/>
      <c r="E7" s="543" t="s">
        <v>1070</v>
      </c>
      <c r="F7" s="544"/>
      <c r="G7" s="545" t="s">
        <v>1071</v>
      </c>
    </row>
    <row r="8" spans="1:7" ht="9" customHeight="1">
      <c r="A8" s="542"/>
      <c r="B8" s="6"/>
      <c r="C8" s="6"/>
      <c r="E8" s="41"/>
      <c r="F8" s="90"/>
      <c r="G8" s="515"/>
    </row>
    <row r="9" spans="2:7" ht="15">
      <c r="B9" s="1" t="s">
        <v>1072</v>
      </c>
      <c r="C9" s="152"/>
      <c r="E9" s="367">
        <v>187527920545</v>
      </c>
      <c r="F9" s="546"/>
      <c r="G9" s="367">
        <v>179204531187</v>
      </c>
    </row>
    <row r="10" spans="2:7" ht="15">
      <c r="B10" s="547" t="s">
        <v>1073</v>
      </c>
      <c r="C10" s="548"/>
      <c r="E10" s="123">
        <v>10778430725</v>
      </c>
      <c r="F10" s="160"/>
      <c r="G10" s="160">
        <v>0</v>
      </c>
    </row>
    <row r="11" spans="2:7" ht="15">
      <c r="B11" s="547" t="s">
        <v>1074</v>
      </c>
      <c r="C11" s="548"/>
      <c r="E11" s="123">
        <v>4560384693</v>
      </c>
      <c r="F11" s="160"/>
      <c r="G11" s="160">
        <v>3610260790</v>
      </c>
    </row>
    <row r="12" spans="2:7" ht="15" hidden="1">
      <c r="B12" s="547" t="s">
        <v>0</v>
      </c>
      <c r="C12" s="548"/>
      <c r="E12" s="123"/>
      <c r="F12" s="160"/>
      <c r="G12" s="160"/>
    </row>
    <row r="13" spans="2:7" ht="15" hidden="1">
      <c r="B13" s="547" t="s">
        <v>1</v>
      </c>
      <c r="C13" s="548"/>
      <c r="E13" s="123"/>
      <c r="F13" s="160"/>
      <c r="G13" s="160"/>
    </row>
    <row r="14" spans="2:7" ht="15">
      <c r="B14" s="547" t="s">
        <v>2</v>
      </c>
      <c r="C14" s="548"/>
      <c r="E14" s="123">
        <v>197521849</v>
      </c>
      <c r="F14" s="160"/>
      <c r="G14" s="160">
        <v>281336648</v>
      </c>
    </row>
    <row r="15" spans="2:7" ht="9" customHeight="1">
      <c r="B15" s="547"/>
      <c r="C15" s="548"/>
      <c r="E15" s="123"/>
      <c r="F15" s="160"/>
      <c r="G15" s="160"/>
    </row>
    <row r="16" spans="2:16" ht="15.75" thickBot="1">
      <c r="B16" s="780" t="s">
        <v>3</v>
      </c>
      <c r="C16" s="780"/>
      <c r="D16" s="780"/>
      <c r="E16" s="549">
        <f>SUM(E9:E14)</f>
        <v>203064257812</v>
      </c>
      <c r="F16" s="550"/>
      <c r="G16" s="551">
        <f>SUM(G9:G14)</f>
        <v>183096128625</v>
      </c>
      <c r="H16" s="538" t="e">
        <f>F16-'[2]KQKD'!E11</f>
        <v>#REF!</v>
      </c>
      <c r="I16" s="538">
        <f>G16-'[2]KQKD'!F11</f>
        <v>-178475344809</v>
      </c>
      <c r="N16" s="525">
        <f>E16-'[2]KQKD'!D11</f>
        <v>-280852887255</v>
      </c>
      <c r="O16" s="525" t="e">
        <f>F16-'[2]KQKD'!E11</f>
        <v>#REF!</v>
      </c>
      <c r="P16" s="525">
        <f>G16-'[2]KQKD'!F11</f>
        <v>-178475344809</v>
      </c>
    </row>
    <row r="17" spans="2:7" ht="9.75" customHeight="1" thickTop="1">
      <c r="B17" s="519"/>
      <c r="C17" s="519"/>
      <c r="D17" s="519"/>
      <c r="E17" s="552"/>
      <c r="F17" s="550"/>
      <c r="G17" s="546"/>
    </row>
    <row r="18" spans="1:7" ht="15">
      <c r="A18" s="14" t="s">
        <v>4</v>
      </c>
      <c r="B18" s="89" t="s">
        <v>5</v>
      </c>
      <c r="C18" s="548"/>
      <c r="E18" s="543" t="s">
        <v>1070</v>
      </c>
      <c r="F18" s="544"/>
      <c r="G18" s="545" t="s">
        <v>1071</v>
      </c>
    </row>
    <row r="19" spans="1:7" ht="10.5" customHeight="1">
      <c r="A19" s="14"/>
      <c r="B19" s="89"/>
      <c r="C19" s="548"/>
      <c r="E19" s="32"/>
      <c r="F19" s="14"/>
      <c r="G19" s="14"/>
    </row>
    <row r="20" spans="1:7" ht="15">
      <c r="A20" s="14"/>
      <c r="B20" s="547" t="s">
        <v>6</v>
      </c>
      <c r="C20" s="548"/>
      <c r="E20" s="123">
        <v>246686565</v>
      </c>
      <c r="F20" s="160"/>
      <c r="G20" s="160">
        <v>404612978</v>
      </c>
    </row>
    <row r="21" spans="2:7" ht="15" customHeight="1" hidden="1">
      <c r="B21" s="547" t="s">
        <v>7</v>
      </c>
      <c r="C21" s="548"/>
      <c r="E21" s="123">
        <v>0</v>
      </c>
      <c r="F21" s="160"/>
      <c r="G21" s="160">
        <v>0</v>
      </c>
    </row>
    <row r="22" spans="2:7" ht="14.25" customHeight="1" hidden="1">
      <c r="B22" s="547" t="s">
        <v>8</v>
      </c>
      <c r="C22" s="548"/>
      <c r="E22" s="123">
        <v>37449667</v>
      </c>
      <c r="F22" s="160"/>
      <c r="G22" s="123">
        <v>241819848</v>
      </c>
    </row>
    <row r="23" spans="2:7" ht="15" customHeight="1" hidden="1">
      <c r="B23" s="547" t="s">
        <v>9</v>
      </c>
      <c r="C23" s="548"/>
      <c r="E23" s="123">
        <v>4086822851</v>
      </c>
      <c r="F23" s="160"/>
      <c r="G23" s="123">
        <v>9008167111</v>
      </c>
    </row>
    <row r="24" spans="2:7" ht="15.75" customHeight="1" hidden="1">
      <c r="B24" s="547" t="s">
        <v>10</v>
      </c>
      <c r="C24" s="548"/>
      <c r="E24" s="123">
        <v>0</v>
      </c>
      <c r="F24" s="160"/>
      <c r="G24" s="160">
        <v>0</v>
      </c>
    </row>
    <row r="25" spans="2:7" ht="15" customHeight="1" hidden="1">
      <c r="B25" s="547" t="s">
        <v>11</v>
      </c>
      <c r="C25" s="548"/>
      <c r="E25" s="123">
        <v>0</v>
      </c>
      <c r="F25" s="160"/>
      <c r="G25" s="160">
        <v>0</v>
      </c>
    </row>
    <row r="26" spans="2:7" ht="2.25" customHeight="1">
      <c r="B26" s="547"/>
      <c r="C26" s="548"/>
      <c r="E26" s="123"/>
      <c r="F26" s="160"/>
      <c r="G26" s="160"/>
    </row>
    <row r="27" spans="2:15" ht="15.75" customHeight="1" thickBot="1">
      <c r="B27" s="780" t="s">
        <v>12</v>
      </c>
      <c r="C27" s="780"/>
      <c r="D27" s="780"/>
      <c r="E27" s="274">
        <f>E20</f>
        <v>246686565</v>
      </c>
      <c r="F27" s="274">
        <f>F20</f>
        <v>0</v>
      </c>
      <c r="G27" s="274">
        <f>G20</f>
        <v>404612978</v>
      </c>
      <c r="I27" s="553">
        <f>G27-'[2]KQKD'!F13</f>
        <v>-5677213530</v>
      </c>
      <c r="N27" s="525">
        <f>'[2]KQKD'!D13-E27</f>
        <v>9003300394</v>
      </c>
      <c r="O27" s="525" t="e">
        <f>'[2]KQKD'!E13-F27</f>
        <v>#REF!</v>
      </c>
    </row>
    <row r="28" ht="15.75" thickTop="1">
      <c r="C28" s="548"/>
    </row>
    <row r="29" spans="1:7" ht="14.25" customHeight="1" hidden="1">
      <c r="A29" s="14" t="s">
        <v>13</v>
      </c>
      <c r="B29" s="89" t="s">
        <v>14</v>
      </c>
      <c r="E29" s="531" t="s">
        <v>1070</v>
      </c>
      <c r="F29" s="544"/>
      <c r="G29" s="554" t="s">
        <v>1071</v>
      </c>
    </row>
    <row r="30" spans="5:7" ht="9" customHeight="1" hidden="1">
      <c r="E30" s="41"/>
      <c r="F30" s="90"/>
      <c r="G30" s="515"/>
    </row>
    <row r="31" spans="2:7" ht="15" hidden="1">
      <c r="B31" s="547" t="s">
        <v>15</v>
      </c>
      <c r="C31" s="548"/>
      <c r="E31" s="123">
        <f>E9-E27</f>
        <v>187281233980</v>
      </c>
      <c r="F31" s="123"/>
      <c r="G31" s="123">
        <f>G9-G27</f>
        <v>178799918209</v>
      </c>
    </row>
    <row r="32" spans="2:9" ht="15" hidden="1">
      <c r="B32" s="547" t="s">
        <v>16</v>
      </c>
      <c r="C32" s="548"/>
      <c r="E32" s="123">
        <f>E10</f>
        <v>10778430725</v>
      </c>
      <c r="F32" s="160"/>
      <c r="G32" s="160">
        <f>G10</f>
        <v>0</v>
      </c>
      <c r="I32" s="538"/>
    </row>
    <row r="33" spans="2:9" ht="9" customHeight="1" hidden="1">
      <c r="B33" s="547"/>
      <c r="C33" s="548"/>
      <c r="E33" s="123"/>
      <c r="F33" s="160"/>
      <c r="G33" s="160"/>
      <c r="I33" s="538"/>
    </row>
    <row r="34" spans="2:9" ht="19.5" customHeight="1" hidden="1">
      <c r="B34" s="519" t="s">
        <v>17</v>
      </c>
      <c r="C34" s="519"/>
      <c r="D34" s="519"/>
      <c r="E34" s="549">
        <f>SUM(E31:E32)</f>
        <v>198059664705</v>
      </c>
      <c r="F34" s="550"/>
      <c r="G34" s="551">
        <f>SUM(G31:G33)</f>
        <v>178799918209</v>
      </c>
      <c r="H34" s="553" t="e">
        <f>F34-'[2]KQKD'!E15</f>
        <v>#REF!</v>
      </c>
      <c r="I34" s="553">
        <f>G34-'[2]KQKD'!F15</f>
        <v>-176689728717</v>
      </c>
    </row>
    <row r="35" spans="2:7" ht="15" hidden="1">
      <c r="B35" s="519"/>
      <c r="C35" s="519"/>
      <c r="D35" s="519"/>
      <c r="E35" s="552"/>
      <c r="F35" s="550"/>
      <c r="G35" s="555"/>
    </row>
    <row r="36" spans="1:7" ht="15">
      <c r="A36" s="542" t="s">
        <v>18</v>
      </c>
      <c r="B36" s="14" t="s">
        <v>19</v>
      </c>
      <c r="C36" s="14"/>
      <c r="E36" s="543" t="s">
        <v>1070</v>
      </c>
      <c r="F36" s="544"/>
      <c r="G36" s="545" t="s">
        <v>1071</v>
      </c>
    </row>
    <row r="37" spans="1:7" ht="9" customHeight="1">
      <c r="A37" s="542"/>
      <c r="B37" s="14"/>
      <c r="C37" s="14"/>
      <c r="E37" s="41"/>
      <c r="F37" s="90"/>
      <c r="G37" s="515"/>
    </row>
    <row r="38" spans="1:7" ht="15">
      <c r="A38" s="542"/>
      <c r="B38" s="1" t="s">
        <v>20</v>
      </c>
      <c r="C38" s="14"/>
      <c r="E38" s="556">
        <v>130469236369</v>
      </c>
      <c r="F38" s="557"/>
      <c r="G38" s="558">
        <v>120668809099</v>
      </c>
    </row>
    <row r="39" spans="1:7" ht="15">
      <c r="A39" s="542"/>
      <c r="B39" s="547" t="s">
        <v>21</v>
      </c>
      <c r="C39" s="14"/>
      <c r="E39" s="556">
        <v>9956120330</v>
      </c>
      <c r="F39" s="557"/>
      <c r="G39" s="558">
        <v>0</v>
      </c>
    </row>
    <row r="40" spans="1:7" ht="15">
      <c r="A40" s="542"/>
      <c r="B40" s="547" t="s">
        <v>22</v>
      </c>
      <c r="C40" s="14"/>
      <c r="E40" s="556">
        <v>2611666288</v>
      </c>
      <c r="F40" s="557"/>
      <c r="G40" s="558">
        <v>2177254087</v>
      </c>
    </row>
    <row r="41" spans="2:7" ht="15">
      <c r="B41" s="547" t="s">
        <v>23</v>
      </c>
      <c r="E41" s="160">
        <v>157931287</v>
      </c>
      <c r="F41" s="160"/>
      <c r="G41" s="160">
        <v>319926890</v>
      </c>
    </row>
    <row r="42" ht="15" hidden="1">
      <c r="B42" s="547" t="s">
        <v>1</v>
      </c>
    </row>
    <row r="43" spans="2:7" ht="15" hidden="1">
      <c r="B43" s="547" t="s">
        <v>2</v>
      </c>
      <c r="E43" s="559"/>
      <c r="G43" s="160">
        <v>0</v>
      </c>
    </row>
    <row r="44" spans="2:7" ht="15" hidden="1">
      <c r="B44" s="30" t="s">
        <v>24</v>
      </c>
      <c r="C44" s="72"/>
      <c r="D44" s="30"/>
      <c r="E44" s="123"/>
      <c r="F44" s="123"/>
      <c r="G44" s="160"/>
    </row>
    <row r="45" spans="2:7" ht="15" hidden="1">
      <c r="B45" s="30" t="s">
        <v>25</v>
      </c>
      <c r="C45" s="72"/>
      <c r="D45" s="30"/>
      <c r="E45" s="123"/>
      <c r="F45" s="123"/>
      <c r="G45" s="160">
        <v>0</v>
      </c>
    </row>
    <row r="46" spans="2:7" ht="15" hidden="1">
      <c r="B46" s="30" t="s">
        <v>26</v>
      </c>
      <c r="C46" s="72"/>
      <c r="D46" s="30"/>
      <c r="E46" s="123"/>
      <c r="F46" s="123"/>
      <c r="G46" s="160">
        <v>0</v>
      </c>
    </row>
    <row r="47" spans="2:7" ht="15" hidden="1">
      <c r="B47" s="30" t="s">
        <v>27</v>
      </c>
      <c r="C47" s="72"/>
      <c r="D47" s="30"/>
      <c r="E47" s="123"/>
      <c r="F47" s="123"/>
      <c r="G47" s="160"/>
    </row>
    <row r="48" spans="2:7" ht="15" hidden="1">
      <c r="B48" s="30" t="s">
        <v>28</v>
      </c>
      <c r="C48" s="72"/>
      <c r="D48" s="30"/>
      <c r="E48" s="123"/>
      <c r="F48" s="123"/>
      <c r="G48" s="160"/>
    </row>
    <row r="49" spans="2:7" ht="15" hidden="1">
      <c r="B49" s="30" t="s">
        <v>29</v>
      </c>
      <c r="C49" s="72"/>
      <c r="D49" s="30"/>
      <c r="E49" s="123"/>
      <c r="F49" s="123"/>
      <c r="G49" s="160">
        <v>0</v>
      </c>
    </row>
    <row r="50" spans="2:7" ht="9" customHeight="1">
      <c r="B50" s="30"/>
      <c r="C50" s="72"/>
      <c r="D50" s="30"/>
      <c r="E50" s="123"/>
      <c r="F50" s="123"/>
      <c r="G50" s="160"/>
    </row>
    <row r="51" spans="2:10" s="14" customFormat="1" ht="15" thickBot="1">
      <c r="B51" s="780" t="s">
        <v>30</v>
      </c>
      <c r="C51" s="780"/>
      <c r="D51" s="780"/>
      <c r="E51" s="549">
        <f>SUM(E38:E41)</f>
        <v>143194954274</v>
      </c>
      <c r="F51" s="549">
        <f>SUM(F38:F41)</f>
        <v>0</v>
      </c>
      <c r="G51" s="549">
        <f>SUM(G38:G41)</f>
        <v>123165990076</v>
      </c>
      <c r="H51" s="538" t="e">
        <f>F51-'[2]KQKD'!E17</f>
        <v>#REF!</v>
      </c>
      <c r="I51" s="538">
        <f>G51-'[2]KQKD'!F17</f>
        <v>-144603934367</v>
      </c>
      <c r="J51" s="539"/>
    </row>
    <row r="52" spans="2:7" ht="15.75" thickTop="1">
      <c r="B52" s="30"/>
      <c r="E52" s="32"/>
      <c r="F52" s="14"/>
      <c r="G52" s="14"/>
    </row>
    <row r="53" spans="1:10" s="30" customFormat="1" ht="15">
      <c r="A53" s="279" t="s">
        <v>31</v>
      </c>
      <c r="B53" s="32" t="s">
        <v>32</v>
      </c>
      <c r="C53" s="32"/>
      <c r="E53" s="543" t="s">
        <v>1070</v>
      </c>
      <c r="F53" s="544"/>
      <c r="G53" s="545" t="s">
        <v>1071</v>
      </c>
      <c r="H53" s="260"/>
      <c r="I53" s="248"/>
      <c r="J53" s="248"/>
    </row>
    <row r="54" spans="1:10" s="30" customFormat="1" ht="9" customHeight="1">
      <c r="A54" s="279"/>
      <c r="B54" s="32"/>
      <c r="C54" s="32"/>
      <c r="E54" s="41"/>
      <c r="F54" s="69"/>
      <c r="G54" s="41"/>
      <c r="H54" s="260"/>
      <c r="I54" s="248"/>
      <c r="J54" s="248"/>
    </row>
    <row r="55" spans="2:10" s="30" customFormat="1" ht="15">
      <c r="B55" s="72" t="s">
        <v>33</v>
      </c>
      <c r="C55" s="72"/>
      <c r="E55" s="123">
        <v>1451839953</v>
      </c>
      <c r="F55" s="123"/>
      <c r="G55" s="123">
        <v>2772614733</v>
      </c>
      <c r="H55" s="260"/>
      <c r="I55" s="248"/>
      <c r="J55" s="248"/>
    </row>
    <row r="56" spans="2:10" s="30" customFormat="1" ht="15">
      <c r="B56" s="72" t="s">
        <v>34</v>
      </c>
      <c r="C56" s="72"/>
      <c r="E56" s="123">
        <v>0</v>
      </c>
      <c r="F56" s="123"/>
      <c r="G56" s="123">
        <v>0</v>
      </c>
      <c r="H56" s="260"/>
      <c r="I56" s="248"/>
      <c r="J56" s="248"/>
    </row>
    <row r="57" spans="2:10" s="30" customFormat="1" ht="15">
      <c r="B57" s="72" t="s">
        <v>35</v>
      </c>
      <c r="C57" s="72"/>
      <c r="E57" s="123">
        <v>0</v>
      </c>
      <c r="F57" s="123"/>
      <c r="G57" s="123">
        <v>0</v>
      </c>
      <c r="H57" s="260"/>
      <c r="I57" s="248"/>
      <c r="J57" s="248"/>
    </row>
    <row r="58" spans="2:10" s="30" customFormat="1" ht="15" hidden="1">
      <c r="B58" s="30" t="s">
        <v>36</v>
      </c>
      <c r="C58" s="72"/>
      <c r="E58" s="123"/>
      <c r="F58" s="123"/>
      <c r="G58" s="123"/>
      <c r="H58" s="260"/>
      <c r="I58" s="248"/>
      <c r="J58" s="248"/>
    </row>
    <row r="59" spans="2:10" s="30" customFormat="1" ht="15">
      <c r="B59" s="72" t="s">
        <v>37</v>
      </c>
      <c r="C59" s="72"/>
      <c r="E59" s="123">
        <v>0</v>
      </c>
      <c r="F59" s="123"/>
      <c r="G59" s="123">
        <v>0</v>
      </c>
      <c r="H59" s="260"/>
      <c r="I59" s="248"/>
      <c r="J59" s="248"/>
    </row>
    <row r="60" spans="2:10" s="30" customFormat="1" ht="15" hidden="1">
      <c r="B60" s="30" t="s">
        <v>38</v>
      </c>
      <c r="C60" s="72"/>
      <c r="E60" s="123"/>
      <c r="F60" s="123"/>
      <c r="G60" s="123"/>
      <c r="H60" s="260"/>
      <c r="I60" s="248"/>
      <c r="J60" s="248"/>
    </row>
    <row r="61" spans="2:10" s="30" customFormat="1" ht="15" hidden="1">
      <c r="B61" s="30" t="s">
        <v>39</v>
      </c>
      <c r="C61" s="72"/>
      <c r="E61" s="123"/>
      <c r="F61" s="123"/>
      <c r="G61" s="123"/>
      <c r="H61" s="260"/>
      <c r="I61" s="248"/>
      <c r="J61" s="248"/>
    </row>
    <row r="62" spans="2:10" s="30" customFormat="1" ht="15">
      <c r="B62" s="72" t="s">
        <v>40</v>
      </c>
      <c r="C62" s="72"/>
      <c r="E62" s="123">
        <v>0</v>
      </c>
      <c r="F62" s="123"/>
      <c r="G62" s="123">
        <v>0</v>
      </c>
      <c r="H62" s="260"/>
      <c r="I62" s="248"/>
      <c r="J62" s="248"/>
    </row>
    <row r="63" spans="3:10" s="30" customFormat="1" ht="9" customHeight="1">
      <c r="C63" s="72"/>
      <c r="E63" s="123"/>
      <c r="F63" s="123"/>
      <c r="G63" s="123"/>
      <c r="H63" s="260"/>
      <c r="I63" s="248"/>
      <c r="J63" s="248"/>
    </row>
    <row r="64" spans="2:10" s="30" customFormat="1" ht="15.75" thickBot="1">
      <c r="B64" s="785" t="s">
        <v>41</v>
      </c>
      <c r="C64" s="785"/>
      <c r="D64" s="785"/>
      <c r="E64" s="549">
        <f>SUM(E55:E62)</f>
        <v>1451839953</v>
      </c>
      <c r="F64" s="552"/>
      <c r="G64" s="274">
        <f>SUM(G55:G62)</f>
        <v>2772614733</v>
      </c>
      <c r="H64" s="260" t="e">
        <f>F64-'[2]KQKD'!E21</f>
        <v>#REF!</v>
      </c>
      <c r="I64" s="260">
        <f>G64-'[2]KQKD'!F21</f>
        <v>1842184892</v>
      </c>
      <c r="J64" s="248"/>
    </row>
    <row r="65" spans="2:7" ht="11.25" customHeight="1" thickTop="1">
      <c r="B65" s="519"/>
      <c r="C65" s="519"/>
      <c r="D65" s="519"/>
      <c r="E65" s="552"/>
      <c r="F65" s="550"/>
      <c r="G65" s="546"/>
    </row>
    <row r="66" spans="1:7" ht="15">
      <c r="A66" s="542" t="s">
        <v>42</v>
      </c>
      <c r="B66" s="32" t="s">
        <v>43</v>
      </c>
      <c r="C66" s="14"/>
      <c r="E66" s="543" t="s">
        <v>1070</v>
      </c>
      <c r="F66" s="544"/>
      <c r="G66" s="545" t="s">
        <v>1071</v>
      </c>
    </row>
    <row r="67" spans="1:7" ht="9" customHeight="1">
      <c r="A67" s="542"/>
      <c r="B67" s="32"/>
      <c r="C67" s="14"/>
      <c r="E67" s="41"/>
      <c r="F67" s="90"/>
      <c r="G67" s="515"/>
    </row>
    <row r="68" spans="2:7" ht="15">
      <c r="B68" s="152" t="s">
        <v>44</v>
      </c>
      <c r="C68" s="519"/>
      <c r="D68" s="519"/>
      <c r="E68" s="560">
        <f>'[1]KQKD'!D23</f>
        <v>92153700</v>
      </c>
      <c r="F68" s="550"/>
      <c r="G68" s="560"/>
    </row>
    <row r="69" spans="2:7" ht="15" hidden="1">
      <c r="B69" s="561" t="s">
        <v>45</v>
      </c>
      <c r="C69" s="519"/>
      <c r="D69" s="519"/>
      <c r="E69" s="123"/>
      <c r="F69" s="550"/>
      <c r="G69" s="123"/>
    </row>
    <row r="70" spans="2:7" ht="15" hidden="1">
      <c r="B70" s="561" t="s">
        <v>46</v>
      </c>
      <c r="C70" s="519"/>
      <c r="D70" s="519"/>
      <c r="E70" s="560"/>
      <c r="F70" s="550"/>
      <c r="G70" s="560"/>
    </row>
    <row r="71" spans="2:7" ht="12.75" customHeight="1" hidden="1">
      <c r="B71" s="561" t="s">
        <v>47</v>
      </c>
      <c r="C71" s="519"/>
      <c r="D71" s="519"/>
      <c r="E71" s="560"/>
      <c r="F71" s="550"/>
      <c r="G71" s="560"/>
    </row>
    <row r="72" spans="2:7" ht="14.25" customHeight="1" hidden="1">
      <c r="B72" s="561" t="s">
        <v>48</v>
      </c>
      <c r="C72" s="519"/>
      <c r="D72" s="519"/>
      <c r="E72" s="123"/>
      <c r="F72" s="160"/>
      <c r="G72" s="123"/>
    </row>
    <row r="73" spans="2:7" ht="15" customHeight="1" hidden="1">
      <c r="B73" s="561" t="s">
        <v>49</v>
      </c>
      <c r="C73" s="519"/>
      <c r="D73" s="519"/>
      <c r="E73" s="123"/>
      <c r="F73" s="160"/>
      <c r="G73" s="123"/>
    </row>
    <row r="74" spans="2:7" ht="14.25" customHeight="1" hidden="1">
      <c r="B74" s="561" t="s">
        <v>50</v>
      </c>
      <c r="C74" s="519"/>
      <c r="D74" s="519"/>
      <c r="E74" s="560"/>
      <c r="F74" s="550"/>
      <c r="G74" s="560"/>
    </row>
    <row r="75" spans="2:7" ht="15" hidden="1">
      <c r="B75" s="562" t="s">
        <v>51</v>
      </c>
      <c r="C75" s="519"/>
      <c r="D75" s="519"/>
      <c r="E75" s="123">
        <f>'[1]KQKD'!D22-'[1]KQKD'!D23</f>
        <v>0</v>
      </c>
      <c r="F75" s="160"/>
      <c r="G75" s="123">
        <v>0</v>
      </c>
    </row>
    <row r="76" spans="2:7" ht="9" customHeight="1">
      <c r="B76" s="561"/>
      <c r="C76" s="519"/>
      <c r="D76" s="519"/>
      <c r="E76" s="560"/>
      <c r="F76" s="550"/>
      <c r="G76" s="546"/>
    </row>
    <row r="77" spans="2:9" ht="15.75" thickBot="1">
      <c r="B77" s="780" t="s">
        <v>52</v>
      </c>
      <c r="C77" s="780"/>
      <c r="D77" s="780"/>
      <c r="E77" s="549">
        <f>SUM(E68:E75)</f>
        <v>92153700</v>
      </c>
      <c r="F77" s="550"/>
      <c r="G77" s="551">
        <f>SUM(G68:G75)</f>
        <v>0</v>
      </c>
      <c r="H77" s="538" t="e">
        <f>F77-'[2]KQKD'!E22</f>
        <v>#REF!</v>
      </c>
      <c r="I77" s="538">
        <f>G77-'[2]KQKD'!F22</f>
        <v>-9221813103</v>
      </c>
    </row>
    <row r="78" spans="2:9" ht="15.75" thickTop="1">
      <c r="B78" s="519"/>
      <c r="C78" s="519"/>
      <c r="D78" s="519"/>
      <c r="E78" s="552"/>
      <c r="F78" s="550"/>
      <c r="G78" s="555"/>
      <c r="I78" s="538"/>
    </row>
    <row r="79" spans="1:10" s="30" customFormat="1" ht="15">
      <c r="A79" s="32" t="s">
        <v>53</v>
      </c>
      <c r="B79" s="273" t="s">
        <v>54</v>
      </c>
      <c r="C79" s="273"/>
      <c r="D79" s="273"/>
      <c r="E79" s="543" t="s">
        <v>1070</v>
      </c>
      <c r="F79" s="544"/>
      <c r="G79" s="545" t="s">
        <v>1071</v>
      </c>
      <c r="H79" s="260"/>
      <c r="I79" s="248"/>
      <c r="J79" s="248"/>
    </row>
    <row r="80" spans="1:10" s="30" customFormat="1" ht="9" customHeight="1">
      <c r="A80" s="32"/>
      <c r="B80" s="273"/>
      <c r="C80" s="273"/>
      <c r="D80" s="273"/>
      <c r="E80" s="41"/>
      <c r="F80" s="69"/>
      <c r="G80" s="41"/>
      <c r="H80" s="260"/>
      <c r="I80" s="248"/>
      <c r="J80" s="248"/>
    </row>
    <row r="81" spans="1:10" s="30" customFormat="1" ht="15">
      <c r="A81" s="32"/>
      <c r="B81" s="563" t="s">
        <v>55</v>
      </c>
      <c r="C81" s="273"/>
      <c r="D81" s="273"/>
      <c r="E81" s="556">
        <v>12158174</v>
      </c>
      <c r="F81" s="564"/>
      <c r="G81" s="556">
        <v>2018180</v>
      </c>
      <c r="H81" s="260"/>
      <c r="I81" s="248"/>
      <c r="J81" s="248"/>
    </row>
    <row r="82" spans="2:10" s="30" customFormat="1" ht="15" hidden="1">
      <c r="B82" s="563" t="s">
        <v>56</v>
      </c>
      <c r="C82" s="273"/>
      <c r="D82" s="273"/>
      <c r="E82" s="123">
        <v>0</v>
      </c>
      <c r="F82" s="367"/>
      <c r="G82" s="123">
        <v>0</v>
      </c>
      <c r="H82" s="260"/>
      <c r="I82" s="248"/>
      <c r="J82" s="248"/>
    </row>
    <row r="83" spans="2:10" s="30" customFormat="1" ht="15" hidden="1">
      <c r="B83" s="563" t="s">
        <v>57</v>
      </c>
      <c r="C83" s="273"/>
      <c r="D83" s="273"/>
      <c r="E83" s="367">
        <v>0</v>
      </c>
      <c r="F83" s="367"/>
      <c r="G83" s="367">
        <v>0</v>
      </c>
      <c r="H83" s="260"/>
      <c r="I83" s="248"/>
      <c r="J83" s="248"/>
    </row>
    <row r="84" spans="2:10" s="30" customFormat="1" ht="15" customHeight="1" hidden="1">
      <c r="B84" s="563" t="s">
        <v>58</v>
      </c>
      <c r="C84" s="273"/>
      <c r="D84" s="273"/>
      <c r="E84" s="367">
        <v>0</v>
      </c>
      <c r="F84" s="367"/>
      <c r="G84" s="367">
        <v>0</v>
      </c>
      <c r="H84" s="260"/>
      <c r="I84" s="248"/>
      <c r="J84" s="248"/>
    </row>
    <row r="85" spans="2:10" s="30" customFormat="1" ht="15">
      <c r="B85" s="563" t="s">
        <v>59</v>
      </c>
      <c r="C85" s="273"/>
      <c r="D85" s="273"/>
      <c r="E85" s="367">
        <f>461891503-1278112</f>
        <v>460613391</v>
      </c>
      <c r="F85" s="367"/>
      <c r="G85" s="367">
        <f>1115804701-298786</f>
        <v>1115505915</v>
      </c>
      <c r="H85" s="260"/>
      <c r="I85" s="248"/>
      <c r="J85" s="248"/>
    </row>
    <row r="86" spans="2:10" s="30" customFormat="1" ht="9" customHeight="1">
      <c r="B86" s="565"/>
      <c r="C86" s="273"/>
      <c r="D86" s="273"/>
      <c r="E86" s="560"/>
      <c r="F86" s="552"/>
      <c r="G86" s="367"/>
      <c r="H86" s="260"/>
      <c r="I86" s="248"/>
      <c r="J86" s="248"/>
    </row>
    <row r="87" spans="2:10" s="32" customFormat="1" ht="15" thickBot="1">
      <c r="B87" s="273" t="s">
        <v>60</v>
      </c>
      <c r="C87" s="273"/>
      <c r="D87" s="273"/>
      <c r="E87" s="549">
        <f>E81+E85</f>
        <v>472771565</v>
      </c>
      <c r="F87" s="549">
        <f>F81+F85</f>
        <v>0</v>
      </c>
      <c r="G87" s="549">
        <f>G81+G85</f>
        <v>1117524095</v>
      </c>
      <c r="H87" s="260" t="e">
        <f>F87-'[2]KQKD'!E30</f>
        <v>#REF!</v>
      </c>
      <c r="I87" s="260">
        <f>G87-'[2]KQKD'!F30</f>
        <v>86939800</v>
      </c>
      <c r="J87" s="248"/>
    </row>
    <row r="88" spans="2:10" s="32" customFormat="1" ht="11.25" customHeight="1" thickTop="1">
      <c r="B88" s="273"/>
      <c r="C88" s="273"/>
      <c r="D88" s="273"/>
      <c r="E88" s="552"/>
      <c r="F88" s="552"/>
      <c r="G88" s="272"/>
      <c r="H88" s="260"/>
      <c r="I88" s="248"/>
      <c r="J88" s="248"/>
    </row>
    <row r="89" spans="2:10" s="32" customFormat="1" ht="11.25" customHeight="1">
      <c r="B89" s="273"/>
      <c r="C89" s="273"/>
      <c r="D89" s="273"/>
      <c r="E89" s="552"/>
      <c r="F89" s="552"/>
      <c r="G89" s="272"/>
      <c r="H89" s="260"/>
      <c r="I89" s="248"/>
      <c r="J89" s="248"/>
    </row>
    <row r="90" spans="2:10" s="32" customFormat="1" ht="11.25" customHeight="1">
      <c r="B90" s="273"/>
      <c r="C90" s="273"/>
      <c r="D90" s="273"/>
      <c r="E90" s="552"/>
      <c r="F90" s="552"/>
      <c r="G90" s="272"/>
      <c r="H90" s="260"/>
      <c r="I90" s="248"/>
      <c r="J90" s="248"/>
    </row>
    <row r="91" spans="2:10" s="32" customFormat="1" ht="11.25" customHeight="1">
      <c r="B91" s="273"/>
      <c r="C91" s="273"/>
      <c r="D91" s="273"/>
      <c r="E91" s="552"/>
      <c r="F91" s="552"/>
      <c r="G91" s="272"/>
      <c r="H91" s="260"/>
      <c r="I91" s="248"/>
      <c r="J91" s="248"/>
    </row>
    <row r="92" spans="2:10" s="32" customFormat="1" ht="11.25" customHeight="1">
      <c r="B92" s="273"/>
      <c r="C92" s="273"/>
      <c r="D92" s="273"/>
      <c r="E92" s="552"/>
      <c r="F92" s="552"/>
      <c r="G92" s="272"/>
      <c r="H92" s="260"/>
      <c r="I92" s="248"/>
      <c r="J92" s="248"/>
    </row>
    <row r="93" spans="2:10" s="32" customFormat="1" ht="11.25" customHeight="1">
      <c r="B93" s="273"/>
      <c r="C93" s="273"/>
      <c r="D93" s="273"/>
      <c r="H93" s="260"/>
      <c r="I93" s="248"/>
      <c r="J93" s="248"/>
    </row>
    <row r="94" spans="2:10" s="32" customFormat="1" ht="11.25" customHeight="1">
      <c r="B94" s="273"/>
      <c r="C94" s="273"/>
      <c r="D94" s="273"/>
      <c r="H94" s="260"/>
      <c r="I94" s="248"/>
      <c r="J94" s="248"/>
    </row>
    <row r="95" spans="2:10" s="32" customFormat="1" ht="11.25" customHeight="1">
      <c r="B95" s="273"/>
      <c r="C95" s="273"/>
      <c r="D95" s="273"/>
      <c r="H95" s="260"/>
      <c r="I95" s="248"/>
      <c r="J95" s="248"/>
    </row>
    <row r="96" spans="1:10" s="30" customFormat="1" ht="15" hidden="1">
      <c r="A96" s="32" t="s">
        <v>61</v>
      </c>
      <c r="B96" s="273" t="s">
        <v>62</v>
      </c>
      <c r="C96" s="273"/>
      <c r="D96" s="273"/>
      <c r="E96" s="566" t="str">
        <f>E144</f>
        <v> Năm 2009</v>
      </c>
      <c r="F96" s="552"/>
      <c r="G96" s="567" t="str">
        <f>G144</f>
        <v> Năm 2008</v>
      </c>
      <c r="H96" s="260"/>
      <c r="I96" s="248"/>
      <c r="J96" s="248"/>
    </row>
    <row r="97" spans="1:7" ht="9" customHeight="1" hidden="1">
      <c r="A97" s="14"/>
      <c r="B97" s="14"/>
      <c r="C97" s="152"/>
      <c r="E97" s="41"/>
      <c r="F97" s="90"/>
      <c r="G97" s="515"/>
    </row>
    <row r="98" spans="2:7" ht="14.25" customHeight="1" hidden="1">
      <c r="B98" s="562" t="s">
        <v>63</v>
      </c>
      <c r="C98" s="519"/>
      <c r="D98" s="519"/>
      <c r="E98" s="560">
        <v>0</v>
      </c>
      <c r="F98" s="550"/>
      <c r="G98" s="560">
        <v>0</v>
      </c>
    </row>
    <row r="99" spans="2:7" ht="14.25" customHeight="1" hidden="1">
      <c r="B99" s="568" t="s">
        <v>64</v>
      </c>
      <c r="C99" s="519"/>
      <c r="D99" s="519"/>
      <c r="E99" s="560">
        <v>0</v>
      </c>
      <c r="F99" s="550"/>
      <c r="G99" s="560">
        <v>0</v>
      </c>
    </row>
    <row r="100" spans="2:7" ht="13.5" customHeight="1" hidden="1">
      <c r="B100" s="568" t="s">
        <v>65</v>
      </c>
      <c r="C100" s="519"/>
      <c r="D100" s="519"/>
      <c r="E100" s="560">
        <v>0</v>
      </c>
      <c r="F100" s="550"/>
      <c r="G100" s="560">
        <v>0</v>
      </c>
    </row>
    <row r="101" spans="2:7" ht="15.75" customHeight="1" hidden="1">
      <c r="B101" s="152" t="s">
        <v>66</v>
      </c>
      <c r="C101" s="519"/>
      <c r="D101" s="519"/>
      <c r="E101" s="560">
        <f>'[2]KQKD'!D31</f>
        <v>1936049376</v>
      </c>
      <c r="F101" s="550"/>
      <c r="G101" s="560">
        <v>1936049376</v>
      </c>
    </row>
    <row r="102" spans="3:7" ht="7.5" customHeight="1" hidden="1">
      <c r="C102" s="519"/>
      <c r="D102" s="519"/>
      <c r="E102" s="560"/>
      <c r="F102" s="550"/>
      <c r="G102" s="546"/>
    </row>
    <row r="103" spans="2:9" ht="18.75" customHeight="1" hidden="1">
      <c r="B103" s="519" t="s">
        <v>67</v>
      </c>
      <c r="C103" s="519"/>
      <c r="D103" s="519"/>
      <c r="E103" s="549">
        <f>SUM(E98:E101)</f>
        <v>1936049376</v>
      </c>
      <c r="F103" s="550"/>
      <c r="G103" s="551">
        <f>SUM(G98:G101)</f>
        <v>1936049376</v>
      </c>
      <c r="H103" s="538" t="e">
        <f>F103-'[2]KQKD'!E31</f>
        <v>#REF!</v>
      </c>
      <c r="I103" s="538">
        <f>G103-'[2]KQKD'!F31</f>
        <v>215442465</v>
      </c>
    </row>
    <row r="104" spans="2:7" ht="11.25" customHeight="1">
      <c r="B104" s="519"/>
      <c r="C104" s="519"/>
      <c r="D104" s="519"/>
      <c r="E104" s="552"/>
      <c r="F104" s="550"/>
      <c r="G104" s="546"/>
    </row>
    <row r="105" spans="1:7" ht="15">
      <c r="A105" s="14" t="s">
        <v>61</v>
      </c>
      <c r="B105" s="14" t="s">
        <v>68</v>
      </c>
      <c r="C105" s="152"/>
      <c r="E105" s="543" t="s">
        <v>1070</v>
      </c>
      <c r="F105" s="544"/>
      <c r="G105" s="545" t="s">
        <v>1071</v>
      </c>
    </row>
    <row r="106" spans="1:7" ht="9" customHeight="1">
      <c r="A106" s="14"/>
      <c r="B106" s="14"/>
      <c r="C106" s="152"/>
      <c r="E106" s="41"/>
      <c r="F106" s="90"/>
      <c r="G106" s="515"/>
    </row>
    <row r="107" spans="2:7" ht="15">
      <c r="B107" s="152" t="s">
        <v>69</v>
      </c>
      <c r="C107" s="152"/>
      <c r="E107" s="123">
        <f>'[1]KQKD'!D37</f>
        <v>1681990302.7</v>
      </c>
      <c r="F107" s="160"/>
      <c r="G107" s="123">
        <f>'[1]KQKD'!F37</f>
        <v>245364596</v>
      </c>
    </row>
    <row r="108" spans="2:7" ht="32.25" customHeight="1">
      <c r="B108" s="786" t="s">
        <v>70</v>
      </c>
      <c r="C108" s="782"/>
      <c r="D108" s="782"/>
      <c r="E108" s="569">
        <v>0</v>
      </c>
      <c r="F108" s="570"/>
      <c r="G108" s="570">
        <v>0</v>
      </c>
    </row>
    <row r="109" spans="2:10" s="14" customFormat="1" ht="15" thickBot="1">
      <c r="B109" s="14" t="s">
        <v>71</v>
      </c>
      <c r="C109" s="571"/>
      <c r="E109" s="549">
        <f>E107-E108</f>
        <v>1681990302.7</v>
      </c>
      <c r="F109" s="552"/>
      <c r="G109" s="549">
        <f>G107-G108</f>
        <v>245364596</v>
      </c>
      <c r="H109" s="538"/>
      <c r="I109" s="539"/>
      <c r="J109" s="539"/>
    </row>
    <row r="110" spans="3:7" ht="6.75" customHeight="1" hidden="1">
      <c r="C110" s="152"/>
      <c r="E110" s="123"/>
      <c r="F110" s="160"/>
      <c r="G110" s="160"/>
    </row>
    <row r="111" spans="3:7" ht="6.75" customHeight="1" hidden="1">
      <c r="C111" s="152"/>
      <c r="E111" s="123"/>
      <c r="F111" s="160"/>
      <c r="G111" s="160"/>
    </row>
    <row r="112" spans="1:10" ht="15.75" hidden="1" thickTop="1">
      <c r="A112" s="6" t="s">
        <v>72</v>
      </c>
      <c r="B112" s="14" t="s">
        <v>73</v>
      </c>
      <c r="C112" s="152"/>
      <c r="E112" s="290">
        <v>0</v>
      </c>
      <c r="F112" s="572"/>
      <c r="G112" s="572">
        <v>0</v>
      </c>
      <c r="I112" s="573"/>
      <c r="J112" s="573"/>
    </row>
    <row r="113" spans="2:7" ht="15.75" hidden="1" thickTop="1">
      <c r="B113" s="1" t="s">
        <v>74</v>
      </c>
      <c r="C113" s="152"/>
      <c r="E113" s="123"/>
      <c r="F113" s="160"/>
      <c r="G113" s="160"/>
    </row>
    <row r="114" spans="2:7" ht="15.75" hidden="1" thickTop="1">
      <c r="B114" s="1" t="s">
        <v>75</v>
      </c>
      <c r="C114" s="152"/>
      <c r="E114" s="123"/>
      <c r="F114" s="160"/>
      <c r="G114" s="160"/>
    </row>
    <row r="115" spans="2:7" ht="15.75" hidden="1" thickTop="1">
      <c r="B115" s="1" t="s">
        <v>76</v>
      </c>
      <c r="C115" s="152"/>
      <c r="E115" s="123"/>
      <c r="F115" s="160"/>
      <c r="G115" s="160"/>
    </row>
    <row r="116" spans="2:7" ht="15.75" hidden="1" thickTop="1">
      <c r="B116" s="1" t="s">
        <v>77</v>
      </c>
      <c r="C116" s="152"/>
      <c r="E116" s="123"/>
      <c r="F116" s="160"/>
      <c r="G116" s="160"/>
    </row>
    <row r="117" spans="2:7" ht="15.75" hidden="1" thickTop="1">
      <c r="B117" s="1" t="s">
        <v>78</v>
      </c>
      <c r="C117" s="152"/>
      <c r="E117" s="123"/>
      <c r="F117" s="160"/>
      <c r="G117" s="160"/>
    </row>
    <row r="118" spans="2:7" ht="15.75" hidden="1" thickTop="1">
      <c r="B118" s="1" t="s">
        <v>79</v>
      </c>
      <c r="C118" s="152"/>
      <c r="E118" s="123"/>
      <c r="F118" s="160"/>
      <c r="G118" s="160"/>
    </row>
    <row r="119" spans="3:10" ht="3.75" customHeight="1" thickTop="1">
      <c r="C119" s="152"/>
      <c r="E119" s="123"/>
      <c r="F119" s="160"/>
      <c r="G119" s="160"/>
      <c r="I119" s="573"/>
      <c r="J119" s="573"/>
    </row>
    <row r="120" spans="1:7" ht="15">
      <c r="A120" s="228" t="s">
        <v>80</v>
      </c>
      <c r="B120" s="781" t="s">
        <v>81</v>
      </c>
      <c r="C120" s="781"/>
      <c r="D120" s="781"/>
      <c r="E120" s="782"/>
      <c r="F120" s="782"/>
      <c r="G120" s="782"/>
    </row>
    <row r="121" spans="5:7" ht="15">
      <c r="E121" s="543" t="s">
        <v>1070</v>
      </c>
      <c r="F121" s="544"/>
      <c r="G121" s="545" t="s">
        <v>1071</v>
      </c>
    </row>
    <row r="122" spans="2:10" s="30" customFormat="1" ht="15" customHeight="1">
      <c r="B122" s="574" t="s">
        <v>423</v>
      </c>
      <c r="C122" s="574"/>
      <c r="D122" s="574"/>
      <c r="H122" s="260"/>
      <c r="I122" s="248"/>
      <c r="J122" s="248"/>
    </row>
    <row r="123" spans="2:10" s="30" customFormat="1" ht="15">
      <c r="B123" s="575" t="s">
        <v>82</v>
      </c>
      <c r="C123" s="576"/>
      <c r="D123" s="577"/>
      <c r="E123" s="576">
        <f>'[1]KQKD'!D35</f>
        <v>12738508310</v>
      </c>
      <c r="F123" s="576" t="e">
        <f>'[2]KQKD'!E35</f>
        <v>#REF!</v>
      </c>
      <c r="G123" s="576">
        <f>'[1]KQKD'!F35</f>
        <v>10716613772</v>
      </c>
      <c r="H123" s="260"/>
      <c r="I123" s="248"/>
      <c r="J123" s="248"/>
    </row>
    <row r="124" spans="2:10" s="30" customFormat="1" ht="15" customHeight="1">
      <c r="B124" s="575" t="s">
        <v>83</v>
      </c>
      <c r="C124" s="569"/>
      <c r="D124" s="576"/>
      <c r="E124" s="576">
        <v>0</v>
      </c>
      <c r="F124" s="576"/>
      <c r="G124" s="578">
        <v>0</v>
      </c>
      <c r="H124" s="260"/>
      <c r="I124" s="248"/>
      <c r="J124" s="248"/>
    </row>
    <row r="125" spans="2:10" s="30" customFormat="1" ht="15" customHeight="1">
      <c r="B125" s="575" t="s">
        <v>84</v>
      </c>
      <c r="C125" s="576"/>
      <c r="D125" s="577"/>
      <c r="E125" s="576">
        <v>0</v>
      </c>
      <c r="F125" s="579"/>
      <c r="G125" s="578">
        <f>SUM(G126:G128)</f>
        <v>-9841443643</v>
      </c>
      <c r="H125" s="260"/>
      <c r="I125" s="248"/>
      <c r="J125" s="248"/>
    </row>
    <row r="126" spans="2:10" s="266" customFormat="1" ht="15" customHeight="1">
      <c r="B126" s="580" t="s">
        <v>85</v>
      </c>
      <c r="C126" s="581"/>
      <c r="D126" s="582"/>
      <c r="E126" s="581"/>
      <c r="F126" s="583"/>
      <c r="G126" s="584">
        <v>-9598790891</v>
      </c>
      <c r="H126" s="386"/>
      <c r="I126" s="385"/>
      <c r="J126" s="385"/>
    </row>
    <row r="127" spans="2:10" s="266" customFormat="1" ht="15" customHeight="1">
      <c r="B127" s="580" t="s">
        <v>86</v>
      </c>
      <c r="C127" s="581"/>
      <c r="D127" s="582"/>
      <c r="E127" s="581"/>
      <c r="F127" s="583"/>
      <c r="G127" s="584">
        <v>-242386123</v>
      </c>
      <c r="H127" s="386"/>
      <c r="I127" s="385"/>
      <c r="J127" s="385"/>
    </row>
    <row r="128" spans="2:10" s="266" customFormat="1" ht="15" customHeight="1">
      <c r="B128" s="580" t="s">
        <v>87</v>
      </c>
      <c r="C128" s="581"/>
      <c r="D128" s="582"/>
      <c r="E128" s="581"/>
      <c r="F128" s="583"/>
      <c r="G128" s="584">
        <v>-266629</v>
      </c>
      <c r="H128" s="386"/>
      <c r="I128" s="385"/>
      <c r="J128" s="385"/>
    </row>
    <row r="129" spans="2:10" s="30" customFormat="1" ht="15" customHeight="1">
      <c r="B129" s="585" t="s">
        <v>88</v>
      </c>
      <c r="C129" s="586"/>
      <c r="D129" s="587"/>
      <c r="E129" s="579">
        <f>E123+E124-E125</f>
        <v>12738508310</v>
      </c>
      <c r="F129" s="579" t="e">
        <f>F123+F124-F125</f>
        <v>#REF!</v>
      </c>
      <c r="G129" s="579">
        <f>G123+G125</f>
        <v>875170129</v>
      </c>
      <c r="H129" s="260"/>
      <c r="I129" s="248"/>
      <c r="J129" s="248"/>
    </row>
    <row r="130" spans="2:10" s="30" customFormat="1" ht="15" customHeight="1">
      <c r="B130" s="588" t="s">
        <v>89</v>
      </c>
      <c r="C130" s="586"/>
      <c r="D130" s="587"/>
      <c r="E130" s="579"/>
      <c r="F130" s="579"/>
      <c r="G130" s="579"/>
      <c r="H130" s="260"/>
      <c r="I130" s="248"/>
      <c r="J130" s="248"/>
    </row>
    <row r="131" spans="2:10" s="30" customFormat="1" ht="15" customHeight="1">
      <c r="B131" s="569" t="s">
        <v>90</v>
      </c>
      <c r="C131" s="586"/>
      <c r="D131" s="587"/>
      <c r="E131" s="579">
        <f>9967413185+'[1]BTDC'!F22</f>
        <v>10017578502</v>
      </c>
      <c r="F131" s="579"/>
      <c r="G131" s="579"/>
      <c r="H131" s="260"/>
      <c r="I131" s="248"/>
      <c r="J131" s="248"/>
    </row>
    <row r="132" spans="2:10" s="30" customFormat="1" ht="15" customHeight="1">
      <c r="B132" s="569" t="s">
        <v>91</v>
      </c>
      <c r="C132" s="586"/>
      <c r="D132" s="587"/>
      <c r="E132" s="579">
        <f>E131*0.2*0.5</f>
        <v>1001757850.2</v>
      </c>
      <c r="F132" s="579"/>
      <c r="G132" s="579"/>
      <c r="H132" s="260"/>
      <c r="I132" s="248"/>
      <c r="J132" s="248"/>
    </row>
    <row r="133" spans="2:10" s="30" customFormat="1" ht="15" customHeight="1">
      <c r="B133" s="569" t="s">
        <v>92</v>
      </c>
      <c r="C133" s="586"/>
      <c r="D133" s="587"/>
      <c r="E133" s="579"/>
      <c r="F133" s="579"/>
      <c r="G133" s="579"/>
      <c r="H133" s="260"/>
      <c r="I133" s="248"/>
      <c r="J133" s="248"/>
    </row>
    <row r="134" spans="2:10" s="30" customFormat="1" ht="15" customHeight="1">
      <c r="B134" s="569" t="s">
        <v>93</v>
      </c>
      <c r="C134" s="586"/>
      <c r="D134" s="587"/>
      <c r="E134" s="579">
        <v>2720929810</v>
      </c>
      <c r="F134" s="579"/>
      <c r="G134" s="579"/>
      <c r="H134" s="260"/>
      <c r="I134" s="248"/>
      <c r="J134" s="248"/>
    </row>
    <row r="135" spans="2:10" s="30" customFormat="1" ht="15" customHeight="1">
      <c r="B135" s="569" t="s">
        <v>91</v>
      </c>
      <c r="C135" s="586"/>
      <c r="D135" s="587"/>
      <c r="E135" s="579">
        <f>E134*0.25</f>
        <v>680232452.5</v>
      </c>
      <c r="F135" s="579"/>
      <c r="G135" s="579"/>
      <c r="H135" s="260"/>
      <c r="I135" s="248"/>
      <c r="J135" s="248"/>
    </row>
    <row r="136" spans="2:10" s="266" customFormat="1" ht="15">
      <c r="B136" s="585" t="s">
        <v>94</v>
      </c>
      <c r="C136" s="586"/>
      <c r="D136" s="587"/>
      <c r="E136" s="578">
        <f>E132+E135</f>
        <v>1681990302.7</v>
      </c>
      <c r="F136" s="578" t="e">
        <f>F129*20%</f>
        <v>#REF!</v>
      </c>
      <c r="G136" s="578">
        <f>G129*0.28</f>
        <v>245047636.12000003</v>
      </c>
      <c r="H136" s="386"/>
      <c r="I136" s="385"/>
      <c r="J136" s="385"/>
    </row>
    <row r="137" spans="2:10" s="266" customFormat="1" ht="15">
      <c r="B137" s="585" t="s">
        <v>95</v>
      </c>
      <c r="C137" s="586"/>
      <c r="D137" s="587"/>
      <c r="E137" s="578"/>
      <c r="F137" s="578"/>
      <c r="G137" s="578">
        <v>316960</v>
      </c>
      <c r="H137" s="386"/>
      <c r="I137" s="385"/>
      <c r="J137" s="385"/>
    </row>
    <row r="138" spans="2:10" s="266" customFormat="1" ht="15" customHeight="1" hidden="1">
      <c r="B138" s="589" t="s">
        <v>96</v>
      </c>
      <c r="C138" s="590" t="s">
        <v>97</v>
      </c>
      <c r="D138" s="591"/>
      <c r="E138" s="581">
        <v>0</v>
      </c>
      <c r="F138" s="584"/>
      <c r="G138" s="584">
        <v>0</v>
      </c>
      <c r="H138" s="386"/>
      <c r="I138" s="386">
        <f>G139-'[2]KQKD'!F37</f>
        <v>-4592995718</v>
      </c>
      <c r="J138" s="385"/>
    </row>
    <row r="139" spans="2:10" s="30" customFormat="1" ht="15" customHeight="1" hidden="1">
      <c r="B139" s="589" t="s">
        <v>98</v>
      </c>
      <c r="C139" s="590" t="s">
        <v>99</v>
      </c>
      <c r="D139" s="592"/>
      <c r="E139" s="581">
        <v>0</v>
      </c>
      <c r="F139" s="584"/>
      <c r="G139" s="584">
        <v>0</v>
      </c>
      <c r="H139" s="260" t="e">
        <f>F140-'[2]KQKD'!E40</f>
        <v>#REF!</v>
      </c>
      <c r="I139" s="260">
        <f>G139-'[2]KQKD'!F37</f>
        <v>-4592995718</v>
      </c>
      <c r="J139" s="248"/>
    </row>
    <row r="140" spans="2:10" s="30" customFormat="1" ht="18.75" customHeight="1">
      <c r="B140" s="585" t="s">
        <v>100</v>
      </c>
      <c r="C140" s="586"/>
      <c r="D140" s="587"/>
      <c r="E140" s="593">
        <f>E123-E136</f>
        <v>11056518007.3</v>
      </c>
      <c r="F140" s="593" t="e">
        <f>'[2]KQKD'!E35-'[1]TM7 (2)'!F139</f>
        <v>#REF!</v>
      </c>
      <c r="G140" s="593">
        <f>G123-G136-G137</f>
        <v>10471249175.88</v>
      </c>
      <c r="H140" s="260"/>
      <c r="I140" s="260"/>
      <c r="J140" s="248"/>
    </row>
    <row r="141" spans="2:10" s="266" customFormat="1" ht="45" customHeight="1">
      <c r="B141" s="783" t="s">
        <v>101</v>
      </c>
      <c r="C141" s="783"/>
      <c r="D141" s="783"/>
      <c r="E141" s="783"/>
      <c r="F141" s="783"/>
      <c r="G141" s="783"/>
      <c r="H141" s="386"/>
      <c r="I141" s="386"/>
      <c r="J141" s="385"/>
    </row>
    <row r="142" spans="2:10" s="266" customFormat="1" ht="45.75" customHeight="1">
      <c r="B142" s="784" t="s">
        <v>102</v>
      </c>
      <c r="C142" s="784"/>
      <c r="D142" s="784"/>
      <c r="E142" s="784"/>
      <c r="F142" s="784"/>
      <c r="G142" s="784"/>
      <c r="H142" s="386"/>
      <c r="I142" s="386"/>
      <c r="J142" s="385"/>
    </row>
    <row r="143" spans="2:10" s="266" customFormat="1" ht="15">
      <c r="B143" s="594"/>
      <c r="C143" s="594"/>
      <c r="D143" s="594"/>
      <c r="E143" s="594"/>
      <c r="F143" s="594"/>
      <c r="G143" s="594"/>
      <c r="H143" s="386"/>
      <c r="I143" s="386"/>
      <c r="J143" s="385"/>
    </row>
    <row r="144" spans="1:10" s="597" customFormat="1" ht="15" hidden="1">
      <c r="A144" s="595" t="s">
        <v>72</v>
      </c>
      <c r="B144" s="596" t="s">
        <v>103</v>
      </c>
      <c r="C144" s="596"/>
      <c r="E144" s="598" t="str">
        <f>E53</f>
        <v> Năm 2009</v>
      </c>
      <c r="F144" s="599"/>
      <c r="G144" s="598" t="str">
        <f>G53</f>
        <v> Năm 2008</v>
      </c>
      <c r="H144" s="600"/>
      <c r="I144" s="601"/>
      <c r="J144" s="601"/>
    </row>
    <row r="145" spans="1:10" ht="9" customHeight="1" hidden="1">
      <c r="A145" s="542"/>
      <c r="B145" s="14"/>
      <c r="C145" s="14"/>
      <c r="E145" s="41"/>
      <c r="F145" s="90"/>
      <c r="G145" s="515"/>
      <c r="H145" s="602"/>
      <c r="I145" s="603"/>
      <c r="J145" s="603"/>
    </row>
    <row r="146" spans="1:18" ht="15" hidden="1">
      <c r="A146" s="604"/>
      <c r="B146" s="1" t="s">
        <v>104</v>
      </c>
      <c r="C146" s="14"/>
      <c r="E146" s="605">
        <v>0</v>
      </c>
      <c r="F146" s="546"/>
      <c r="G146" s="546">
        <v>0</v>
      </c>
      <c r="H146" s="606"/>
      <c r="I146" s="607"/>
      <c r="J146" s="607"/>
      <c r="R146" s="609" t="e">
        <f>SUM(#REF!)</f>
        <v>#REF!</v>
      </c>
    </row>
    <row r="147" spans="1:18" ht="15" hidden="1">
      <c r="A147" s="604"/>
      <c r="B147" s="1" t="s">
        <v>105</v>
      </c>
      <c r="C147" s="14"/>
      <c r="E147" s="610">
        <v>0</v>
      </c>
      <c r="F147" s="160"/>
      <c r="G147" s="160">
        <v>0</v>
      </c>
      <c r="H147" s="606"/>
      <c r="I147" s="607"/>
      <c r="J147" s="607"/>
      <c r="R147" s="609" t="e">
        <f>SUM(#REF!)</f>
        <v>#REF!</v>
      </c>
    </row>
    <row r="148" spans="1:18" ht="15" hidden="1">
      <c r="A148" s="604"/>
      <c r="B148" s="1" t="s">
        <v>106</v>
      </c>
      <c r="C148" s="14"/>
      <c r="E148" s="610">
        <v>0</v>
      </c>
      <c r="F148" s="160"/>
      <c r="G148" s="160">
        <v>0</v>
      </c>
      <c r="H148" s="606"/>
      <c r="I148" s="607"/>
      <c r="J148" s="607"/>
      <c r="K148" s="608"/>
      <c r="R148" s="609" t="e">
        <f>SUM(#REF!)</f>
        <v>#REF!</v>
      </c>
    </row>
    <row r="149" spans="1:18" ht="15" hidden="1">
      <c r="A149" s="604"/>
      <c r="B149" s="1" t="s">
        <v>107</v>
      </c>
      <c r="C149" s="14"/>
      <c r="E149" s="610">
        <v>0</v>
      </c>
      <c r="F149" s="160"/>
      <c r="G149" s="160">
        <v>0</v>
      </c>
      <c r="H149" s="606"/>
      <c r="I149" s="607"/>
      <c r="J149" s="607"/>
      <c r="R149" s="609" t="e">
        <f>SUM(#REF!)</f>
        <v>#REF!</v>
      </c>
    </row>
    <row r="150" spans="1:18" ht="15" hidden="1">
      <c r="A150" s="604"/>
      <c r="B150" s="1" t="s">
        <v>108</v>
      </c>
      <c r="C150" s="14"/>
      <c r="E150" s="610">
        <v>0</v>
      </c>
      <c r="F150" s="160"/>
      <c r="G150" s="611">
        <v>0</v>
      </c>
      <c r="H150" s="606"/>
      <c r="I150" s="607"/>
      <c r="J150" s="607"/>
      <c r="R150" s="609" t="e">
        <f>SUM(#REF!)</f>
        <v>#REF!</v>
      </c>
    </row>
    <row r="151" spans="1:18" ht="16.5" customHeight="1" hidden="1">
      <c r="A151" s="604"/>
      <c r="B151" s="1" t="s">
        <v>109</v>
      </c>
      <c r="C151" s="14"/>
      <c r="E151" s="612">
        <v>0</v>
      </c>
      <c r="F151" s="90"/>
      <c r="G151" s="611">
        <v>0</v>
      </c>
      <c r="H151" s="606"/>
      <c r="I151" s="607"/>
      <c r="J151" s="607"/>
      <c r="R151" s="609" t="e">
        <f>SUM(#REF!)</f>
        <v>#REF!</v>
      </c>
    </row>
    <row r="152" spans="2:18" ht="15.75" hidden="1" thickBot="1">
      <c r="B152" s="780" t="s">
        <v>110</v>
      </c>
      <c r="C152" s="780"/>
      <c r="D152" s="780"/>
      <c r="E152" s="549">
        <f>SUM(E144:E150)</f>
        <v>0</v>
      </c>
      <c r="F152" s="550"/>
      <c r="G152" s="551">
        <f>SUM(G144:G151)</f>
        <v>0</v>
      </c>
      <c r="I152" s="553"/>
      <c r="R152" s="609" t="e">
        <f>SUM(#REF!)</f>
        <v>#REF!</v>
      </c>
    </row>
    <row r="153" spans="2:18" ht="15">
      <c r="B153" s="519"/>
      <c r="C153" s="519"/>
      <c r="D153" s="519"/>
      <c r="E153" s="552"/>
      <c r="F153" s="550"/>
      <c r="G153" s="555"/>
      <c r="I153" s="553"/>
      <c r="R153" s="609"/>
    </row>
    <row r="154" spans="2:18" ht="15">
      <c r="B154" s="519"/>
      <c r="C154" s="519"/>
      <c r="D154" s="519"/>
      <c r="E154" s="552"/>
      <c r="F154" s="550"/>
      <c r="G154" s="555"/>
      <c r="I154" s="553"/>
      <c r="R154" s="609"/>
    </row>
    <row r="155" spans="2:18" ht="15">
      <c r="B155" s="519"/>
      <c r="C155" s="519"/>
      <c r="D155" s="519"/>
      <c r="E155" s="552"/>
      <c r="F155" s="550"/>
      <c r="G155" s="555"/>
      <c r="I155" s="553"/>
      <c r="R155" s="609"/>
    </row>
    <row r="156" spans="2:18" ht="15">
      <c r="B156" s="519"/>
      <c r="C156" s="519"/>
      <c r="D156" s="519"/>
      <c r="E156" s="552"/>
      <c r="F156" s="550"/>
      <c r="G156" s="555"/>
      <c r="I156" s="553"/>
      <c r="R156" s="609"/>
    </row>
    <row r="157" spans="2:18" ht="15">
      <c r="B157" s="519"/>
      <c r="C157" s="519"/>
      <c r="D157" s="519"/>
      <c r="E157" s="552"/>
      <c r="F157" s="550"/>
      <c r="G157" s="555"/>
      <c r="I157" s="553"/>
      <c r="R157" s="609"/>
    </row>
    <row r="158" spans="2:18" ht="15">
      <c r="B158" s="519"/>
      <c r="C158" s="519"/>
      <c r="D158" s="519"/>
      <c r="E158" s="552"/>
      <c r="F158" s="550"/>
      <c r="G158" s="555"/>
      <c r="I158" s="553"/>
      <c r="R158" s="609"/>
    </row>
    <row r="159" spans="2:18" ht="15">
      <c r="B159" s="519"/>
      <c r="C159" s="519"/>
      <c r="D159" s="519"/>
      <c r="E159" s="552"/>
      <c r="F159" s="550"/>
      <c r="G159" s="555"/>
      <c r="I159" s="553"/>
      <c r="R159" s="609"/>
    </row>
    <row r="160" spans="2:18" ht="15">
      <c r="B160" s="519"/>
      <c r="C160" s="519"/>
      <c r="D160" s="519"/>
      <c r="E160" s="552"/>
      <c r="F160" s="550"/>
      <c r="G160" s="555"/>
      <c r="I160" s="553"/>
      <c r="R160" s="609"/>
    </row>
    <row r="161" spans="2:18" ht="15">
      <c r="B161" s="519"/>
      <c r="C161" s="519"/>
      <c r="D161" s="519"/>
      <c r="E161" s="552"/>
      <c r="F161" s="550"/>
      <c r="G161" s="555"/>
      <c r="I161" s="553"/>
      <c r="R161" s="609"/>
    </row>
    <row r="162" spans="2:18" ht="15">
      <c r="B162" s="519"/>
      <c r="C162" s="519"/>
      <c r="D162" s="519"/>
      <c r="E162" s="552"/>
      <c r="F162" s="550"/>
      <c r="G162" s="555"/>
      <c r="I162" s="553"/>
      <c r="R162" s="609"/>
    </row>
    <row r="163" spans="2:18" ht="15">
      <c r="B163" s="519"/>
      <c r="C163" s="519"/>
      <c r="D163" s="519"/>
      <c r="E163" s="552"/>
      <c r="F163" s="550"/>
      <c r="G163" s="555"/>
      <c r="I163" s="553"/>
      <c r="R163" s="609"/>
    </row>
    <row r="164" spans="2:18" ht="15">
      <c r="B164" s="519"/>
      <c r="C164" s="519"/>
      <c r="D164" s="519"/>
      <c r="E164" s="552"/>
      <c r="F164" s="550"/>
      <c r="G164" s="555"/>
      <c r="I164" s="553"/>
      <c r="R164" s="609"/>
    </row>
    <row r="165" spans="2:18" ht="15">
      <c r="B165" s="519"/>
      <c r="C165" s="519"/>
      <c r="D165" s="519"/>
      <c r="E165" s="552"/>
      <c r="F165" s="550"/>
      <c r="G165" s="555"/>
      <c r="I165" s="553"/>
      <c r="R165" s="609"/>
    </row>
    <row r="166" spans="2:18" ht="15">
      <c r="B166" s="519"/>
      <c r="C166" s="519"/>
      <c r="D166" s="519"/>
      <c r="E166" s="552"/>
      <c r="F166" s="550"/>
      <c r="G166" s="555"/>
      <c r="I166" s="553"/>
      <c r="R166" s="609"/>
    </row>
    <row r="167" spans="2:18" ht="15">
      <c r="B167" s="519"/>
      <c r="C167" s="519"/>
      <c r="D167" s="519"/>
      <c r="E167" s="552"/>
      <c r="F167" s="550"/>
      <c r="G167" s="555"/>
      <c r="I167" s="553"/>
      <c r="R167" s="609"/>
    </row>
    <row r="168" spans="1:11" ht="15">
      <c r="A168" s="6" t="s">
        <v>72</v>
      </c>
      <c r="B168" s="613" t="s">
        <v>111</v>
      </c>
      <c r="C168" s="614"/>
      <c r="D168" s="615"/>
      <c r="E168" s="616"/>
      <c r="F168" s="617"/>
      <c r="G168" s="617"/>
      <c r="I168" s="538"/>
      <c r="K168" s="539"/>
    </row>
    <row r="169" spans="1:11" ht="8.25" customHeight="1">
      <c r="A169" s="6"/>
      <c r="B169" s="613"/>
      <c r="C169" s="614"/>
      <c r="D169" s="615"/>
      <c r="E169" s="616"/>
      <c r="F169" s="617"/>
      <c r="G169" s="617"/>
      <c r="I169" s="538"/>
      <c r="K169" s="539"/>
    </row>
    <row r="170" spans="1:11" ht="31.5" customHeight="1">
      <c r="A170" s="6"/>
      <c r="B170" s="618" t="s">
        <v>112</v>
      </c>
      <c r="C170" s="619"/>
      <c r="D170" s="620"/>
      <c r="E170" s="788" t="s">
        <v>113</v>
      </c>
      <c r="F170" s="789"/>
      <c r="G170" s="621" t="s">
        <v>114</v>
      </c>
      <c r="I170" s="538"/>
      <c r="K170" s="539"/>
    </row>
    <row r="171" spans="1:11" ht="30">
      <c r="A171" s="6"/>
      <c r="B171" s="622" t="s">
        <v>115</v>
      </c>
      <c r="C171" s="614"/>
      <c r="D171" s="615"/>
      <c r="E171" s="623">
        <v>0.5121</v>
      </c>
      <c r="F171" s="617"/>
      <c r="G171" s="617" t="s">
        <v>116</v>
      </c>
      <c r="I171" s="538"/>
      <c r="K171" s="539"/>
    </row>
    <row r="172" spans="1:11" ht="9.75" customHeight="1">
      <c r="A172" s="6"/>
      <c r="B172" s="613"/>
      <c r="C172" s="614"/>
      <c r="D172" s="615"/>
      <c r="E172" s="616"/>
      <c r="F172" s="617"/>
      <c r="G172" s="617"/>
      <c r="I172" s="538"/>
      <c r="K172" s="539"/>
    </row>
    <row r="173" spans="1:11" ht="15">
      <c r="A173" s="6"/>
      <c r="B173" s="613" t="s">
        <v>117</v>
      </c>
      <c r="C173" s="614"/>
      <c r="D173" s="615"/>
      <c r="E173" s="616"/>
      <c r="F173" s="617"/>
      <c r="G173" s="617"/>
      <c r="I173" s="538"/>
      <c r="K173" s="539"/>
    </row>
    <row r="174" spans="1:11" ht="7.5" customHeight="1">
      <c r="A174" s="6"/>
      <c r="B174" s="790"/>
      <c r="C174" s="791"/>
      <c r="D174" s="791"/>
      <c r="E174" s="791"/>
      <c r="F174" s="791"/>
      <c r="G174" s="791"/>
      <c r="I174" s="538"/>
      <c r="K174" s="539"/>
    </row>
    <row r="175" spans="1:11" ht="15">
      <c r="A175" s="6"/>
      <c r="B175" s="792" t="s">
        <v>118</v>
      </c>
      <c r="C175" s="793"/>
      <c r="D175" s="793"/>
      <c r="E175" s="793"/>
      <c r="F175" s="793"/>
      <c r="G175" s="793"/>
      <c r="I175" s="538"/>
      <c r="K175" s="539"/>
    </row>
    <row r="176" spans="1:11" ht="6" customHeight="1">
      <c r="A176" s="6"/>
      <c r="B176" s="624"/>
      <c r="C176" s="449"/>
      <c r="D176" s="449"/>
      <c r="E176" s="449"/>
      <c r="F176" s="449"/>
      <c r="G176" s="625"/>
      <c r="I176" s="538"/>
      <c r="K176" s="539"/>
    </row>
    <row r="177" spans="1:11" ht="15.75" customHeight="1">
      <c r="A177" s="6"/>
      <c r="B177" s="626" t="s">
        <v>112</v>
      </c>
      <c r="C177" s="626"/>
      <c r="D177" s="626" t="s">
        <v>119</v>
      </c>
      <c r="E177" s="626"/>
      <c r="F177" s="627"/>
      <c r="G177" s="628" t="s">
        <v>120</v>
      </c>
      <c r="I177" s="538"/>
      <c r="K177" s="539"/>
    </row>
    <row r="178" spans="1:11" ht="15">
      <c r="A178" s="6"/>
      <c r="B178" s="14" t="s">
        <v>121</v>
      </c>
      <c r="C178" s="449"/>
      <c r="D178" s="787" t="s">
        <v>122</v>
      </c>
      <c r="E178" s="787"/>
      <c r="F178" s="449"/>
      <c r="G178" s="629">
        <v>136941536464</v>
      </c>
      <c r="H178" s="538" t="s">
        <v>123</v>
      </c>
      <c r="I178" s="538"/>
      <c r="K178" s="539"/>
    </row>
    <row r="179" spans="1:11" ht="15" customHeight="1">
      <c r="A179" s="6"/>
      <c r="C179" s="449"/>
      <c r="D179" s="762" t="s">
        <v>124</v>
      </c>
      <c r="E179" s="762"/>
      <c r="F179" s="449"/>
      <c r="G179" s="629">
        <v>5195517124</v>
      </c>
      <c r="I179" s="538"/>
      <c r="K179" s="539"/>
    </row>
    <row r="180" spans="1:11" ht="15" hidden="1">
      <c r="A180" s="6"/>
      <c r="C180" s="449"/>
      <c r="D180" s="762" t="s">
        <v>125</v>
      </c>
      <c r="E180" s="762"/>
      <c r="F180" s="449"/>
      <c r="G180" s="630">
        <v>0</v>
      </c>
      <c r="I180" s="538"/>
      <c r="K180" s="539"/>
    </row>
    <row r="181" spans="1:11" ht="15" customHeight="1" hidden="1">
      <c r="A181" s="6"/>
      <c r="C181" s="449"/>
      <c r="D181" s="762" t="s">
        <v>126</v>
      </c>
      <c r="E181" s="762"/>
      <c r="F181" s="449"/>
      <c r="G181" s="629"/>
      <c r="I181" s="538"/>
      <c r="K181" s="539"/>
    </row>
    <row r="182" spans="1:11" ht="15" customHeight="1" hidden="1">
      <c r="A182" s="6"/>
      <c r="C182" s="449"/>
      <c r="D182" s="762" t="s">
        <v>127</v>
      </c>
      <c r="E182" s="762"/>
      <c r="F182" s="449"/>
      <c r="G182" s="629"/>
      <c r="I182" s="538"/>
      <c r="K182" s="539"/>
    </row>
    <row r="183" spans="1:11" ht="15">
      <c r="A183" s="6"/>
      <c r="C183" s="449"/>
      <c r="D183" s="445" t="s">
        <v>128</v>
      </c>
      <c r="E183" s="445"/>
      <c r="F183" s="449"/>
      <c r="G183" s="629">
        <f>G185</f>
        <v>92153700</v>
      </c>
      <c r="H183" s="538">
        <v>0</v>
      </c>
      <c r="I183" s="538"/>
      <c r="K183" s="539"/>
    </row>
    <row r="184" spans="1:11" ht="15" hidden="1">
      <c r="A184" s="6"/>
      <c r="C184" s="449"/>
      <c r="D184" s="445" t="s">
        <v>129</v>
      </c>
      <c r="E184" s="445"/>
      <c r="F184" s="449"/>
      <c r="G184" s="629"/>
      <c r="I184" s="538"/>
      <c r="K184" s="539"/>
    </row>
    <row r="185" spans="1:11" ht="15" customHeight="1">
      <c r="A185" s="6"/>
      <c r="C185" s="449"/>
      <c r="D185" s="762" t="s">
        <v>130</v>
      </c>
      <c r="E185" s="762"/>
      <c r="F185" s="449"/>
      <c r="G185" s="629">
        <f>'[1]LC- gt'!D20</f>
        <v>92153700</v>
      </c>
      <c r="H185" s="538">
        <v>0</v>
      </c>
      <c r="I185" s="538"/>
      <c r="K185" s="539"/>
    </row>
    <row r="186" spans="1:11" ht="15" customHeight="1">
      <c r="A186" s="6"/>
      <c r="C186" s="449"/>
      <c r="D186" s="762" t="s">
        <v>131</v>
      </c>
      <c r="E186" s="762"/>
      <c r="F186" s="449"/>
      <c r="G186" s="629"/>
      <c r="I186" s="538"/>
      <c r="K186" s="539"/>
    </row>
    <row r="187" spans="1:11" ht="6" customHeight="1">
      <c r="A187" s="6"/>
      <c r="B187" s="631"/>
      <c r="C187" s="632"/>
      <c r="D187" s="445"/>
      <c r="E187" s="616"/>
      <c r="F187" s="617"/>
      <c r="G187" s="617"/>
      <c r="I187" s="538"/>
      <c r="K187" s="539"/>
    </row>
    <row r="188" spans="1:11" ht="15">
      <c r="A188" s="6"/>
      <c r="B188" s="631" t="s">
        <v>132</v>
      </c>
      <c r="C188" s="632"/>
      <c r="D188" s="445"/>
      <c r="E188" s="616"/>
      <c r="F188" s="617"/>
      <c r="G188" s="617"/>
      <c r="H188" s="633"/>
      <c r="I188" s="633"/>
      <c r="J188" s="634"/>
      <c r="K188" s="634"/>
    </row>
    <row r="189" spans="1:11" ht="6" customHeight="1">
      <c r="A189" s="6"/>
      <c r="B189" s="631"/>
      <c r="C189" s="632"/>
      <c r="D189" s="445"/>
      <c r="E189" s="616"/>
      <c r="F189" s="617"/>
      <c r="G189" s="617"/>
      <c r="H189" s="633"/>
      <c r="I189" s="633"/>
      <c r="J189" s="634"/>
      <c r="K189" s="634"/>
    </row>
    <row r="190" spans="1:11" ht="15.75" customHeight="1">
      <c r="A190" s="6"/>
      <c r="B190" s="792" t="s">
        <v>133</v>
      </c>
      <c r="C190" s="793"/>
      <c r="D190" s="793"/>
      <c r="E190" s="793"/>
      <c r="F190" s="793"/>
      <c r="G190" s="793"/>
      <c r="I190" s="538"/>
      <c r="K190" s="539"/>
    </row>
    <row r="191" spans="1:11" ht="5.25" customHeight="1">
      <c r="A191" s="6"/>
      <c r="B191" s="624"/>
      <c r="C191" s="449"/>
      <c r="D191" s="449"/>
      <c r="E191" s="449"/>
      <c r="F191" s="449"/>
      <c r="G191" s="449"/>
      <c r="I191" s="538"/>
      <c r="K191" s="539"/>
    </row>
    <row r="192" spans="1:11" ht="30.75" customHeight="1">
      <c r="A192" s="6"/>
      <c r="B192" s="635" t="s">
        <v>112</v>
      </c>
      <c r="C192" s="626"/>
      <c r="D192" s="635" t="s">
        <v>119</v>
      </c>
      <c r="E192" s="636"/>
      <c r="F192" s="637"/>
      <c r="G192" s="636" t="s">
        <v>556</v>
      </c>
      <c r="I192" s="538"/>
      <c r="K192" s="539"/>
    </row>
    <row r="193" spans="1:11" ht="15.75" customHeight="1">
      <c r="A193" s="6"/>
      <c r="B193" s="14" t="s">
        <v>121</v>
      </c>
      <c r="C193" s="449"/>
      <c r="D193" s="762" t="s">
        <v>134</v>
      </c>
      <c r="E193" s="762"/>
      <c r="F193" s="449"/>
      <c r="G193" s="638">
        <v>2450125436</v>
      </c>
      <c r="H193" s="538" t="s">
        <v>123</v>
      </c>
      <c r="I193" s="538" t="s">
        <v>135</v>
      </c>
      <c r="K193" s="539"/>
    </row>
    <row r="194" spans="1:11" ht="15.75" customHeight="1">
      <c r="A194" s="6"/>
      <c r="B194" s="624"/>
      <c r="C194" s="449"/>
      <c r="D194" s="762" t="s">
        <v>124</v>
      </c>
      <c r="E194" s="762"/>
      <c r="F194" s="449"/>
      <c r="G194" s="638">
        <v>359329122</v>
      </c>
      <c r="H194" s="538" t="s">
        <v>123</v>
      </c>
      <c r="I194" s="538" t="s">
        <v>136</v>
      </c>
      <c r="K194" s="539"/>
    </row>
    <row r="195" spans="1:11" ht="15.75" customHeight="1">
      <c r="A195" s="6"/>
      <c r="B195" s="624"/>
      <c r="C195" s="449"/>
      <c r="D195" s="762" t="s">
        <v>137</v>
      </c>
      <c r="E195" s="762"/>
      <c r="F195" s="449"/>
      <c r="G195" s="638">
        <f>'[1]BCDKT'!D99</f>
        <v>1674000000</v>
      </c>
      <c r="I195" s="538" t="s">
        <v>138</v>
      </c>
      <c r="K195" s="539"/>
    </row>
    <row r="196" spans="1:11" ht="15.75" customHeight="1" hidden="1">
      <c r="A196" s="6"/>
      <c r="B196" s="624"/>
      <c r="C196" s="449"/>
      <c r="D196" s="762" t="s">
        <v>139</v>
      </c>
      <c r="E196" s="762"/>
      <c r="F196" s="449"/>
      <c r="G196" s="638">
        <v>0</v>
      </c>
      <c r="I196" s="538" t="s">
        <v>140</v>
      </c>
      <c r="K196" s="539"/>
    </row>
    <row r="197" spans="1:11" ht="15.75" customHeight="1">
      <c r="A197" s="6"/>
      <c r="B197" s="624"/>
      <c r="C197" s="449"/>
      <c r="D197" s="445" t="s">
        <v>141</v>
      </c>
      <c r="E197" s="445"/>
      <c r="F197" s="449"/>
      <c r="G197" s="638">
        <v>968758740</v>
      </c>
      <c r="I197" s="538"/>
      <c r="K197" s="539"/>
    </row>
    <row r="198" spans="1:11" ht="15.75" customHeight="1">
      <c r="A198" s="6"/>
      <c r="B198" s="624"/>
      <c r="C198" s="449"/>
      <c r="D198" s="445" t="s">
        <v>142</v>
      </c>
      <c r="E198" s="445"/>
      <c r="F198" s="449"/>
      <c r="G198" s="638">
        <f>'[1]TM4'!F218</f>
        <v>6214246875</v>
      </c>
      <c r="I198" s="538"/>
      <c r="K198" s="539"/>
    </row>
    <row r="199" spans="1:11" ht="9.75" customHeight="1">
      <c r="A199" s="6"/>
      <c r="B199" s="624"/>
      <c r="C199" s="449"/>
      <c r="D199" s="449"/>
      <c r="E199" s="449"/>
      <c r="F199" s="449"/>
      <c r="G199" s="449"/>
      <c r="I199" s="538"/>
      <c r="K199" s="539"/>
    </row>
    <row r="200" spans="1:11" ht="15">
      <c r="A200" s="6"/>
      <c r="B200" s="793" t="s">
        <v>143</v>
      </c>
      <c r="C200" s="793"/>
      <c r="D200" s="793"/>
      <c r="E200" s="793"/>
      <c r="F200" s="793"/>
      <c r="G200" s="793"/>
      <c r="I200" s="538"/>
      <c r="K200" s="539"/>
    </row>
    <row r="201" spans="2:10" s="266" customFormat="1" ht="12" customHeight="1">
      <c r="B201" s="639"/>
      <c r="C201" s="639"/>
      <c r="D201" s="639"/>
      <c r="E201" s="639"/>
      <c r="F201" s="639"/>
      <c r="G201" s="639"/>
      <c r="H201" s="386"/>
      <c r="I201" s="386"/>
      <c r="J201" s="385"/>
    </row>
    <row r="202" spans="1:7" ht="15" customHeight="1" hidden="1">
      <c r="A202" s="6" t="s">
        <v>144</v>
      </c>
      <c r="B202" s="613" t="s">
        <v>111</v>
      </c>
      <c r="C202" s="614"/>
      <c r="D202" s="615"/>
      <c r="E202" s="616"/>
      <c r="F202" s="617"/>
      <c r="G202" s="617"/>
    </row>
    <row r="203" spans="1:7" ht="9.75" customHeight="1" hidden="1">
      <c r="A203" s="6"/>
      <c r="B203" s="613"/>
      <c r="C203" s="614"/>
      <c r="D203" s="615"/>
      <c r="E203" s="616"/>
      <c r="F203" s="617"/>
      <c r="G203" s="617"/>
    </row>
    <row r="204" spans="1:7" ht="46.5" customHeight="1" hidden="1">
      <c r="A204" s="6"/>
      <c r="B204" s="640" t="s">
        <v>112</v>
      </c>
      <c r="C204" s="619"/>
      <c r="D204" s="620"/>
      <c r="E204" s="788" t="s">
        <v>113</v>
      </c>
      <c r="F204" s="789"/>
      <c r="G204" s="640" t="s">
        <v>114</v>
      </c>
    </row>
    <row r="205" spans="1:7" ht="15" customHeight="1" hidden="1">
      <c r="A205" s="6"/>
      <c r="B205" s="613"/>
      <c r="C205" s="614"/>
      <c r="D205" s="615"/>
      <c r="E205" s="616"/>
      <c r="F205" s="617"/>
      <c r="G205" s="617"/>
    </row>
    <row r="206" spans="1:7" ht="37.5" customHeight="1" hidden="1">
      <c r="A206" s="6"/>
      <c r="B206" s="795" t="s">
        <v>145</v>
      </c>
      <c r="C206" s="795"/>
      <c r="D206" s="795"/>
      <c r="E206" s="641" t="s">
        <v>146</v>
      </c>
      <c r="F206" s="617"/>
      <c r="G206" s="642" t="s">
        <v>147</v>
      </c>
    </row>
    <row r="207" spans="1:7" ht="15" customHeight="1" hidden="1">
      <c r="A207" s="6"/>
      <c r="B207" s="613"/>
      <c r="C207" s="614"/>
      <c r="D207" s="615"/>
      <c r="E207" s="616"/>
      <c r="F207" s="617"/>
      <c r="G207" s="617"/>
    </row>
    <row r="208" spans="1:7" ht="15" customHeight="1" hidden="1">
      <c r="A208" s="6"/>
      <c r="B208" s="613" t="s">
        <v>148</v>
      </c>
      <c r="C208" s="614"/>
      <c r="D208" s="615"/>
      <c r="E208" s="616"/>
      <c r="F208" s="617"/>
      <c r="G208" s="617"/>
    </row>
    <row r="209" spans="1:7" ht="18.75" customHeight="1" hidden="1">
      <c r="A209" s="6"/>
      <c r="B209" s="792" t="s">
        <v>149</v>
      </c>
      <c r="C209" s="793"/>
      <c r="D209" s="793"/>
      <c r="E209" s="793"/>
      <c r="F209" s="793"/>
      <c r="G209" s="793"/>
    </row>
    <row r="210" spans="1:7" ht="30.75" customHeight="1" hidden="1">
      <c r="A210" s="6"/>
      <c r="B210" s="626" t="s">
        <v>112</v>
      </c>
      <c r="C210" s="626"/>
      <c r="D210" s="626" t="s">
        <v>119</v>
      </c>
      <c r="E210" s="636"/>
      <c r="F210" s="637"/>
      <c r="G210" s="626" t="s">
        <v>150</v>
      </c>
    </row>
    <row r="211" spans="1:6" ht="6" customHeight="1" hidden="1">
      <c r="A211" s="6"/>
      <c r="B211" s="112"/>
      <c r="C211" s="643"/>
      <c r="D211" s="112"/>
      <c r="E211" s="644"/>
      <c r="F211" s="617"/>
    </row>
    <row r="212" spans="1:10" s="30" customFormat="1" ht="43.5" customHeight="1" hidden="1">
      <c r="A212" s="54"/>
      <c r="B212" s="794" t="s">
        <v>145</v>
      </c>
      <c r="C212" s="794"/>
      <c r="D212" s="646"/>
      <c r="E212" s="647"/>
      <c r="F212" s="616"/>
      <c r="G212" s="648">
        <v>2456861280</v>
      </c>
      <c r="H212" s="260"/>
      <c r="I212" s="248"/>
      <c r="J212" s="248"/>
    </row>
    <row r="213" spans="1:7" ht="14.25" customHeight="1" hidden="1">
      <c r="A213" s="6"/>
      <c r="B213" s="112"/>
      <c r="C213" s="643"/>
      <c r="D213" s="112"/>
      <c r="E213" s="644"/>
      <c r="F213" s="617"/>
      <c r="G213" s="644"/>
    </row>
    <row r="214" spans="1:7" ht="27" customHeight="1" hidden="1">
      <c r="A214" s="6"/>
      <c r="B214" s="792" t="s">
        <v>133</v>
      </c>
      <c r="C214" s="793"/>
      <c r="D214" s="793"/>
      <c r="E214" s="793"/>
      <c r="F214" s="793"/>
      <c r="G214" s="793"/>
    </row>
    <row r="215" spans="1:7" ht="27" customHeight="1" hidden="1">
      <c r="A215" s="6"/>
      <c r="B215" s="626" t="s">
        <v>112</v>
      </c>
      <c r="C215" s="626"/>
      <c r="D215" s="626" t="s">
        <v>119</v>
      </c>
      <c r="E215" s="636"/>
      <c r="F215" s="637"/>
      <c r="G215" s="628" t="s">
        <v>556</v>
      </c>
    </row>
    <row r="216" spans="1:7" ht="6.75" customHeight="1" hidden="1">
      <c r="A216" s="6"/>
      <c r="B216" s="643"/>
      <c r="C216" s="643"/>
      <c r="D216" s="643"/>
      <c r="E216" s="644"/>
      <c r="F216" s="617"/>
      <c r="G216" s="643"/>
    </row>
    <row r="217" spans="1:10" s="30" customFormat="1" ht="48" customHeight="1" hidden="1">
      <c r="A217" s="54"/>
      <c r="B217" s="794" t="s">
        <v>145</v>
      </c>
      <c r="C217" s="794"/>
      <c r="D217" s="449"/>
      <c r="E217" s="449"/>
      <c r="F217" s="449"/>
      <c r="G217" s="648">
        <v>4056303594</v>
      </c>
      <c r="H217" s="260"/>
      <c r="I217" s="248"/>
      <c r="J217" s="248"/>
    </row>
    <row r="218" spans="1:10" s="30" customFormat="1" ht="8.25" customHeight="1" hidden="1">
      <c r="A218" s="54"/>
      <c r="B218" s="645"/>
      <c r="C218" s="645"/>
      <c r="D218" s="449"/>
      <c r="E218" s="449"/>
      <c r="F218" s="449"/>
      <c r="G218" s="449"/>
      <c r="H218" s="260"/>
      <c r="I218" s="248"/>
      <c r="J218" s="248"/>
    </row>
    <row r="219" spans="1:7" ht="18.75" customHeight="1" hidden="1">
      <c r="A219" s="6"/>
      <c r="B219" s="649" t="s">
        <v>151</v>
      </c>
      <c r="C219" s="449"/>
      <c r="D219" s="449"/>
      <c r="E219" s="449"/>
      <c r="F219" s="449"/>
      <c r="G219" s="650">
        <f>G217+G218</f>
        <v>4056303594</v>
      </c>
    </row>
    <row r="220" spans="1:7" ht="18.75" customHeight="1" hidden="1">
      <c r="A220" s="6"/>
      <c r="B220" s="651"/>
      <c r="C220" s="449"/>
      <c r="D220" s="449"/>
      <c r="E220" s="449"/>
      <c r="F220" s="449"/>
      <c r="G220" s="652"/>
    </row>
    <row r="221" spans="1:7" ht="18.75" customHeight="1" hidden="1">
      <c r="A221" s="6"/>
      <c r="B221" s="651"/>
      <c r="C221" s="449"/>
      <c r="D221" s="449"/>
      <c r="E221" s="449"/>
      <c r="F221" s="449"/>
      <c r="G221" s="652"/>
    </row>
    <row r="222" spans="1:7" ht="18.75" customHeight="1" hidden="1">
      <c r="A222" s="6"/>
      <c r="B222" s="651"/>
      <c r="C222" s="449"/>
      <c r="D222" s="449"/>
      <c r="E222" s="449"/>
      <c r="F222" s="449"/>
      <c r="G222" s="652"/>
    </row>
    <row r="223" spans="1:7" ht="18.75" customHeight="1" hidden="1">
      <c r="A223" s="6"/>
      <c r="B223" s="651"/>
      <c r="C223" s="449"/>
      <c r="D223" s="449"/>
      <c r="E223" s="449"/>
      <c r="F223" s="449"/>
      <c r="G223" s="652"/>
    </row>
    <row r="224" spans="1:7" ht="18.75" customHeight="1" hidden="1">
      <c r="A224" s="6"/>
      <c r="B224" s="651"/>
      <c r="C224" s="449"/>
      <c r="D224" s="449"/>
      <c r="E224" s="449"/>
      <c r="F224" s="449"/>
      <c r="G224" s="652"/>
    </row>
    <row r="225" spans="1:7" ht="18.75" customHeight="1" hidden="1">
      <c r="A225" s="6"/>
      <c r="B225" s="651"/>
      <c r="C225" s="449"/>
      <c r="D225" s="449"/>
      <c r="E225" s="449"/>
      <c r="F225" s="449"/>
      <c r="G225" s="652"/>
    </row>
    <row r="226" spans="1:5" ht="15">
      <c r="A226" s="6" t="s">
        <v>152</v>
      </c>
      <c r="B226" s="14" t="s">
        <v>153</v>
      </c>
      <c r="C226" s="152"/>
      <c r="E226" s="262"/>
    </row>
    <row r="227" spans="1:5" ht="4.5" customHeight="1">
      <c r="A227" s="6"/>
      <c r="B227" s="14"/>
      <c r="C227" s="152"/>
      <c r="E227" s="262"/>
    </row>
    <row r="228" spans="2:7" ht="29.25" customHeight="1">
      <c r="B228" s="792" t="s">
        <v>154</v>
      </c>
      <c r="C228" s="793"/>
      <c r="D228" s="793"/>
      <c r="E228" s="793"/>
      <c r="F228" s="793"/>
      <c r="G228" s="793"/>
    </row>
    <row r="229" ht="8.25" customHeight="1"/>
    <row r="230" spans="5:7" ht="15">
      <c r="E230" s="796" t="s">
        <v>1084</v>
      </c>
      <c r="F230" s="707"/>
      <c r="G230" s="707"/>
    </row>
    <row r="231" spans="5:7" ht="15">
      <c r="E231" s="653"/>
      <c r="F231" s="146"/>
      <c r="G231" s="146"/>
    </row>
    <row r="232" spans="2:7" ht="15">
      <c r="B232" s="90" t="s">
        <v>1081</v>
      </c>
      <c r="D232" s="90" t="s">
        <v>1082</v>
      </c>
      <c r="E232" s="695" t="s">
        <v>206</v>
      </c>
      <c r="F232" s="695"/>
      <c r="G232" s="695"/>
    </row>
    <row r="233" spans="2:7" ht="15">
      <c r="B233" s="91" t="s">
        <v>1076</v>
      </c>
      <c r="D233" s="91" t="s">
        <v>1076</v>
      </c>
      <c r="E233" s="798" t="s">
        <v>1076</v>
      </c>
      <c r="F233" s="798"/>
      <c r="G233" s="798"/>
    </row>
    <row r="234" ht="15">
      <c r="D234" s="91"/>
    </row>
    <row r="235" spans="2:10" s="14" customFormat="1" ht="18.75">
      <c r="B235" s="654"/>
      <c r="C235" s="654"/>
      <c r="D235" s="655"/>
      <c r="E235" s="654"/>
      <c r="F235" s="654"/>
      <c r="G235" s="654"/>
      <c r="H235" s="538"/>
      <c r="I235" s="539"/>
      <c r="J235" s="539"/>
    </row>
    <row r="236" spans="2:4" ht="18.75">
      <c r="B236" s="656"/>
      <c r="D236" s="91"/>
    </row>
    <row r="237" spans="2:7" ht="15">
      <c r="B237" s="90" t="s">
        <v>155</v>
      </c>
      <c r="D237" s="90" t="s">
        <v>1083</v>
      </c>
      <c r="E237" s="678" t="str">
        <f>'[1]KQKD'!E51</f>
        <v>Nguyễn Thành Phúc</v>
      </c>
      <c r="F237" s="678"/>
      <c r="G237" s="678"/>
    </row>
    <row r="239" spans="2:7" ht="15">
      <c r="B239" s="14"/>
      <c r="E239" s="695"/>
      <c r="F239" s="695"/>
      <c r="G239" s="695"/>
    </row>
    <row r="242" spans="2:7" ht="47.25" customHeight="1" hidden="1">
      <c r="B242" s="718" t="s">
        <v>156</v>
      </c>
      <c r="C242" s="719"/>
      <c r="D242" s="719"/>
      <c r="E242" s="719"/>
      <c r="F242" s="719"/>
      <c r="G242" s="719"/>
    </row>
  </sheetData>
  <sheetProtection/>
  <mergeCells count="41">
    <mergeCell ref="E239:G239"/>
    <mergeCell ref="B242:G242"/>
    <mergeCell ref="E230:G230"/>
    <mergeCell ref="E232:G232"/>
    <mergeCell ref="E237:G237"/>
    <mergeCell ref="E233:G233"/>
    <mergeCell ref="B212:C212"/>
    <mergeCell ref="B214:G214"/>
    <mergeCell ref="B217:C217"/>
    <mergeCell ref="B228:G228"/>
    <mergeCell ref="B200:G200"/>
    <mergeCell ref="E204:F204"/>
    <mergeCell ref="B206:D206"/>
    <mergeCell ref="B209:G209"/>
    <mergeCell ref="D193:E193"/>
    <mergeCell ref="D194:E194"/>
    <mergeCell ref="D195:E195"/>
    <mergeCell ref="D196:E196"/>
    <mergeCell ref="D182:E182"/>
    <mergeCell ref="D185:E185"/>
    <mergeCell ref="D186:E186"/>
    <mergeCell ref="B190:G190"/>
    <mergeCell ref="D179:E179"/>
    <mergeCell ref="D180:E180"/>
    <mergeCell ref="D181:E181"/>
    <mergeCell ref="B152:D152"/>
    <mergeCell ref="E170:F170"/>
    <mergeCell ref="B174:G174"/>
    <mergeCell ref="B175:G175"/>
    <mergeCell ref="B142:G142"/>
    <mergeCell ref="B51:D51"/>
    <mergeCell ref="B64:D64"/>
    <mergeCell ref="B77:D77"/>
    <mergeCell ref="B108:D108"/>
    <mergeCell ref="D178:E178"/>
    <mergeCell ref="A4:G4"/>
    <mergeCell ref="A5:G5"/>
    <mergeCell ref="B16:D16"/>
    <mergeCell ref="B27:D27"/>
    <mergeCell ref="B120:G120"/>
    <mergeCell ref="B141:G141"/>
  </mergeCells>
  <printOptions/>
  <pageMargins left="0.49" right="0.17" top="0.17" bottom="1.3" header="0.2" footer="0.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Q73"/>
  <sheetViews>
    <sheetView zoomScalePageLayoutView="0" workbookViewId="0" topLeftCell="A56">
      <selection activeCell="D71" sqref="D71"/>
    </sheetView>
  </sheetViews>
  <sheetFormatPr defaultColWidth="9.140625" defaultRowHeight="12.75"/>
  <cols>
    <col min="1" max="1" width="4.8515625" style="30" customWidth="1"/>
    <col min="2" max="2" width="11.00390625" style="30" customWidth="1"/>
    <col min="3" max="3" width="10.140625" style="30" customWidth="1"/>
    <col min="4" max="4" width="10.57421875" style="30" customWidth="1"/>
    <col min="5" max="5" width="9.421875" style="30" customWidth="1"/>
    <col min="6" max="6" width="8.28125" style="30" customWidth="1"/>
    <col min="7" max="9" width="9.00390625" style="30" customWidth="1"/>
    <col min="10" max="10" width="12.28125" style="30" customWidth="1"/>
    <col min="11" max="11" width="35.8515625" style="30" customWidth="1"/>
    <col min="12" max="16384" width="9.140625" style="30" customWidth="1"/>
  </cols>
  <sheetData>
    <row r="1" spans="1:11" s="22" customFormat="1" ht="12.75">
      <c r="A1" s="22" t="str">
        <f>'[1]TT-VE CTY-KS'!B4</f>
        <v>CÔNG TY CỔ PHẦN CẤP NƯỚC GIA ĐỊNH</v>
      </c>
      <c r="H1" s="23"/>
      <c r="I1" s="23"/>
      <c r="J1" s="24" t="str">
        <f>'[1]BCDKT'!F1</f>
        <v>Báo cáo tài chính đã được kiểm toán</v>
      </c>
      <c r="K1" s="24"/>
    </row>
    <row r="2" spans="1:11" s="29" customFormat="1" ht="13.5">
      <c r="A2" s="25" t="str">
        <f>'[1]TT-VE CTY-KS'!B5</f>
        <v>2 Bis Nơ Trang Long, Phường 14, Quận Bình Thạnh</v>
      </c>
      <c r="B2" s="26"/>
      <c r="C2" s="26"/>
      <c r="D2" s="26"/>
      <c r="E2" s="26"/>
      <c r="F2" s="25"/>
      <c r="G2" s="25"/>
      <c r="H2" s="25"/>
      <c r="I2" s="25"/>
      <c r="J2" s="27" t="str">
        <f>'[1]BCDKT'!F2</f>
        <v>Năm 2009</v>
      </c>
      <c r="K2" s="28"/>
    </row>
    <row r="3" ht="13.5" customHeight="1"/>
    <row r="4" spans="1:10" ht="21.75" customHeight="1">
      <c r="A4" s="665" t="s">
        <v>166</v>
      </c>
      <c r="B4" s="665"/>
      <c r="C4" s="665"/>
      <c r="D4" s="665"/>
      <c r="E4" s="665"/>
      <c r="F4" s="665"/>
      <c r="G4" s="665"/>
      <c r="H4" s="665"/>
      <c r="I4" s="665"/>
      <c r="J4" s="665"/>
    </row>
    <row r="5" ht="18.75" customHeight="1"/>
    <row r="6" spans="1:11" ht="29.25" customHeight="1">
      <c r="A6" s="666" t="s">
        <v>179</v>
      </c>
      <c r="B6" s="666"/>
      <c r="C6" s="666"/>
      <c r="D6" s="666"/>
      <c r="E6" s="666"/>
      <c r="F6" s="666"/>
      <c r="G6" s="666"/>
      <c r="H6" s="666"/>
      <c r="I6" s="666"/>
      <c r="J6" s="666"/>
      <c r="K6" s="31"/>
    </row>
    <row r="7" ht="9" customHeight="1"/>
    <row r="8" ht="13.5" customHeight="1" hidden="1">
      <c r="A8" s="32" t="s">
        <v>180</v>
      </c>
    </row>
    <row r="9" ht="9" customHeight="1" hidden="1"/>
    <row r="10" spans="1:11" ht="60.75" customHeight="1">
      <c r="A10" s="667" t="s">
        <v>181</v>
      </c>
      <c r="B10" s="668"/>
      <c r="C10" s="668"/>
      <c r="D10" s="668"/>
      <c r="E10" s="668"/>
      <c r="F10" s="668"/>
      <c r="G10" s="668"/>
      <c r="H10" s="668"/>
      <c r="I10" s="668"/>
      <c r="J10" s="668"/>
      <c r="K10" s="31"/>
    </row>
    <row r="11" spans="1:11" ht="18" customHeight="1" hidden="1">
      <c r="A11" s="669" t="s">
        <v>182</v>
      </c>
      <c r="B11" s="669"/>
      <c r="C11" s="669"/>
      <c r="D11" s="669"/>
      <c r="E11" s="669"/>
      <c r="F11" s="669"/>
      <c r="G11" s="669"/>
      <c r="H11" s="669"/>
      <c r="I11" s="669"/>
      <c r="J11" s="669"/>
      <c r="K11" s="34"/>
    </row>
    <row r="12" spans="1:11" ht="21" customHeight="1" hidden="1">
      <c r="A12" s="33"/>
      <c r="B12" s="33"/>
      <c r="C12" s="33" t="s">
        <v>183</v>
      </c>
      <c r="D12" s="33"/>
      <c r="E12" s="33"/>
      <c r="F12" s="33"/>
      <c r="G12" s="33"/>
      <c r="H12" s="33" t="s">
        <v>184</v>
      </c>
      <c r="I12" s="33"/>
      <c r="J12" s="33"/>
      <c r="K12" s="34"/>
    </row>
    <row r="13" spans="1:11" ht="31.5" customHeight="1" hidden="1">
      <c r="A13" s="663"/>
      <c r="B13" s="663"/>
      <c r="C13" s="663"/>
      <c r="D13" s="663"/>
      <c r="E13" s="663"/>
      <c r="F13" s="664"/>
      <c r="G13" s="664"/>
      <c r="H13" s="664"/>
      <c r="I13" s="664"/>
      <c r="J13" s="664"/>
      <c r="K13" s="34"/>
    </row>
    <row r="14" spans="1:11" ht="28.5" customHeight="1" hidden="1">
      <c r="A14" s="663"/>
      <c r="B14" s="663"/>
      <c r="C14" s="663"/>
      <c r="D14" s="663"/>
      <c r="E14" s="663"/>
      <c r="F14" s="664"/>
      <c r="G14" s="664"/>
      <c r="H14" s="664"/>
      <c r="I14" s="664"/>
      <c r="J14" s="664"/>
      <c r="K14" s="34"/>
    </row>
    <row r="15" spans="1:11" ht="27.75" customHeight="1" hidden="1">
      <c r="A15" s="663"/>
      <c r="B15" s="663"/>
      <c r="C15" s="663"/>
      <c r="D15" s="663"/>
      <c r="E15" s="663"/>
      <c r="F15" s="664"/>
      <c r="G15" s="664"/>
      <c r="H15" s="664"/>
      <c r="I15" s="664"/>
      <c r="J15" s="664"/>
      <c r="K15" s="34"/>
    </row>
    <row r="16" spans="1:11" ht="27.75" customHeight="1" hidden="1">
      <c r="A16" s="663"/>
      <c r="B16" s="663"/>
      <c r="C16" s="663"/>
      <c r="D16" s="663"/>
      <c r="E16" s="663"/>
      <c r="F16" s="664"/>
      <c r="G16" s="664"/>
      <c r="H16" s="664"/>
      <c r="I16" s="664"/>
      <c r="J16" s="664"/>
      <c r="K16" s="34"/>
    </row>
    <row r="17" spans="1:11" ht="14.25" customHeight="1">
      <c r="A17" s="35"/>
      <c r="B17" s="35"/>
      <c r="C17" s="35"/>
      <c r="D17" s="35"/>
      <c r="E17" s="35"/>
      <c r="F17" s="36"/>
      <c r="G17" s="36"/>
      <c r="H17" s="36"/>
      <c r="I17" s="36"/>
      <c r="J17" s="36"/>
      <c r="K17" s="34"/>
    </row>
    <row r="18" spans="1:11" ht="17.25" customHeight="1">
      <c r="A18" s="670" t="s">
        <v>185</v>
      </c>
      <c r="B18" s="670"/>
      <c r="C18" s="670"/>
      <c r="D18" s="38"/>
      <c r="E18" s="39" t="s">
        <v>186</v>
      </c>
      <c r="F18" s="40"/>
      <c r="G18" s="671"/>
      <c r="H18" s="671"/>
      <c r="I18" s="671"/>
      <c r="J18" s="671"/>
      <c r="K18" s="31"/>
    </row>
    <row r="19" spans="1:11" s="20" customFormat="1" ht="17.25" customHeight="1">
      <c r="A19" s="30" t="s">
        <v>187</v>
      </c>
      <c r="B19" s="42" t="s">
        <v>188</v>
      </c>
      <c r="C19" s="42"/>
      <c r="D19" s="42"/>
      <c r="E19" s="31" t="s">
        <v>189</v>
      </c>
      <c r="F19" s="43"/>
      <c r="G19" s="672"/>
      <c r="H19" s="672"/>
      <c r="I19" s="672"/>
      <c r="J19" s="672"/>
      <c r="K19" s="45"/>
    </row>
    <row r="20" spans="1:11" s="20" customFormat="1" ht="17.25" customHeight="1">
      <c r="A20" s="30" t="s">
        <v>187</v>
      </c>
      <c r="B20" s="46" t="s">
        <v>190</v>
      </c>
      <c r="C20" s="46"/>
      <c r="D20" s="46"/>
      <c r="E20" s="46" t="s">
        <v>191</v>
      </c>
      <c r="F20" s="46"/>
      <c r="G20" s="672"/>
      <c r="H20" s="672"/>
      <c r="I20" s="672"/>
      <c r="J20" s="672"/>
      <c r="K20" s="31"/>
    </row>
    <row r="21" spans="1:14" s="20" customFormat="1" ht="17.25" customHeight="1">
      <c r="A21" s="30" t="s">
        <v>187</v>
      </c>
      <c r="B21" s="46" t="s">
        <v>192</v>
      </c>
      <c r="C21" s="46"/>
      <c r="D21" s="46"/>
      <c r="E21" s="46" t="s">
        <v>191</v>
      </c>
      <c r="F21" s="46"/>
      <c r="G21" s="672"/>
      <c r="H21" s="672"/>
      <c r="I21" s="672"/>
      <c r="J21" s="672"/>
      <c r="K21" s="31"/>
      <c r="N21" s="47"/>
    </row>
    <row r="22" spans="1:11" s="20" customFormat="1" ht="17.25" customHeight="1">
      <c r="A22" s="30" t="s">
        <v>187</v>
      </c>
      <c r="B22" s="46" t="s">
        <v>193</v>
      </c>
      <c r="C22" s="30"/>
      <c r="D22" s="46"/>
      <c r="E22" s="46" t="s">
        <v>191</v>
      </c>
      <c r="F22" s="46"/>
      <c r="G22" s="672"/>
      <c r="H22" s="672"/>
      <c r="I22" s="672"/>
      <c r="J22" s="672"/>
      <c r="K22" s="31"/>
    </row>
    <row r="23" spans="1:14" s="20" customFormat="1" ht="17.25" customHeight="1">
      <c r="A23" s="30" t="s">
        <v>194</v>
      </c>
      <c r="B23" s="46" t="s">
        <v>195</v>
      </c>
      <c r="C23" s="46"/>
      <c r="D23" s="46"/>
      <c r="E23" s="46" t="s">
        <v>191</v>
      </c>
      <c r="F23" s="46"/>
      <c r="G23" s="672"/>
      <c r="H23" s="672"/>
      <c r="I23" s="672"/>
      <c r="J23" s="672"/>
      <c r="K23" s="45"/>
      <c r="N23" s="47"/>
    </row>
    <row r="24" spans="1:11" ht="17.25" customHeight="1">
      <c r="A24" s="30" t="s">
        <v>194</v>
      </c>
      <c r="B24" s="46" t="s">
        <v>196</v>
      </c>
      <c r="C24" s="46"/>
      <c r="D24" s="46"/>
      <c r="E24" s="46" t="s">
        <v>191</v>
      </c>
      <c r="F24" s="46"/>
      <c r="G24" s="46"/>
      <c r="H24" s="46"/>
      <c r="I24" s="46"/>
      <c r="J24" s="46"/>
      <c r="K24" s="31"/>
    </row>
    <row r="25" spans="2:11" ht="15">
      <c r="B25" s="46"/>
      <c r="C25" s="46"/>
      <c r="D25" s="46"/>
      <c r="E25" s="46"/>
      <c r="F25" s="46"/>
      <c r="G25" s="46"/>
      <c r="H25" s="46"/>
      <c r="I25" s="46"/>
      <c r="J25" s="46"/>
      <c r="K25" s="31"/>
    </row>
    <row r="26" spans="1:11" ht="17.25" customHeight="1">
      <c r="A26" s="48" t="s">
        <v>197</v>
      </c>
      <c r="B26" s="49"/>
      <c r="C26" s="49"/>
      <c r="D26" s="49"/>
      <c r="E26" s="37" t="s">
        <v>186</v>
      </c>
      <c r="F26" s="50"/>
      <c r="G26" s="671"/>
      <c r="H26" s="671"/>
      <c r="I26" s="671"/>
      <c r="J26" s="671"/>
      <c r="K26" s="31"/>
    </row>
    <row r="27" spans="1:11" ht="17.25" customHeight="1">
      <c r="A27" s="30" t="s">
        <v>198</v>
      </c>
      <c r="B27" s="46" t="s">
        <v>199</v>
      </c>
      <c r="C27" s="46"/>
      <c r="E27" s="46" t="s">
        <v>200</v>
      </c>
      <c r="F27" s="51"/>
      <c r="G27" s="672"/>
      <c r="H27" s="672"/>
      <c r="I27" s="672"/>
      <c r="J27" s="672"/>
      <c r="K27" s="31"/>
    </row>
    <row r="28" spans="1:11" ht="17.25" customHeight="1">
      <c r="A28" s="30" t="s">
        <v>187</v>
      </c>
      <c r="B28" s="46" t="s">
        <v>201</v>
      </c>
      <c r="C28" s="46"/>
      <c r="D28" s="46"/>
      <c r="E28" s="46" t="s">
        <v>202</v>
      </c>
      <c r="G28" s="672"/>
      <c r="H28" s="672"/>
      <c r="I28" s="672"/>
      <c r="J28" s="672"/>
      <c r="K28" s="31"/>
    </row>
    <row r="29" spans="1:11" ht="17.25" customHeight="1">
      <c r="A29" s="30" t="s">
        <v>198</v>
      </c>
      <c r="B29" s="46" t="s">
        <v>203</v>
      </c>
      <c r="C29" s="46"/>
      <c r="D29" s="46"/>
      <c r="E29" s="46" t="s">
        <v>202</v>
      </c>
      <c r="G29" s="672"/>
      <c r="H29" s="672"/>
      <c r="I29" s="672"/>
      <c r="J29" s="672"/>
      <c r="K29" s="31"/>
    </row>
    <row r="30" spans="1:11" ht="15" hidden="1">
      <c r="A30" s="30" t="s">
        <v>187</v>
      </c>
      <c r="B30" s="46" t="s">
        <v>204</v>
      </c>
      <c r="C30" s="46"/>
      <c r="D30" s="46"/>
      <c r="E30" s="46" t="s">
        <v>202</v>
      </c>
      <c r="G30" s="44"/>
      <c r="H30" s="44"/>
      <c r="I30" s="44"/>
      <c r="J30" s="44"/>
      <c r="K30" s="31"/>
    </row>
    <row r="31" spans="4:11" ht="14.25" customHeight="1">
      <c r="D31" s="46"/>
      <c r="E31" s="46"/>
      <c r="G31" s="52"/>
      <c r="H31" s="44"/>
      <c r="I31" s="44"/>
      <c r="J31" s="44"/>
      <c r="K31" s="31"/>
    </row>
    <row r="32" spans="1:10" ht="17.25" customHeight="1">
      <c r="A32" s="670" t="s">
        <v>205</v>
      </c>
      <c r="B32" s="670"/>
      <c r="C32" s="670"/>
      <c r="D32" s="53"/>
      <c r="E32" s="48" t="s">
        <v>186</v>
      </c>
      <c r="F32" s="53"/>
      <c r="G32" s="671"/>
      <c r="H32" s="671"/>
      <c r="I32" s="671"/>
      <c r="J32" s="671"/>
    </row>
    <row r="33" spans="1:10" ht="17.25" customHeight="1">
      <c r="A33" s="30" t="s">
        <v>187</v>
      </c>
      <c r="B33" s="675" t="s">
        <v>190</v>
      </c>
      <c r="C33" s="675"/>
      <c r="D33" s="675"/>
      <c r="E33" s="30" t="s">
        <v>206</v>
      </c>
      <c r="G33" s="672"/>
      <c r="H33" s="672"/>
      <c r="I33" s="672"/>
      <c r="J33" s="672"/>
    </row>
    <row r="34" spans="1:10" ht="17.25" customHeight="1">
      <c r="A34" s="30" t="s">
        <v>187</v>
      </c>
      <c r="B34" s="46" t="s">
        <v>192</v>
      </c>
      <c r="C34" s="46"/>
      <c r="D34" s="46"/>
      <c r="E34" s="30" t="s">
        <v>207</v>
      </c>
      <c r="G34" s="672"/>
      <c r="H34" s="672"/>
      <c r="I34" s="672"/>
      <c r="J34" s="672"/>
    </row>
    <row r="35" spans="1:10" ht="17.25" customHeight="1">
      <c r="A35" s="30" t="s">
        <v>187</v>
      </c>
      <c r="B35" s="46" t="s">
        <v>193</v>
      </c>
      <c r="C35" s="46"/>
      <c r="D35" s="46"/>
      <c r="E35" s="30" t="s">
        <v>207</v>
      </c>
      <c r="G35" s="672"/>
      <c r="H35" s="672"/>
      <c r="I35" s="672"/>
      <c r="J35" s="672"/>
    </row>
    <row r="36" ht="8.25" customHeight="1"/>
    <row r="37" ht="18" customHeight="1">
      <c r="A37" s="32" t="s">
        <v>208</v>
      </c>
    </row>
    <row r="38" spans="1:2" ht="18" customHeight="1">
      <c r="A38" s="30" t="s">
        <v>187</v>
      </c>
      <c r="B38" s="30" t="str">
        <f>'[1]TT-VE CTY-KS'!B9</f>
        <v>Hoàng Văn Hùng</v>
      </c>
    </row>
    <row r="39" s="20" customFormat="1" ht="18" customHeight="1"/>
    <row r="40" spans="1:11" ht="13.5" customHeight="1">
      <c r="A40" s="669" t="s">
        <v>209</v>
      </c>
      <c r="B40" s="669"/>
      <c r="C40" s="669"/>
      <c r="D40" s="669"/>
      <c r="E40" s="669"/>
      <c r="F40" s="669"/>
      <c r="G40" s="669"/>
      <c r="H40" s="669"/>
      <c r="I40" s="669"/>
      <c r="J40" s="669"/>
      <c r="K40" s="34"/>
    </row>
    <row r="41" spans="1:11" ht="3.75" customHeight="1">
      <c r="A41" s="33"/>
      <c r="B41" s="33"/>
      <c r="C41" s="33"/>
      <c r="D41" s="33"/>
      <c r="E41" s="33"/>
      <c r="F41" s="33"/>
      <c r="G41" s="33"/>
      <c r="H41" s="33"/>
      <c r="I41" s="33"/>
      <c r="J41" s="33"/>
      <c r="K41" s="34"/>
    </row>
    <row r="42" spans="1:11" ht="27.75" customHeight="1">
      <c r="A42" s="673" t="s">
        <v>210</v>
      </c>
      <c r="B42" s="673"/>
      <c r="C42" s="673"/>
      <c r="D42" s="673"/>
      <c r="E42" s="673"/>
      <c r="F42" s="673"/>
      <c r="G42" s="673"/>
      <c r="H42" s="673"/>
      <c r="I42" s="673"/>
      <c r="J42" s="673"/>
      <c r="K42" s="34"/>
    </row>
    <row r="43" spans="1:11" ht="9.75" customHeight="1">
      <c r="A43" s="35"/>
      <c r="B43" s="35"/>
      <c r="C43" s="35"/>
      <c r="D43" s="35"/>
      <c r="E43" s="35"/>
      <c r="F43" s="35"/>
      <c r="G43" s="35"/>
      <c r="H43" s="35"/>
      <c r="I43" s="35"/>
      <c r="J43" s="35"/>
      <c r="K43" s="34"/>
    </row>
    <row r="44" spans="1:11" ht="15">
      <c r="A44" s="674" t="s">
        <v>211</v>
      </c>
      <c r="B44" s="674"/>
      <c r="C44" s="674"/>
      <c r="D44" s="674"/>
      <c r="E44" s="674"/>
      <c r="F44" s="674"/>
      <c r="G44" s="674"/>
      <c r="H44" s="674"/>
      <c r="I44" s="674"/>
      <c r="J44" s="674"/>
      <c r="K44" s="31"/>
    </row>
    <row r="45" spans="1:11" ht="30" customHeight="1">
      <c r="A45" s="666" t="s">
        <v>212</v>
      </c>
      <c r="B45" s="666"/>
      <c r="C45" s="666"/>
      <c r="D45" s="666"/>
      <c r="E45" s="666"/>
      <c r="F45" s="666"/>
      <c r="G45" s="666"/>
      <c r="H45" s="666"/>
      <c r="I45" s="666"/>
      <c r="J45" s="666"/>
      <c r="K45" s="31"/>
    </row>
    <row r="46" spans="1:11" ht="108" customHeight="1">
      <c r="A46" s="31"/>
      <c r="B46" s="31"/>
      <c r="C46" s="31"/>
      <c r="D46" s="31"/>
      <c r="E46" s="31"/>
      <c r="F46" s="31"/>
      <c r="G46" s="31"/>
      <c r="H46" s="31"/>
      <c r="I46" s="31"/>
      <c r="J46" s="31"/>
      <c r="K46" s="31"/>
    </row>
    <row r="47" spans="1:11" ht="27.75" customHeight="1">
      <c r="A47" s="31"/>
      <c r="B47" s="31"/>
      <c r="C47" s="31"/>
      <c r="D47" s="31"/>
      <c r="E47" s="31"/>
      <c r="F47" s="31"/>
      <c r="G47" s="31"/>
      <c r="H47" s="31"/>
      <c r="I47" s="31"/>
      <c r="J47" s="31"/>
      <c r="K47" s="31"/>
    </row>
    <row r="48" spans="1:11" ht="18.75" customHeight="1">
      <c r="A48" s="31"/>
      <c r="B48" s="31"/>
      <c r="C48" s="31"/>
      <c r="D48" s="31"/>
      <c r="E48" s="31"/>
      <c r="F48" s="31"/>
      <c r="G48" s="31"/>
      <c r="H48" s="31"/>
      <c r="I48" s="31"/>
      <c r="J48" s="31"/>
      <c r="K48" s="31"/>
    </row>
    <row r="49" ht="15">
      <c r="A49" s="32" t="s">
        <v>213</v>
      </c>
    </row>
    <row r="50" ht="8.25" customHeight="1"/>
    <row r="51" spans="1:11" ht="45" customHeight="1">
      <c r="A51" s="666" t="s">
        <v>214</v>
      </c>
      <c r="B51" s="666"/>
      <c r="C51" s="666"/>
      <c r="D51" s="666"/>
      <c r="E51" s="666"/>
      <c r="F51" s="666"/>
      <c r="G51" s="666"/>
      <c r="H51" s="666"/>
      <c r="I51" s="666"/>
      <c r="J51" s="666"/>
      <c r="K51" s="31"/>
    </row>
    <row r="52" ht="8.25" customHeight="1"/>
    <row r="53" spans="1:11" ht="17.25" customHeight="1">
      <c r="A53" s="55" t="s">
        <v>215</v>
      </c>
      <c r="B53" s="56" t="s">
        <v>216</v>
      </c>
      <c r="C53" s="57"/>
      <c r="D53" s="57"/>
      <c r="E53" s="57"/>
      <c r="F53" s="57"/>
      <c r="G53" s="57"/>
      <c r="H53" s="57"/>
      <c r="I53" s="57"/>
      <c r="J53" s="57"/>
      <c r="K53" s="57"/>
    </row>
    <row r="54" spans="1:11" ht="18" customHeight="1">
      <c r="A54" s="55" t="s">
        <v>215</v>
      </c>
      <c r="B54" s="58" t="s">
        <v>217</v>
      </c>
      <c r="C54" s="62"/>
      <c r="D54" s="62"/>
      <c r="E54" s="62"/>
      <c r="F54" s="62"/>
      <c r="G54" s="62"/>
      <c r="H54" s="62"/>
      <c r="I54" s="62"/>
      <c r="J54" s="62"/>
      <c r="K54" s="62"/>
    </row>
    <row r="55" spans="1:11" ht="32.25" customHeight="1">
      <c r="A55" s="55" t="s">
        <v>215</v>
      </c>
      <c r="B55" s="679" t="s">
        <v>218</v>
      </c>
      <c r="C55" s="679"/>
      <c r="D55" s="679"/>
      <c r="E55" s="679"/>
      <c r="F55" s="679"/>
      <c r="G55" s="679"/>
      <c r="H55" s="679"/>
      <c r="I55" s="679"/>
      <c r="J55" s="679"/>
      <c r="K55" s="57"/>
    </row>
    <row r="56" spans="1:17" ht="17.25" customHeight="1">
      <c r="A56" s="55" t="s">
        <v>215</v>
      </c>
      <c r="B56" s="56" t="s">
        <v>219</v>
      </c>
      <c r="C56" s="57"/>
      <c r="D56" s="57"/>
      <c r="E56" s="57"/>
      <c r="F56" s="57"/>
      <c r="G56" s="57"/>
      <c r="H56" s="57"/>
      <c r="I56" s="57"/>
      <c r="J56" s="57"/>
      <c r="K56" s="57"/>
      <c r="Q56" s="63"/>
    </row>
    <row r="57" spans="1:17" ht="61.5" customHeight="1">
      <c r="A57" s="666" t="s">
        <v>220</v>
      </c>
      <c r="B57" s="666"/>
      <c r="C57" s="666"/>
      <c r="D57" s="666"/>
      <c r="E57" s="666"/>
      <c r="F57" s="666"/>
      <c r="G57" s="666"/>
      <c r="H57" s="666"/>
      <c r="I57" s="666"/>
      <c r="J57" s="666"/>
      <c r="K57" s="31"/>
      <c r="Q57" s="63"/>
    </row>
    <row r="58" spans="1:17" ht="45" customHeight="1">
      <c r="A58" s="666" t="s">
        <v>221</v>
      </c>
      <c r="B58" s="666"/>
      <c r="C58" s="666"/>
      <c r="D58" s="666"/>
      <c r="E58" s="666"/>
      <c r="F58" s="666"/>
      <c r="G58" s="666"/>
      <c r="H58" s="666"/>
      <c r="I58" s="666"/>
      <c r="J58" s="666"/>
      <c r="K58" s="31"/>
      <c r="Q58" s="63"/>
    </row>
    <row r="59" spans="1:17" ht="6" customHeight="1">
      <c r="A59" s="31"/>
      <c r="B59" s="31"/>
      <c r="C59" s="31"/>
      <c r="D59" s="31"/>
      <c r="E59" s="31"/>
      <c r="F59" s="31"/>
      <c r="G59" s="31"/>
      <c r="H59" s="31"/>
      <c r="I59" s="31"/>
      <c r="J59" s="31"/>
      <c r="K59" s="31"/>
      <c r="Q59" s="63"/>
    </row>
    <row r="60" spans="1:17" ht="21" customHeight="1" hidden="1">
      <c r="A60" s="32" t="s">
        <v>222</v>
      </c>
      <c r="B60" s="31"/>
      <c r="C60" s="31"/>
      <c r="D60" s="31"/>
      <c r="E60" s="31"/>
      <c r="F60" s="31"/>
      <c r="G60" s="31"/>
      <c r="H60" s="31"/>
      <c r="I60" s="31"/>
      <c r="J60" s="31"/>
      <c r="K60" s="31"/>
      <c r="Q60" s="63"/>
    </row>
    <row r="61" spans="1:17" ht="45" customHeight="1" hidden="1">
      <c r="A61" s="676" t="s">
        <v>223</v>
      </c>
      <c r="B61" s="676"/>
      <c r="C61" s="676"/>
      <c r="D61" s="676"/>
      <c r="E61" s="676"/>
      <c r="F61" s="676"/>
      <c r="G61" s="676"/>
      <c r="H61" s="676"/>
      <c r="I61" s="676"/>
      <c r="J61" s="676"/>
      <c r="K61" s="31"/>
      <c r="Q61" s="63"/>
    </row>
    <row r="62" spans="1:17" ht="18.75" customHeight="1">
      <c r="A62" s="64" t="s">
        <v>224</v>
      </c>
      <c r="B62" s="31"/>
      <c r="C62" s="31"/>
      <c r="D62" s="31"/>
      <c r="E62" s="31"/>
      <c r="F62" s="31"/>
      <c r="G62" s="31"/>
      <c r="H62" s="31"/>
      <c r="I62" s="31"/>
      <c r="J62" s="31"/>
      <c r="K62" s="31"/>
      <c r="Q62" s="63"/>
    </row>
    <row r="63" spans="1:17" ht="31.5" customHeight="1">
      <c r="A63" s="664" t="s">
        <v>225</v>
      </c>
      <c r="B63" s="664"/>
      <c r="C63" s="664"/>
      <c r="D63" s="664"/>
      <c r="E63" s="664"/>
      <c r="F63" s="664"/>
      <c r="G63" s="664"/>
      <c r="H63" s="664"/>
      <c r="I63" s="664"/>
      <c r="J63" s="664"/>
      <c r="K63" s="31"/>
      <c r="Q63" s="63"/>
    </row>
    <row r="64" spans="1:17" ht="10.5" customHeight="1">
      <c r="A64" s="65"/>
      <c r="B64" s="20"/>
      <c r="C64" s="20"/>
      <c r="D64" s="20"/>
      <c r="E64" s="20"/>
      <c r="F64" s="20"/>
      <c r="G64" s="20"/>
      <c r="H64" s="20"/>
      <c r="I64" s="20"/>
      <c r="J64" s="20"/>
      <c r="K64" s="20"/>
      <c r="Q64" s="63"/>
    </row>
    <row r="65" spans="1:11" ht="13.5" customHeight="1">
      <c r="A65" s="677" t="s">
        <v>1086</v>
      </c>
      <c r="B65" s="677"/>
      <c r="C65" s="677"/>
      <c r="D65" s="677"/>
      <c r="E65" s="66"/>
      <c r="F65" s="67"/>
      <c r="G65" s="67"/>
      <c r="H65" s="67"/>
      <c r="I65" s="66"/>
      <c r="J65" s="66"/>
      <c r="K65" s="68"/>
    </row>
    <row r="66" spans="1:15" s="32" customFormat="1" ht="7.5" customHeight="1">
      <c r="A66" s="678"/>
      <c r="B66" s="678"/>
      <c r="C66" s="678"/>
      <c r="D66" s="678"/>
      <c r="E66" s="70"/>
      <c r="F66" s="70"/>
      <c r="G66" s="70"/>
      <c r="H66" s="70"/>
      <c r="I66" s="70"/>
      <c r="J66" s="70"/>
      <c r="K66" s="69"/>
      <c r="O66" s="71"/>
    </row>
    <row r="67" spans="1:11" ht="15">
      <c r="A67" s="678" t="s">
        <v>226</v>
      </c>
      <c r="B67" s="678"/>
      <c r="C67" s="678"/>
      <c r="D67" s="678"/>
      <c r="E67" s="69"/>
      <c r="F67" s="69"/>
      <c r="G67" s="678" t="s">
        <v>227</v>
      </c>
      <c r="H67" s="678"/>
      <c r="I67" s="678"/>
      <c r="J67" s="678"/>
      <c r="K67" s="69"/>
    </row>
    <row r="68" spans="1:10" ht="14.25" customHeight="1">
      <c r="A68" s="678" t="s">
        <v>228</v>
      </c>
      <c r="B68" s="678"/>
      <c r="C68" s="678"/>
      <c r="D68" s="678"/>
      <c r="E68" s="69"/>
      <c r="F68" s="69"/>
      <c r="G68" s="678" t="s">
        <v>206</v>
      </c>
      <c r="H68" s="678"/>
      <c r="I68" s="678"/>
      <c r="J68" s="678"/>
    </row>
    <row r="69" spans="1:10" ht="15">
      <c r="A69" s="798" t="s">
        <v>1076</v>
      </c>
      <c r="B69" s="798"/>
      <c r="C69" s="798"/>
      <c r="D69" s="798"/>
      <c r="G69" s="798" t="s">
        <v>1076</v>
      </c>
      <c r="H69" s="798"/>
      <c r="I69" s="798"/>
      <c r="J69" s="798"/>
    </row>
    <row r="70" spans="7:10" ht="15">
      <c r="G70" s="68"/>
      <c r="H70" s="68"/>
      <c r="I70" s="797"/>
      <c r="J70" s="68"/>
    </row>
    <row r="71" spans="7:10" ht="15">
      <c r="G71" s="68"/>
      <c r="H71" s="68"/>
      <c r="I71" s="68"/>
      <c r="J71" s="68"/>
    </row>
    <row r="72" spans="7:10" ht="15">
      <c r="G72" s="68"/>
      <c r="H72" s="68"/>
      <c r="I72" s="68"/>
      <c r="J72" s="68"/>
    </row>
    <row r="73" spans="1:11" ht="15">
      <c r="A73" s="678" t="str">
        <f>B19</f>
        <v>Phan Văn Phùng</v>
      </c>
      <c r="B73" s="678"/>
      <c r="C73" s="678"/>
      <c r="D73" s="678"/>
      <c r="E73" s="70"/>
      <c r="G73" s="678" t="str">
        <f>B33</f>
        <v>Nguyễn Thành Phúc</v>
      </c>
      <c r="H73" s="678"/>
      <c r="I73" s="678"/>
      <c r="J73" s="678"/>
      <c r="K73" s="70"/>
    </row>
  </sheetData>
  <sheetProtection/>
  <mergeCells count="49">
    <mergeCell ref="A73:D73"/>
    <mergeCell ref="A67:D67"/>
    <mergeCell ref="G67:J67"/>
    <mergeCell ref="A68:D68"/>
    <mergeCell ref="G68:J68"/>
    <mergeCell ref="G73:J73"/>
    <mergeCell ref="A69:D69"/>
    <mergeCell ref="G69:J69"/>
    <mergeCell ref="A61:J61"/>
    <mergeCell ref="A63:J63"/>
    <mergeCell ref="A65:D65"/>
    <mergeCell ref="A66:D66"/>
    <mergeCell ref="A51:J51"/>
    <mergeCell ref="B55:J55"/>
    <mergeCell ref="A57:J57"/>
    <mergeCell ref="A58:J58"/>
    <mergeCell ref="A40:J40"/>
    <mergeCell ref="A42:J42"/>
    <mergeCell ref="A44:J44"/>
    <mergeCell ref="A45:J45"/>
    <mergeCell ref="B33:D33"/>
    <mergeCell ref="G33:J33"/>
    <mergeCell ref="G34:J34"/>
    <mergeCell ref="G35:J35"/>
    <mergeCell ref="G27:J27"/>
    <mergeCell ref="G28:J28"/>
    <mergeCell ref="G29:J29"/>
    <mergeCell ref="A32:C32"/>
    <mergeCell ref="G32:J32"/>
    <mergeCell ref="G21:J21"/>
    <mergeCell ref="G22:J22"/>
    <mergeCell ref="G23:J23"/>
    <mergeCell ref="G26:J26"/>
    <mergeCell ref="A18:C18"/>
    <mergeCell ref="G18:J18"/>
    <mergeCell ref="G19:J19"/>
    <mergeCell ref="G20:J20"/>
    <mergeCell ref="A15:E15"/>
    <mergeCell ref="F15:J15"/>
    <mergeCell ref="A16:E16"/>
    <mergeCell ref="F16:J16"/>
    <mergeCell ref="A13:E13"/>
    <mergeCell ref="F13:J13"/>
    <mergeCell ref="A14:E14"/>
    <mergeCell ref="F14:J14"/>
    <mergeCell ref="A4:J4"/>
    <mergeCell ref="A6:J6"/>
    <mergeCell ref="A10:J10"/>
    <mergeCell ref="A11:J11"/>
  </mergeCells>
  <printOptions/>
  <pageMargins left="0.75" right="0.17" top="0.17" bottom="0.89" header="0.17" footer="0.17"/>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6:J81"/>
  <sheetViews>
    <sheetView zoomScalePageLayoutView="0" workbookViewId="0" topLeftCell="A49">
      <selection activeCell="G9" sqref="G9"/>
    </sheetView>
  </sheetViews>
  <sheetFormatPr defaultColWidth="9.140625" defaultRowHeight="12.75"/>
  <cols>
    <col min="10" max="10" width="9.00390625" style="0" customWidth="1"/>
  </cols>
  <sheetData>
    <row r="6" spans="1:10" ht="15">
      <c r="A6" s="1" t="s">
        <v>1087</v>
      </c>
      <c r="B6" s="1"/>
      <c r="C6" s="1"/>
      <c r="D6" s="1"/>
      <c r="E6" s="1"/>
      <c r="F6" s="1"/>
      <c r="G6" s="1"/>
      <c r="H6" s="1"/>
      <c r="I6" s="1"/>
      <c r="J6" s="1"/>
    </row>
    <row r="7" spans="1:10" ht="15">
      <c r="A7" s="1"/>
      <c r="B7" s="1"/>
      <c r="C7" s="1"/>
      <c r="D7" s="1"/>
      <c r="E7" s="1"/>
      <c r="F7" s="1"/>
      <c r="G7" s="1"/>
      <c r="H7" s="1"/>
      <c r="I7" s="1"/>
      <c r="J7" s="1"/>
    </row>
    <row r="8" spans="1:10" ht="15">
      <c r="A8" s="1"/>
      <c r="B8" s="1"/>
      <c r="C8" s="1"/>
      <c r="D8" s="1"/>
      <c r="E8" s="1"/>
      <c r="F8" s="1"/>
      <c r="G8" s="1"/>
      <c r="H8" s="1"/>
      <c r="I8" s="1"/>
      <c r="J8" s="1"/>
    </row>
    <row r="9" spans="1:10" s="1" customFormat="1" ht="20.25">
      <c r="A9" s="73" t="s">
        <v>168</v>
      </c>
      <c r="B9" s="4"/>
      <c r="C9" s="4"/>
      <c r="D9" s="4"/>
      <c r="E9" s="4"/>
      <c r="F9" s="4"/>
      <c r="G9" s="4"/>
      <c r="H9" s="4"/>
      <c r="I9" s="4"/>
      <c r="J9" s="4"/>
    </row>
    <row r="10" spans="1:10" s="1" customFormat="1" ht="15">
      <c r="A10" s="74" t="s">
        <v>229</v>
      </c>
      <c r="B10" s="4"/>
      <c r="C10" s="4"/>
      <c r="D10" s="4"/>
      <c r="E10" s="4"/>
      <c r="F10" s="4"/>
      <c r="G10" s="4"/>
      <c r="H10" s="4"/>
      <c r="I10" s="4"/>
      <c r="J10" s="4"/>
    </row>
    <row r="11" spans="1:10" ht="15">
      <c r="A11" s="686" t="s">
        <v>230</v>
      </c>
      <c r="B11" s="686"/>
      <c r="C11" s="686"/>
      <c r="D11" s="686"/>
      <c r="E11" s="686"/>
      <c r="F11" s="686"/>
      <c r="G11" s="686"/>
      <c r="H11" s="686"/>
      <c r="I11" s="686"/>
      <c r="J11" s="686"/>
    </row>
    <row r="12" spans="1:10" ht="15">
      <c r="A12" s="1"/>
      <c r="B12" s="1"/>
      <c r="C12" s="1"/>
      <c r="D12" s="1"/>
      <c r="E12" s="1"/>
      <c r="F12" s="1"/>
      <c r="G12" s="1"/>
      <c r="H12" s="1"/>
      <c r="I12" s="1"/>
      <c r="J12" s="1"/>
    </row>
    <row r="13" spans="1:10" ht="15">
      <c r="A13" s="75" t="s">
        <v>231</v>
      </c>
      <c r="B13" s="1"/>
      <c r="C13" s="687" t="s">
        <v>232</v>
      </c>
      <c r="D13" s="687"/>
      <c r="E13" s="687"/>
      <c r="F13" s="687"/>
      <c r="G13" s="687"/>
      <c r="H13" s="687"/>
      <c r="I13" s="687"/>
      <c r="J13" s="687"/>
    </row>
    <row r="14" spans="1:10" ht="30.75" customHeight="1">
      <c r="A14" s="75"/>
      <c r="B14" s="1"/>
      <c r="C14" s="688" t="s">
        <v>233</v>
      </c>
      <c r="D14" s="689"/>
      <c r="E14" s="689"/>
      <c r="F14" s="689"/>
      <c r="G14" s="689"/>
      <c r="H14" s="689"/>
      <c r="I14" s="689"/>
      <c r="J14" s="689"/>
    </row>
    <row r="15" spans="1:10" ht="11.25" customHeight="1">
      <c r="A15" s="1"/>
      <c r="B15" s="1"/>
      <c r="C15" s="77"/>
      <c r="D15" s="77"/>
      <c r="E15" s="77"/>
      <c r="F15" s="77"/>
      <c r="G15" s="77"/>
      <c r="H15" s="77"/>
      <c r="I15" s="77"/>
      <c r="J15" s="77"/>
    </row>
    <row r="16" spans="1:10" ht="59.25" customHeight="1">
      <c r="A16" s="690" t="s">
        <v>234</v>
      </c>
      <c r="B16" s="691"/>
      <c r="C16" s="691"/>
      <c r="D16" s="691"/>
      <c r="E16" s="691"/>
      <c r="F16" s="691"/>
      <c r="G16" s="691"/>
      <c r="H16" s="691"/>
      <c r="I16" s="691"/>
      <c r="J16" s="691"/>
    </row>
    <row r="17" spans="1:10" ht="5.25" customHeight="1">
      <c r="A17" s="79"/>
      <c r="B17" s="9"/>
      <c r="C17" s="9"/>
      <c r="D17" s="9"/>
      <c r="E17" s="9"/>
      <c r="F17" s="9"/>
      <c r="G17" s="9"/>
      <c r="H17" s="9"/>
      <c r="I17" s="9"/>
      <c r="J17" s="9"/>
    </row>
    <row r="18" spans="1:10" ht="29.25" customHeight="1">
      <c r="A18" s="680" t="s">
        <v>235</v>
      </c>
      <c r="B18" s="681"/>
      <c r="C18" s="681"/>
      <c r="D18" s="681"/>
      <c r="E18" s="681"/>
      <c r="F18" s="681"/>
      <c r="G18" s="681"/>
      <c r="H18" s="681"/>
      <c r="I18" s="681"/>
      <c r="J18" s="681"/>
    </row>
    <row r="19" spans="1:10" ht="5.25" customHeight="1">
      <c r="A19" s="79"/>
      <c r="B19" s="9"/>
      <c r="C19" s="9"/>
      <c r="D19" s="9"/>
      <c r="E19" s="9"/>
      <c r="F19" s="9"/>
      <c r="G19" s="9"/>
      <c r="H19" s="9"/>
      <c r="I19" s="9"/>
      <c r="J19" s="9"/>
    </row>
    <row r="20" spans="1:10" ht="30" customHeight="1">
      <c r="A20" s="680" t="s">
        <v>236</v>
      </c>
      <c r="B20" s="681"/>
      <c r="C20" s="681"/>
      <c r="D20" s="681"/>
      <c r="E20" s="681"/>
      <c r="F20" s="681"/>
      <c r="G20" s="681"/>
      <c r="H20" s="681"/>
      <c r="I20" s="681"/>
      <c r="J20" s="681"/>
    </row>
    <row r="21" spans="1:10" ht="9.75" customHeight="1">
      <c r="A21" s="79"/>
      <c r="B21" s="9"/>
      <c r="C21" s="9"/>
      <c r="D21" s="9"/>
      <c r="E21" s="9"/>
      <c r="F21" s="9"/>
      <c r="G21" s="9"/>
      <c r="H21" s="9"/>
      <c r="I21" s="9"/>
      <c r="J21" s="9"/>
    </row>
    <row r="22" spans="1:10" ht="15">
      <c r="A22" s="80" t="s">
        <v>237</v>
      </c>
      <c r="B22" s="1"/>
      <c r="C22" s="1"/>
      <c r="D22" s="1"/>
      <c r="E22" s="1"/>
      <c r="F22" s="1"/>
      <c r="G22" s="1"/>
      <c r="H22" s="1"/>
      <c r="I22" s="1"/>
      <c r="J22" s="1"/>
    </row>
    <row r="23" spans="1:10" ht="8.25" customHeight="1">
      <c r="A23" s="80"/>
      <c r="B23" s="1"/>
      <c r="C23" s="1"/>
      <c r="D23" s="1"/>
      <c r="E23" s="1"/>
      <c r="F23" s="1"/>
      <c r="G23" s="1"/>
      <c r="H23" s="1"/>
      <c r="I23" s="1"/>
      <c r="J23" s="1"/>
    </row>
    <row r="24" spans="1:10" ht="119.25" customHeight="1">
      <c r="A24" s="682" t="s">
        <v>238</v>
      </c>
      <c r="B24" s="683"/>
      <c r="C24" s="683"/>
      <c r="D24" s="683"/>
      <c r="E24" s="683"/>
      <c r="F24" s="683"/>
      <c r="G24" s="683"/>
      <c r="H24" s="683"/>
      <c r="I24" s="683"/>
      <c r="J24" s="683"/>
    </row>
    <row r="25" spans="1:10" ht="15" hidden="1">
      <c r="A25" s="14" t="s">
        <v>239</v>
      </c>
      <c r="B25" s="1"/>
      <c r="C25" s="1"/>
      <c r="D25" s="1"/>
      <c r="E25" s="1"/>
      <c r="F25" s="1"/>
      <c r="G25" s="1"/>
      <c r="H25" s="1"/>
      <c r="I25" s="1"/>
      <c r="J25" s="1"/>
    </row>
    <row r="26" spans="1:10" ht="90" customHeight="1" hidden="1">
      <c r="A26" s="684" t="s">
        <v>240</v>
      </c>
      <c r="B26" s="685"/>
      <c r="C26" s="685"/>
      <c r="D26" s="685"/>
      <c r="E26" s="685"/>
      <c r="F26" s="685"/>
      <c r="G26" s="685"/>
      <c r="H26" s="685"/>
      <c r="I26" s="685"/>
      <c r="J26" s="685"/>
    </row>
    <row r="27" spans="1:10" ht="6" customHeight="1">
      <c r="A27" s="84"/>
      <c r="B27" s="85"/>
      <c r="C27" s="85"/>
      <c r="D27" s="85"/>
      <c r="E27" s="85"/>
      <c r="F27" s="85"/>
      <c r="G27" s="85"/>
      <c r="H27" s="85"/>
      <c r="I27" s="85"/>
      <c r="J27" s="85"/>
    </row>
    <row r="28" spans="1:10" ht="17.25" customHeight="1">
      <c r="A28" s="80" t="s">
        <v>241</v>
      </c>
      <c r="B28" s="80"/>
      <c r="C28" s="80"/>
      <c r="D28" s="80"/>
      <c r="E28" s="80"/>
      <c r="F28" s="80"/>
      <c r="G28" s="80"/>
      <c r="H28" s="80"/>
      <c r="I28" s="80"/>
      <c r="J28" s="80"/>
    </row>
    <row r="29" spans="1:10" ht="44.25" customHeight="1" hidden="1">
      <c r="A29" s="680" t="s">
        <v>242</v>
      </c>
      <c r="B29" s="681"/>
      <c r="C29" s="681"/>
      <c r="D29" s="681"/>
      <c r="E29" s="681"/>
      <c r="F29" s="681"/>
      <c r="G29" s="681"/>
      <c r="H29" s="681"/>
      <c r="I29" s="681"/>
      <c r="J29" s="681"/>
    </row>
    <row r="30" spans="1:10" ht="10.5" customHeight="1">
      <c r="A30" s="79"/>
      <c r="B30" s="9"/>
      <c r="C30" s="9"/>
      <c r="D30" s="9"/>
      <c r="E30" s="9"/>
      <c r="F30" s="9"/>
      <c r="G30" s="9"/>
      <c r="H30" s="9"/>
      <c r="I30" s="9"/>
      <c r="J30" s="9"/>
    </row>
    <row r="31" spans="1:10" ht="60" customHeight="1">
      <c r="A31" s="680" t="s">
        <v>243</v>
      </c>
      <c r="B31" s="680"/>
      <c r="C31" s="680"/>
      <c r="D31" s="680"/>
      <c r="E31" s="680"/>
      <c r="F31" s="680"/>
      <c r="G31" s="680"/>
      <c r="H31" s="680"/>
      <c r="I31" s="680"/>
      <c r="J31" s="680"/>
    </row>
    <row r="32" spans="1:10" ht="6.75" customHeight="1">
      <c r="A32" s="79"/>
      <c r="B32" s="9"/>
      <c r="C32" s="9"/>
      <c r="D32" s="9"/>
      <c r="E32" s="9"/>
      <c r="F32" s="9"/>
      <c r="G32" s="9"/>
      <c r="H32" s="9"/>
      <c r="I32" s="9"/>
      <c r="J32" s="9"/>
    </row>
    <row r="33" spans="1:10" ht="45" customHeight="1">
      <c r="A33" s="696" t="s">
        <v>244</v>
      </c>
      <c r="B33" s="697"/>
      <c r="C33" s="697"/>
      <c r="D33" s="697"/>
      <c r="E33" s="697"/>
      <c r="F33" s="697"/>
      <c r="G33" s="697"/>
      <c r="H33" s="697"/>
      <c r="I33" s="697"/>
      <c r="J33" s="697"/>
    </row>
    <row r="34" spans="1:10" ht="5.25" customHeight="1">
      <c r="A34" s="79"/>
      <c r="B34" s="79"/>
      <c r="C34" s="79"/>
      <c r="D34" s="79"/>
      <c r="E34" s="79"/>
      <c r="F34" s="79"/>
      <c r="G34" s="79"/>
      <c r="H34" s="79"/>
      <c r="I34" s="79"/>
      <c r="J34" s="79"/>
    </row>
    <row r="35" spans="1:10" ht="15">
      <c r="A35" s="79"/>
      <c r="B35" s="79"/>
      <c r="C35" s="79"/>
      <c r="D35" s="79"/>
      <c r="E35" s="79"/>
      <c r="F35" s="79"/>
      <c r="G35" s="79"/>
      <c r="H35" s="79"/>
      <c r="I35" s="79"/>
      <c r="J35" s="79"/>
    </row>
    <row r="37" spans="1:10" ht="15">
      <c r="A37" s="79"/>
      <c r="B37" s="79"/>
      <c r="C37" s="79"/>
      <c r="D37" s="79"/>
      <c r="E37" s="79"/>
      <c r="F37" s="79"/>
      <c r="G37" s="79"/>
      <c r="H37" s="79"/>
      <c r="I37" s="79"/>
      <c r="J37" s="79"/>
    </row>
    <row r="38" spans="1:10" ht="15">
      <c r="A38" s="79"/>
      <c r="B38" s="79"/>
      <c r="C38" s="79"/>
      <c r="D38" s="79"/>
      <c r="E38" s="79"/>
      <c r="F38" s="79"/>
      <c r="G38" s="79"/>
      <c r="H38" s="79"/>
      <c r="I38" s="79"/>
      <c r="J38" s="79"/>
    </row>
    <row r="39" spans="1:10" ht="15">
      <c r="A39" s="79"/>
      <c r="B39" s="79"/>
      <c r="C39" s="79"/>
      <c r="D39" s="79"/>
      <c r="E39" s="79"/>
      <c r="F39" s="79"/>
      <c r="G39" s="79"/>
      <c r="H39" s="79"/>
      <c r="I39" s="79"/>
      <c r="J39" s="79"/>
    </row>
    <row r="40" spans="1:10" ht="15">
      <c r="A40" s="79"/>
      <c r="B40" s="79"/>
      <c r="C40" s="79"/>
      <c r="D40" s="79"/>
      <c r="E40" s="79"/>
      <c r="F40" s="79"/>
      <c r="G40" s="79"/>
      <c r="H40" s="79"/>
      <c r="I40" s="79"/>
      <c r="J40" s="79"/>
    </row>
    <row r="41" spans="1:10" ht="15">
      <c r="A41" s="79"/>
      <c r="B41" s="79"/>
      <c r="C41" s="79"/>
      <c r="D41" s="79"/>
      <c r="E41" s="79"/>
      <c r="F41" s="79"/>
      <c r="G41" s="79"/>
      <c r="H41" s="79"/>
      <c r="I41" s="79"/>
      <c r="J41" s="79"/>
    </row>
    <row r="42" spans="1:10" ht="15">
      <c r="A42" s="79"/>
      <c r="B42" s="79"/>
      <c r="C42" s="79"/>
      <c r="D42" s="79"/>
      <c r="E42" s="79"/>
      <c r="F42" s="79"/>
      <c r="G42" s="79"/>
      <c r="H42" s="79"/>
      <c r="I42" s="79"/>
      <c r="J42" s="79"/>
    </row>
    <row r="43" spans="1:10" ht="19.5" customHeight="1">
      <c r="A43" s="79"/>
      <c r="B43" s="79"/>
      <c r="C43" s="79"/>
      <c r="D43" s="79"/>
      <c r="E43" s="79"/>
      <c r="F43" s="79"/>
      <c r="G43" s="79"/>
      <c r="H43" s="79"/>
      <c r="I43" s="79"/>
      <c r="J43" s="79"/>
    </row>
    <row r="44" spans="1:10" ht="15">
      <c r="A44" s="80" t="s">
        <v>245</v>
      </c>
      <c r="B44" s="1"/>
      <c r="C44" s="1"/>
      <c r="D44" s="1"/>
      <c r="E44" s="1"/>
      <c r="F44" s="1"/>
      <c r="G44" s="1"/>
      <c r="H44" s="1"/>
      <c r="I44" s="1"/>
      <c r="J44" s="1"/>
    </row>
    <row r="45" spans="1:10" ht="3.75" customHeight="1">
      <c r="A45" s="1"/>
      <c r="B45" s="1"/>
      <c r="C45" s="1"/>
      <c r="D45" s="1"/>
      <c r="E45" s="1"/>
      <c r="F45" s="1"/>
      <c r="G45" s="1"/>
      <c r="H45" s="1"/>
      <c r="I45" s="1"/>
      <c r="J45" s="1"/>
    </row>
    <row r="46" spans="1:10" ht="74.25" customHeight="1">
      <c r="A46" s="696" t="s">
        <v>246</v>
      </c>
      <c r="B46" s="697"/>
      <c r="C46" s="697"/>
      <c r="D46" s="697"/>
      <c r="E46" s="697"/>
      <c r="F46" s="697"/>
      <c r="G46" s="697"/>
      <c r="H46" s="697"/>
      <c r="I46" s="697"/>
      <c r="J46" s="697"/>
    </row>
    <row r="47" spans="1:10" ht="4.5" customHeight="1">
      <c r="A47" s="86" t="s">
        <v>247</v>
      </c>
      <c r="B47" s="1"/>
      <c r="C47" s="1"/>
      <c r="D47" s="1"/>
      <c r="E47" s="1"/>
      <c r="F47" s="1"/>
      <c r="G47" s="1"/>
      <c r="H47" s="1"/>
      <c r="I47" s="1"/>
      <c r="J47" s="1"/>
    </row>
    <row r="48" spans="1:10" ht="45.75" customHeight="1" hidden="1">
      <c r="A48" s="693" t="s">
        <v>248</v>
      </c>
      <c r="B48" s="694"/>
      <c r="C48" s="694"/>
      <c r="D48" s="694"/>
      <c r="E48" s="694"/>
      <c r="F48" s="694"/>
      <c r="G48" s="694"/>
      <c r="H48" s="694"/>
      <c r="I48" s="694"/>
      <c r="J48" s="694"/>
    </row>
    <row r="49" spans="1:10" ht="15">
      <c r="A49" s="1"/>
      <c r="B49" s="1"/>
      <c r="C49" s="1"/>
      <c r="D49" s="1"/>
      <c r="E49" s="1"/>
      <c r="F49" s="707" t="s">
        <v>1085</v>
      </c>
      <c r="G49" s="707"/>
      <c r="H49" s="707"/>
      <c r="I49" s="707"/>
      <c r="J49" s="707"/>
    </row>
    <row r="50" spans="1:10" ht="15">
      <c r="A50" s="88" t="s">
        <v>249</v>
      </c>
      <c r="B50" s="4"/>
      <c r="C50" s="4"/>
      <c r="D50" s="4"/>
      <c r="E50" s="4"/>
      <c r="F50" s="1"/>
      <c r="G50" s="1"/>
      <c r="H50" s="1"/>
      <c r="I50" s="1"/>
      <c r="J50" s="1"/>
    </row>
    <row r="51" spans="1:10" ht="15">
      <c r="A51" s="89" t="s">
        <v>250</v>
      </c>
      <c r="B51" s="4"/>
      <c r="C51" s="4"/>
      <c r="D51" s="4"/>
      <c r="E51" s="1"/>
      <c r="F51" s="1"/>
      <c r="G51" s="1"/>
      <c r="H51" s="1"/>
      <c r="I51" s="1"/>
      <c r="J51" s="1"/>
    </row>
    <row r="52" spans="1:10" ht="15">
      <c r="A52" s="1"/>
      <c r="B52" s="695" t="s">
        <v>251</v>
      </c>
      <c r="C52" s="695"/>
      <c r="D52" s="695"/>
      <c r="E52" s="1"/>
      <c r="F52" s="1"/>
      <c r="G52" s="695" t="s">
        <v>211</v>
      </c>
      <c r="H52" s="695"/>
      <c r="I52" s="695"/>
      <c r="J52" s="695"/>
    </row>
    <row r="53" spans="1:10" ht="22.5" customHeight="1">
      <c r="A53" s="1"/>
      <c r="B53" s="692" t="s">
        <v>1076</v>
      </c>
      <c r="C53" s="692"/>
      <c r="D53" s="692"/>
      <c r="E53" s="1"/>
      <c r="F53" s="1"/>
      <c r="G53" s="1"/>
      <c r="H53" s="692" t="s">
        <v>1076</v>
      </c>
      <c r="I53" s="692"/>
      <c r="J53" s="1"/>
    </row>
    <row r="54" spans="1:10" ht="23.25" customHeight="1">
      <c r="A54" s="1"/>
      <c r="B54" s="1"/>
      <c r="C54" s="1"/>
      <c r="D54" s="1"/>
      <c r="E54" s="1"/>
      <c r="F54" s="1"/>
      <c r="G54" s="1"/>
      <c r="H54" s="1"/>
      <c r="I54" s="1"/>
      <c r="J54" s="1"/>
    </row>
    <row r="55" spans="1:10" ht="24.75" customHeight="1">
      <c r="A55" s="1"/>
      <c r="B55" s="1"/>
      <c r="C55" s="1"/>
      <c r="D55" s="1"/>
      <c r="E55" s="1"/>
      <c r="F55" s="1"/>
      <c r="G55" s="1"/>
      <c r="H55" s="1"/>
      <c r="I55" s="1"/>
      <c r="J55" s="1"/>
    </row>
    <row r="56" spans="1:10" ht="15">
      <c r="A56" s="1"/>
      <c r="B56" s="1"/>
      <c r="C56" s="90" t="s">
        <v>252</v>
      </c>
      <c r="D56" s="1"/>
      <c r="E56" s="1"/>
      <c r="F56" s="1"/>
      <c r="G56" s="695" t="s">
        <v>253</v>
      </c>
      <c r="H56" s="695"/>
      <c r="I56" s="695"/>
      <c r="J56" s="695"/>
    </row>
    <row r="57" spans="1:10" ht="15">
      <c r="A57" s="1"/>
      <c r="B57" s="1"/>
      <c r="C57" s="91" t="s">
        <v>254</v>
      </c>
      <c r="D57" s="1"/>
      <c r="E57" s="1"/>
      <c r="F57" s="1"/>
      <c r="G57" s="692" t="s">
        <v>255</v>
      </c>
      <c r="H57" s="692"/>
      <c r="I57" s="692"/>
      <c r="J57" s="692"/>
    </row>
    <row r="81" ht="12.75">
      <c r="I81" s="92"/>
    </row>
  </sheetData>
  <sheetProtection/>
  <mergeCells count="20">
    <mergeCell ref="H53:I53"/>
    <mergeCell ref="F49:J49"/>
    <mergeCell ref="G57:J57"/>
    <mergeCell ref="A48:J48"/>
    <mergeCell ref="B52:D52"/>
    <mergeCell ref="G52:J52"/>
    <mergeCell ref="G56:J56"/>
    <mergeCell ref="A29:J29"/>
    <mergeCell ref="A31:J31"/>
    <mergeCell ref="A33:J33"/>
    <mergeCell ref="A46:J46"/>
    <mergeCell ref="B53:D53"/>
    <mergeCell ref="A18:J18"/>
    <mergeCell ref="A20:J20"/>
    <mergeCell ref="A24:J24"/>
    <mergeCell ref="A26:J26"/>
    <mergeCell ref="A11:J11"/>
    <mergeCell ref="C13:J13"/>
    <mergeCell ref="C14:J14"/>
    <mergeCell ref="A16:J16"/>
  </mergeCells>
  <printOptions/>
  <pageMargins left="0.86" right="0.17" top="0.17" bottom="1.05" header="0.17" footer="0.17"/>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F140"/>
  <sheetViews>
    <sheetView zoomScalePageLayoutView="0" workbookViewId="0" topLeftCell="A127">
      <selection activeCell="G137" sqref="G137"/>
    </sheetView>
  </sheetViews>
  <sheetFormatPr defaultColWidth="9.140625" defaultRowHeight="12.75"/>
  <cols>
    <col min="1" max="1" width="46.140625" style="50" customWidth="1"/>
    <col min="2" max="2" width="6.140625" style="50" customWidth="1"/>
    <col min="3" max="3" width="7.421875" style="50" customWidth="1"/>
    <col min="4" max="4" width="17.57421875" style="108" customWidth="1"/>
    <col min="5" max="5" width="1.28515625" style="108" customWidth="1"/>
    <col min="6" max="6" width="20.57421875" style="108" customWidth="1"/>
    <col min="7" max="16384" width="9.140625" style="50" customWidth="1"/>
  </cols>
  <sheetData>
    <row r="1" spans="1:6" s="97" customFormat="1" ht="12.75">
      <c r="A1" s="93" t="str">
        <f>'[1]TT-VE CTY-KS'!B4</f>
        <v>CÔNG TY CỔ PHẦN CẤP NƯỚC GIA ĐỊNH</v>
      </c>
      <c r="B1" s="94"/>
      <c r="C1" s="94"/>
      <c r="D1" s="95"/>
      <c r="E1" s="95"/>
      <c r="F1" s="96" t="str">
        <f>'[1]TT-VE CTY-KS'!B6</f>
        <v>Báo cáo tài chính đã được kiểm toán</v>
      </c>
    </row>
    <row r="2" spans="1:6" s="94" customFormat="1" ht="13.5">
      <c r="A2" s="26" t="str">
        <f>'[1]TT-VE CTY-KS'!B5</f>
        <v>2 Bis Nơ Trang Long, Phường 14, Quận Bình Thạnh</v>
      </c>
      <c r="B2" s="98"/>
      <c r="C2" s="98"/>
      <c r="D2" s="99"/>
      <c r="E2" s="99"/>
      <c r="F2" s="27" t="str">
        <f>'[1]TT-VE CTY-KS'!B7</f>
        <v>Năm 2009</v>
      </c>
    </row>
    <row r="3" spans="1:6" ht="15">
      <c r="A3" s="100"/>
      <c r="B3" s="100"/>
      <c r="C3" s="101"/>
      <c r="D3" s="102"/>
      <c r="E3" s="102"/>
      <c r="F3" s="102"/>
    </row>
    <row r="4" spans="1:6" ht="20.25">
      <c r="A4" s="698" t="s">
        <v>256</v>
      </c>
      <c r="B4" s="698"/>
      <c r="C4" s="698"/>
      <c r="D4" s="698"/>
      <c r="E4" s="698"/>
      <c r="F4" s="698"/>
    </row>
    <row r="5" spans="1:6" ht="15">
      <c r="A5" s="699" t="s">
        <v>257</v>
      </c>
      <c r="B5" s="699"/>
      <c r="C5" s="699"/>
      <c r="D5" s="699"/>
      <c r="E5" s="699"/>
      <c r="F5" s="699"/>
    </row>
    <row r="6" spans="1:6" ht="15">
      <c r="A6" s="103"/>
      <c r="B6" s="103"/>
      <c r="C6" s="103"/>
      <c r="D6" s="104"/>
      <c r="E6" s="104"/>
      <c r="F6" s="107" t="s">
        <v>258</v>
      </c>
    </row>
    <row r="7" ht="15">
      <c r="F7" s="109"/>
    </row>
    <row r="8" spans="1:6" ht="28.5">
      <c r="A8" s="110" t="s">
        <v>259</v>
      </c>
      <c r="B8" s="110" t="s">
        <v>260</v>
      </c>
      <c r="C8" s="110" t="s">
        <v>261</v>
      </c>
      <c r="D8" s="111" t="s">
        <v>262</v>
      </c>
      <c r="E8" s="111"/>
      <c r="F8" s="111" t="s">
        <v>263</v>
      </c>
    </row>
    <row r="9" spans="1:6" ht="15">
      <c r="A9" s="112"/>
      <c r="B9" s="112"/>
      <c r="C9" s="112"/>
      <c r="D9" s="113"/>
      <c r="E9" s="113"/>
      <c r="F9" s="113"/>
    </row>
    <row r="10" spans="1:6" ht="28.5">
      <c r="A10" s="100" t="s">
        <v>264</v>
      </c>
      <c r="B10" s="112">
        <v>100</v>
      </c>
      <c r="C10" s="114"/>
      <c r="D10" s="115">
        <f>D12+D16+D20+D28+D32</f>
        <v>56074273304</v>
      </c>
      <c r="E10" s="115"/>
      <c r="F10" s="115">
        <f>F12+F16+F20+F28+F32</f>
        <v>37707939257</v>
      </c>
    </row>
    <row r="11" spans="1:6" ht="15">
      <c r="A11" s="100"/>
      <c r="B11" s="112"/>
      <c r="C11" s="114"/>
      <c r="D11" s="116"/>
      <c r="E11" s="116"/>
      <c r="F11" s="116"/>
    </row>
    <row r="12" spans="1:6" ht="15">
      <c r="A12" s="117" t="s">
        <v>265</v>
      </c>
      <c r="B12" s="112">
        <v>110</v>
      </c>
      <c r="C12" s="118" t="s">
        <v>266</v>
      </c>
      <c r="D12" s="119">
        <f>SUM(D13:D14)</f>
        <v>7257927159</v>
      </c>
      <c r="E12" s="119"/>
      <c r="F12" s="119">
        <f>SUM(F13:F14)</f>
        <v>7016281676</v>
      </c>
    </row>
    <row r="13" spans="1:6" ht="15">
      <c r="A13" s="120" t="s">
        <v>267</v>
      </c>
      <c r="B13" s="118">
        <v>111</v>
      </c>
      <c r="C13" s="118"/>
      <c r="D13" s="121">
        <f>4257927159+3000000000</f>
        <v>7257927159</v>
      </c>
      <c r="E13" s="121"/>
      <c r="F13" s="121">
        <v>7016281676</v>
      </c>
    </row>
    <row r="14" spans="1:6" ht="15">
      <c r="A14" s="120" t="s">
        <v>268</v>
      </c>
      <c r="B14" s="118">
        <v>112</v>
      </c>
      <c r="C14" s="118"/>
      <c r="D14" s="121">
        <v>0</v>
      </c>
      <c r="E14" s="121"/>
      <c r="F14" s="121">
        <v>0</v>
      </c>
    </row>
    <row r="15" spans="1:6" ht="15">
      <c r="A15" s="120"/>
      <c r="B15" s="118"/>
      <c r="C15" s="118"/>
      <c r="D15" s="121"/>
      <c r="E15" s="121"/>
      <c r="F15" s="121"/>
    </row>
    <row r="16" spans="1:6" ht="15">
      <c r="A16" s="117" t="s">
        <v>269</v>
      </c>
      <c r="B16" s="112">
        <v>120</v>
      </c>
      <c r="C16" s="118" t="s">
        <v>270</v>
      </c>
      <c r="D16" s="119">
        <f>SUM(D17:D18)</f>
        <v>14700000000</v>
      </c>
      <c r="E16" s="119"/>
      <c r="F16" s="119">
        <f>SUM(F17:F18)</f>
        <v>11000000000</v>
      </c>
    </row>
    <row r="17" spans="1:6" ht="15">
      <c r="A17" s="120" t="s">
        <v>271</v>
      </c>
      <c r="B17" s="118">
        <v>121</v>
      </c>
      <c r="C17" s="118"/>
      <c r="D17" s="121">
        <f>17700000000-'[1]BTDC'!F12</f>
        <v>14700000000</v>
      </c>
      <c r="E17" s="121"/>
      <c r="F17" s="121">
        <v>11000000000</v>
      </c>
    </row>
    <row r="18" spans="1:6" ht="15">
      <c r="A18" s="120" t="s">
        <v>272</v>
      </c>
      <c r="B18" s="118">
        <v>129</v>
      </c>
      <c r="C18" s="118"/>
      <c r="D18" s="121">
        <v>0</v>
      </c>
      <c r="E18" s="121"/>
      <c r="F18" s="121">
        <v>0</v>
      </c>
    </row>
    <row r="19" spans="1:6" ht="15">
      <c r="A19" s="120"/>
      <c r="B19" s="118"/>
      <c r="C19" s="118"/>
      <c r="D19" s="121"/>
      <c r="E19" s="121"/>
      <c r="F19" s="121"/>
    </row>
    <row r="20" spans="1:6" s="122" customFormat="1" ht="15">
      <c r="A20" s="117" t="s">
        <v>273</v>
      </c>
      <c r="B20" s="112">
        <v>130</v>
      </c>
      <c r="C20" s="118" t="s">
        <v>274</v>
      </c>
      <c r="D20" s="119">
        <f>SUM(D21:D26)</f>
        <v>17395850519</v>
      </c>
      <c r="E20" s="119"/>
      <c r="F20" s="119">
        <f>SUM(F21:F26)</f>
        <v>7075720560</v>
      </c>
    </row>
    <row r="21" spans="1:6" ht="16.5" customHeight="1">
      <c r="A21" s="120" t="s">
        <v>275</v>
      </c>
      <c r="B21" s="118">
        <v>131</v>
      </c>
      <c r="C21" s="118"/>
      <c r="D21" s="121">
        <v>10003123011</v>
      </c>
      <c r="E21" s="121"/>
      <c r="F21" s="121">
        <v>1877602438</v>
      </c>
    </row>
    <row r="22" spans="1:6" ht="15">
      <c r="A22" s="120" t="s">
        <v>276</v>
      </c>
      <c r="B22" s="118">
        <v>132</v>
      </c>
      <c r="C22" s="118"/>
      <c r="D22" s="121">
        <v>3446786536</v>
      </c>
      <c r="E22" s="121"/>
      <c r="F22" s="121">
        <v>2151001683</v>
      </c>
    </row>
    <row r="23" spans="1:6" ht="15">
      <c r="A23" s="120" t="s">
        <v>277</v>
      </c>
      <c r="B23" s="118">
        <v>133</v>
      </c>
      <c r="C23" s="118"/>
      <c r="D23" s="121">
        <v>0</v>
      </c>
      <c r="E23" s="121"/>
      <c r="F23" s="121">
        <v>0</v>
      </c>
    </row>
    <row r="24" spans="1:6" ht="15.75" customHeight="1">
      <c r="A24" s="120" t="s">
        <v>278</v>
      </c>
      <c r="B24" s="118">
        <v>134</v>
      </c>
      <c r="C24" s="118"/>
      <c r="D24" s="121">
        <v>0</v>
      </c>
      <c r="E24" s="121"/>
      <c r="F24" s="121">
        <v>0</v>
      </c>
    </row>
    <row r="25" spans="1:6" ht="15">
      <c r="A25" s="120" t="s">
        <v>279</v>
      </c>
      <c r="B25" s="118">
        <v>135</v>
      </c>
      <c r="C25" s="118"/>
      <c r="D25" s="121">
        <v>4095683702</v>
      </c>
      <c r="E25" s="121"/>
      <c r="F25" s="121">
        <v>3047116439</v>
      </c>
    </row>
    <row r="26" spans="1:6" ht="15">
      <c r="A26" s="120" t="s">
        <v>280</v>
      </c>
      <c r="B26" s="118">
        <v>139</v>
      </c>
      <c r="C26" s="118"/>
      <c r="D26" s="121">
        <v>-149742730</v>
      </c>
      <c r="E26" s="121"/>
      <c r="F26" s="121">
        <v>0</v>
      </c>
    </row>
    <row r="27" spans="1:6" ht="15">
      <c r="A27" s="120"/>
      <c r="B27" s="118"/>
      <c r="C27" s="118"/>
      <c r="D27" s="121"/>
      <c r="E27" s="121"/>
      <c r="F27" s="121"/>
    </row>
    <row r="28" spans="1:6" s="122" customFormat="1" ht="15">
      <c r="A28" s="117" t="s">
        <v>281</v>
      </c>
      <c r="B28" s="112">
        <v>140</v>
      </c>
      <c r="C28" s="118" t="s">
        <v>282</v>
      </c>
      <c r="D28" s="119">
        <f>D29+D30</f>
        <v>14395025796</v>
      </c>
      <c r="E28" s="119"/>
      <c r="F28" s="119">
        <f>SUM(F29:F30)</f>
        <v>11066960874</v>
      </c>
    </row>
    <row r="29" spans="1:6" ht="15">
      <c r="A29" s="120" t="s">
        <v>283</v>
      </c>
      <c r="B29" s="118">
        <v>141</v>
      </c>
      <c r="C29" s="118"/>
      <c r="D29" s="121">
        <f>14354075796+'[1]BTDC'!F14</f>
        <v>14395025796</v>
      </c>
      <c r="E29" s="121"/>
      <c r="F29" s="121">
        <v>11066960874</v>
      </c>
    </row>
    <row r="30" spans="1:6" ht="15">
      <c r="A30" s="120" t="s">
        <v>284</v>
      </c>
      <c r="B30" s="118">
        <v>149</v>
      </c>
      <c r="C30" s="118"/>
      <c r="D30" s="121">
        <v>0</v>
      </c>
      <c r="E30" s="121"/>
      <c r="F30" s="121">
        <v>0</v>
      </c>
    </row>
    <row r="31" spans="1:6" ht="15">
      <c r="A31" s="120"/>
      <c r="B31" s="118"/>
      <c r="C31" s="118"/>
      <c r="D31" s="121"/>
      <c r="E31" s="121"/>
      <c r="F31" s="121"/>
    </row>
    <row r="32" spans="1:6" s="122" customFormat="1" ht="15">
      <c r="A32" s="117" t="s">
        <v>285</v>
      </c>
      <c r="B32" s="112">
        <v>150</v>
      </c>
      <c r="C32" s="118"/>
      <c r="D32" s="119">
        <f>SUM(D33:D36)</f>
        <v>2325469830</v>
      </c>
      <c r="E32" s="119"/>
      <c r="F32" s="119">
        <f>SUM(F33:F36)</f>
        <v>1548976147</v>
      </c>
    </row>
    <row r="33" spans="1:6" ht="15">
      <c r="A33" s="120" t="s">
        <v>286</v>
      </c>
      <c r="B33" s="118">
        <v>151</v>
      </c>
      <c r="C33" s="118"/>
      <c r="D33" s="121">
        <v>0</v>
      </c>
      <c r="E33" s="121"/>
      <c r="F33" s="121">
        <v>0</v>
      </c>
    </row>
    <row r="34" spans="1:6" ht="15">
      <c r="A34" s="120" t="s">
        <v>287</v>
      </c>
      <c r="B34" s="118">
        <v>152</v>
      </c>
      <c r="C34" s="118"/>
      <c r="D34" s="121">
        <v>0</v>
      </c>
      <c r="E34" s="121"/>
      <c r="F34" s="121">
        <v>215723851</v>
      </c>
    </row>
    <row r="35" spans="1:6" ht="15">
      <c r="A35" s="120" t="s">
        <v>288</v>
      </c>
      <c r="B35" s="118">
        <v>154</v>
      </c>
      <c r="C35" s="118" t="s">
        <v>289</v>
      </c>
      <c r="D35" s="121">
        <v>0</v>
      </c>
      <c r="E35" s="121"/>
      <c r="F35" s="121">
        <v>0</v>
      </c>
    </row>
    <row r="36" spans="1:6" ht="15">
      <c r="A36" s="120" t="s">
        <v>290</v>
      </c>
      <c r="B36" s="118">
        <v>158</v>
      </c>
      <c r="C36" s="118" t="s">
        <v>291</v>
      </c>
      <c r="D36" s="121">
        <f>1663904307+'[1]BTDC'!F16</f>
        <v>2325469830</v>
      </c>
      <c r="E36" s="121"/>
      <c r="F36" s="121">
        <v>1333252296</v>
      </c>
    </row>
    <row r="37" spans="1:6" ht="15">
      <c r="A37" s="120"/>
      <c r="B37" s="118"/>
      <c r="C37" s="118"/>
      <c r="D37" s="121"/>
      <c r="E37" s="121"/>
      <c r="F37" s="121"/>
    </row>
    <row r="38" spans="1:6" ht="15">
      <c r="A38" s="120"/>
      <c r="B38" s="118"/>
      <c r="C38" s="118"/>
      <c r="D38" s="121"/>
      <c r="E38" s="121"/>
      <c r="F38" s="121"/>
    </row>
    <row r="39" spans="1:6" ht="15">
      <c r="A39" s="120"/>
      <c r="B39" s="118"/>
      <c r="C39" s="118"/>
      <c r="D39" s="121"/>
      <c r="E39" s="121"/>
      <c r="F39" s="121"/>
    </row>
    <row r="40" spans="1:6" ht="15">
      <c r="A40" s="120"/>
      <c r="B40" s="118"/>
      <c r="C40" s="118"/>
      <c r="D40" s="121"/>
      <c r="E40" s="121"/>
      <c r="F40" s="121"/>
    </row>
    <row r="41" spans="1:6" ht="15">
      <c r="A41" s="120"/>
      <c r="B41" s="118"/>
      <c r="C41" s="118"/>
      <c r="D41" s="121"/>
      <c r="E41" s="121"/>
      <c r="F41" s="121"/>
    </row>
    <row r="42" spans="1:6" ht="15">
      <c r="A42" s="120"/>
      <c r="B42" s="118"/>
      <c r="C42" s="118"/>
      <c r="D42" s="121"/>
      <c r="E42" s="121"/>
      <c r="F42" s="121"/>
    </row>
    <row r="43" spans="1:6" ht="15">
      <c r="A43" s="120"/>
      <c r="B43" s="118"/>
      <c r="C43" s="118"/>
      <c r="D43" s="121"/>
      <c r="E43" s="121"/>
      <c r="F43" s="121"/>
    </row>
    <row r="44" spans="1:6" ht="15">
      <c r="A44" s="120"/>
      <c r="B44" s="118"/>
      <c r="C44" s="118"/>
      <c r="D44" s="121"/>
      <c r="E44" s="121"/>
      <c r="F44" s="121"/>
    </row>
    <row r="45" spans="1:6" ht="15">
      <c r="A45" s="120"/>
      <c r="B45" s="118"/>
      <c r="C45" s="118"/>
      <c r="D45" s="121"/>
      <c r="E45" s="121"/>
      <c r="F45" s="121"/>
    </row>
    <row r="46" spans="1:6" ht="15">
      <c r="A46" s="120"/>
      <c r="B46" s="118"/>
      <c r="C46" s="118"/>
      <c r="D46" s="121"/>
      <c r="E46" s="121"/>
      <c r="F46" s="121"/>
    </row>
    <row r="47" spans="1:6" ht="15">
      <c r="A47" s="120"/>
      <c r="B47" s="118"/>
      <c r="C47" s="118"/>
      <c r="D47" s="121"/>
      <c r="E47" s="121"/>
      <c r="F47" s="121"/>
    </row>
    <row r="48" spans="1:6" ht="15">
      <c r="A48" s="120"/>
      <c r="B48" s="118"/>
      <c r="C48" s="118"/>
      <c r="D48" s="121"/>
      <c r="E48" s="121"/>
      <c r="F48" s="121"/>
    </row>
    <row r="49" spans="1:6" ht="15">
      <c r="A49" s="120"/>
      <c r="B49" s="118"/>
      <c r="C49" s="118"/>
      <c r="D49" s="121"/>
      <c r="E49" s="121"/>
      <c r="F49" s="121"/>
    </row>
    <row r="50" spans="1:6" ht="28.5">
      <c r="A50" s="110" t="s">
        <v>259</v>
      </c>
      <c r="B50" s="110" t="s">
        <v>260</v>
      </c>
      <c r="C50" s="110" t="s">
        <v>261</v>
      </c>
      <c r="D50" s="111" t="s">
        <v>262</v>
      </c>
      <c r="E50" s="111"/>
      <c r="F50" s="111" t="s">
        <v>263</v>
      </c>
    </row>
    <row r="51" spans="1:6" ht="15">
      <c r="A51" s="112"/>
      <c r="B51" s="112"/>
      <c r="C51" s="112"/>
      <c r="D51" s="113"/>
      <c r="E51" s="113"/>
      <c r="F51" s="113"/>
    </row>
    <row r="52" spans="1:6" ht="28.5">
      <c r="A52" s="117" t="s">
        <v>292</v>
      </c>
      <c r="B52" s="112">
        <v>200</v>
      </c>
      <c r="C52" s="114"/>
      <c r="D52" s="115">
        <f>D54+D61+D73+D77+D83</f>
        <v>94073744844</v>
      </c>
      <c r="E52" s="115"/>
      <c r="F52" s="115">
        <f>F54+F61+F73+F77+F83</f>
        <v>88946146472</v>
      </c>
    </row>
    <row r="53" spans="1:6" ht="15">
      <c r="A53" s="117"/>
      <c r="B53" s="112"/>
      <c r="C53" s="114"/>
      <c r="D53" s="115"/>
      <c r="E53" s="115"/>
      <c r="F53" s="115"/>
    </row>
    <row r="54" spans="1:6" ht="15">
      <c r="A54" s="117" t="s">
        <v>293</v>
      </c>
      <c r="B54" s="112">
        <v>210</v>
      </c>
      <c r="C54" s="118" t="s">
        <v>294</v>
      </c>
      <c r="D54" s="119">
        <f>SUM(D55:D59)</f>
        <v>0</v>
      </c>
      <c r="E54" s="119"/>
      <c r="F54" s="119">
        <f>SUM(F55:F59)</f>
        <v>0</v>
      </c>
    </row>
    <row r="55" spans="1:6" ht="15">
      <c r="A55" s="120" t="s">
        <v>295</v>
      </c>
      <c r="B55" s="118">
        <v>211</v>
      </c>
      <c r="C55" s="118"/>
      <c r="D55" s="121">
        <v>0</v>
      </c>
      <c r="E55" s="121"/>
      <c r="F55" s="121">
        <v>0</v>
      </c>
    </row>
    <row r="56" spans="1:6" ht="15">
      <c r="A56" s="120" t="s">
        <v>296</v>
      </c>
      <c r="B56" s="118">
        <v>212</v>
      </c>
      <c r="C56" s="118"/>
      <c r="D56" s="121">
        <v>0</v>
      </c>
      <c r="E56" s="121"/>
      <c r="F56" s="121">
        <v>0</v>
      </c>
    </row>
    <row r="57" spans="1:6" ht="15">
      <c r="A57" s="120" t="s">
        <v>297</v>
      </c>
      <c r="B57" s="118">
        <v>213</v>
      </c>
      <c r="C57" s="118"/>
      <c r="D57" s="121">
        <v>0</v>
      </c>
      <c r="E57" s="121"/>
      <c r="F57" s="121">
        <v>0</v>
      </c>
    </row>
    <row r="58" spans="1:6" ht="15">
      <c r="A58" s="120" t="s">
        <v>298</v>
      </c>
      <c r="B58" s="118">
        <v>218</v>
      </c>
      <c r="C58" s="118"/>
      <c r="D58" s="121">
        <v>0</v>
      </c>
      <c r="E58" s="121"/>
      <c r="F58" s="121">
        <v>0</v>
      </c>
    </row>
    <row r="59" spans="1:6" ht="15">
      <c r="A59" s="120" t="s">
        <v>299</v>
      </c>
      <c r="B59" s="118">
        <v>219</v>
      </c>
      <c r="C59" s="118"/>
      <c r="D59" s="121">
        <v>0</v>
      </c>
      <c r="E59" s="121"/>
      <c r="F59" s="121">
        <v>0</v>
      </c>
    </row>
    <row r="60" spans="1:6" ht="15">
      <c r="A60" s="120"/>
      <c r="B60" s="118"/>
      <c r="C60" s="118"/>
      <c r="D60" s="121"/>
      <c r="E60" s="121"/>
      <c r="F60" s="121"/>
    </row>
    <row r="61" spans="1:6" ht="15">
      <c r="A61" s="117" t="s">
        <v>300</v>
      </c>
      <c r="B61" s="112">
        <v>220</v>
      </c>
      <c r="C61" s="118"/>
      <c r="D61" s="119">
        <f>D62+D65+D68+D71</f>
        <v>83208219561</v>
      </c>
      <c r="E61" s="119"/>
      <c r="F61" s="119">
        <f>F62+F65+F68+F71</f>
        <v>77651257804</v>
      </c>
    </row>
    <row r="62" spans="1:6" ht="15">
      <c r="A62" s="120" t="s">
        <v>301</v>
      </c>
      <c r="B62" s="118">
        <v>221</v>
      </c>
      <c r="C62" s="118" t="s">
        <v>302</v>
      </c>
      <c r="D62" s="121">
        <f>D63+D64</f>
        <v>59752598791</v>
      </c>
      <c r="E62" s="121"/>
      <c r="F62" s="121">
        <f>F63+F64</f>
        <v>58440005070</v>
      </c>
    </row>
    <row r="63" spans="1:6" ht="15">
      <c r="A63" s="120" t="s">
        <v>303</v>
      </c>
      <c r="B63" s="118">
        <v>222</v>
      </c>
      <c r="C63" s="118"/>
      <c r="D63" s="121">
        <f>178416978376-'[1]BTDC'!F20</f>
        <v>178402963114</v>
      </c>
      <c r="E63" s="121"/>
      <c r="F63" s="123">
        <v>163849807657</v>
      </c>
    </row>
    <row r="64" spans="1:6" ht="15">
      <c r="A64" s="120" t="s">
        <v>304</v>
      </c>
      <c r="B64" s="118">
        <v>223</v>
      </c>
      <c r="C64" s="118"/>
      <c r="D64" s="123">
        <v>-118650364323</v>
      </c>
      <c r="E64" s="121"/>
      <c r="F64" s="123">
        <v>-105409802587</v>
      </c>
    </row>
    <row r="65" spans="1:6" ht="15">
      <c r="A65" s="120" t="s">
        <v>305</v>
      </c>
      <c r="B65" s="118">
        <v>224</v>
      </c>
      <c r="C65" s="118" t="s">
        <v>306</v>
      </c>
      <c r="D65" s="121">
        <f>SUM(D66:D67)</f>
        <v>0</v>
      </c>
      <c r="E65" s="121"/>
      <c r="F65" s="121">
        <f>SUM(F66:F67)</f>
        <v>0</v>
      </c>
    </row>
    <row r="66" spans="1:6" ht="15">
      <c r="A66" s="120" t="s">
        <v>303</v>
      </c>
      <c r="B66" s="118">
        <v>225</v>
      </c>
      <c r="C66" s="118"/>
      <c r="D66" s="121">
        <v>0</v>
      </c>
      <c r="E66" s="121"/>
      <c r="F66" s="121">
        <v>0</v>
      </c>
    </row>
    <row r="67" spans="1:6" ht="15">
      <c r="A67" s="120" t="s">
        <v>304</v>
      </c>
      <c r="B67" s="118">
        <v>226</v>
      </c>
      <c r="C67" s="118"/>
      <c r="D67" s="121">
        <v>0</v>
      </c>
      <c r="E67" s="121"/>
      <c r="F67" s="121">
        <v>0</v>
      </c>
    </row>
    <row r="68" spans="1:6" ht="15">
      <c r="A68" s="120" t="s">
        <v>307</v>
      </c>
      <c r="B68" s="118">
        <v>227</v>
      </c>
      <c r="C68" s="118" t="s">
        <v>308</v>
      </c>
      <c r="D68" s="121">
        <f>SUM(D69:D70)</f>
        <v>391572453</v>
      </c>
      <c r="E68" s="121"/>
      <c r="F68" s="121">
        <f>SUM(F69:F70)</f>
        <v>471462976</v>
      </c>
    </row>
    <row r="69" spans="1:6" ht="15">
      <c r="A69" s="120" t="s">
        <v>303</v>
      </c>
      <c r="B69" s="118">
        <v>228</v>
      </c>
      <c r="C69" s="118"/>
      <c r="D69" s="121">
        <v>980061052</v>
      </c>
      <c r="E69" s="121"/>
      <c r="F69" s="121">
        <v>761589077</v>
      </c>
    </row>
    <row r="70" spans="1:6" ht="15">
      <c r="A70" s="120" t="s">
        <v>304</v>
      </c>
      <c r="B70" s="118">
        <v>229</v>
      </c>
      <c r="C70" s="118"/>
      <c r="D70" s="121">
        <v>-588488599</v>
      </c>
      <c r="E70" s="121"/>
      <c r="F70" s="121">
        <v>-290126101</v>
      </c>
    </row>
    <row r="71" spans="1:6" ht="15">
      <c r="A71" s="120" t="s">
        <v>309</v>
      </c>
      <c r="B71" s="118">
        <v>230</v>
      </c>
      <c r="C71" s="118" t="s">
        <v>310</v>
      </c>
      <c r="D71" s="121">
        <f>23040817738-'[1]BTDC'!F14+'[1]BTDC'!F20+'[1]BTDC'!F22</f>
        <v>23064048317</v>
      </c>
      <c r="E71" s="121"/>
      <c r="F71" s="121">
        <v>18739789758</v>
      </c>
    </row>
    <row r="72" spans="1:6" ht="15">
      <c r="A72" s="120"/>
      <c r="B72" s="118"/>
      <c r="C72" s="118"/>
      <c r="D72" s="121"/>
      <c r="E72" s="121"/>
      <c r="F72" s="121"/>
    </row>
    <row r="73" spans="1:6" ht="15">
      <c r="A73" s="117" t="s">
        <v>311</v>
      </c>
      <c r="B73" s="112">
        <v>240</v>
      </c>
      <c r="C73" s="118" t="s">
        <v>312</v>
      </c>
      <c r="D73" s="119">
        <f>SUM(D74:D75)</f>
        <v>0</v>
      </c>
      <c r="E73" s="119"/>
      <c r="F73" s="119">
        <f>SUM(F74:F75)</f>
        <v>0</v>
      </c>
    </row>
    <row r="74" spans="1:6" ht="15">
      <c r="A74" s="120" t="s">
        <v>303</v>
      </c>
      <c r="B74" s="118">
        <v>241</v>
      </c>
      <c r="C74" s="118"/>
      <c r="D74" s="121">
        <v>0</v>
      </c>
      <c r="E74" s="121"/>
      <c r="F74" s="121">
        <v>0</v>
      </c>
    </row>
    <row r="75" spans="1:6" ht="15">
      <c r="A75" s="120" t="s">
        <v>304</v>
      </c>
      <c r="B75" s="118">
        <v>242</v>
      </c>
      <c r="C75" s="118"/>
      <c r="D75" s="121">
        <v>0</v>
      </c>
      <c r="E75" s="121"/>
      <c r="F75" s="121">
        <v>0</v>
      </c>
    </row>
    <row r="76" spans="1:6" ht="15">
      <c r="A76" s="120"/>
      <c r="B76" s="118"/>
      <c r="C76" s="118"/>
      <c r="D76" s="121"/>
      <c r="E76" s="121"/>
      <c r="F76" s="121"/>
    </row>
    <row r="77" spans="1:6" ht="15">
      <c r="A77" s="117" t="s">
        <v>313</v>
      </c>
      <c r="B77" s="112">
        <v>250</v>
      </c>
      <c r="C77" s="118" t="s">
        <v>314</v>
      </c>
      <c r="D77" s="119">
        <f>SUM(D78:D81)</f>
        <v>0</v>
      </c>
      <c r="E77" s="119"/>
      <c r="F77" s="119">
        <f>SUM(F78:F81)</f>
        <v>3000000000</v>
      </c>
    </row>
    <row r="78" spans="1:6" ht="15">
      <c r="A78" s="120" t="s">
        <v>315</v>
      </c>
      <c r="B78" s="118">
        <v>251</v>
      </c>
      <c r="C78" s="118"/>
      <c r="D78" s="121">
        <v>0</v>
      </c>
      <c r="E78" s="121"/>
      <c r="F78" s="121">
        <v>0</v>
      </c>
    </row>
    <row r="79" spans="1:6" ht="15">
      <c r="A79" s="120" t="s">
        <v>316</v>
      </c>
      <c r="B79" s="118">
        <v>252</v>
      </c>
      <c r="C79" s="118"/>
      <c r="D79" s="121">
        <v>0</v>
      </c>
      <c r="E79" s="121"/>
      <c r="F79" s="121">
        <v>0</v>
      </c>
    </row>
    <row r="80" spans="1:6" ht="15">
      <c r="A80" s="120" t="s">
        <v>317</v>
      </c>
      <c r="B80" s="118">
        <v>258</v>
      </c>
      <c r="C80" s="118"/>
      <c r="D80" s="121">
        <v>0</v>
      </c>
      <c r="E80" s="121"/>
      <c r="F80" s="121">
        <v>3000000000</v>
      </c>
    </row>
    <row r="81" spans="1:6" ht="15">
      <c r="A81" s="120" t="s">
        <v>318</v>
      </c>
      <c r="B81" s="118">
        <v>259</v>
      </c>
      <c r="C81" s="118"/>
      <c r="D81" s="121">
        <v>0</v>
      </c>
      <c r="E81" s="121"/>
      <c r="F81" s="121">
        <v>0</v>
      </c>
    </row>
    <row r="82" spans="1:6" ht="15">
      <c r="A82" s="120"/>
      <c r="B82" s="118"/>
      <c r="C82" s="118"/>
      <c r="D82" s="121"/>
      <c r="E82" s="121"/>
      <c r="F82" s="121"/>
    </row>
    <row r="83" spans="1:6" ht="15">
      <c r="A83" s="117" t="s">
        <v>319</v>
      </c>
      <c r="B83" s="112">
        <v>260</v>
      </c>
      <c r="C83" s="118"/>
      <c r="D83" s="119">
        <f>SUM(D84:D86)</f>
        <v>10865525283</v>
      </c>
      <c r="E83" s="119"/>
      <c r="F83" s="119">
        <f>SUM(F84:F86)</f>
        <v>8294888668</v>
      </c>
    </row>
    <row r="84" spans="1:6" ht="15">
      <c r="A84" s="120" t="s">
        <v>320</v>
      </c>
      <c r="B84" s="118">
        <v>261</v>
      </c>
      <c r="C84" s="118" t="s">
        <v>321</v>
      </c>
      <c r="D84" s="121">
        <v>10865525283</v>
      </c>
      <c r="E84" s="121"/>
      <c r="F84" s="121">
        <v>8294888668</v>
      </c>
    </row>
    <row r="85" spans="1:6" ht="15">
      <c r="A85" s="124" t="s">
        <v>322</v>
      </c>
      <c r="B85" s="118">
        <v>262</v>
      </c>
      <c r="C85" s="118"/>
      <c r="D85" s="121">
        <v>0</v>
      </c>
      <c r="E85" s="121"/>
      <c r="F85" s="121">
        <v>0</v>
      </c>
    </row>
    <row r="86" spans="1:6" ht="15">
      <c r="A86" s="124" t="s">
        <v>323</v>
      </c>
      <c r="B86" s="118">
        <v>268</v>
      </c>
      <c r="C86" s="118"/>
      <c r="D86" s="121">
        <v>0</v>
      </c>
      <c r="E86" s="121"/>
      <c r="F86" s="121">
        <v>0</v>
      </c>
    </row>
    <row r="87" spans="1:6" s="128" customFormat="1" ht="22.5" customHeight="1" thickBot="1">
      <c r="A87" s="125" t="s">
        <v>324</v>
      </c>
      <c r="B87" s="125">
        <v>270</v>
      </c>
      <c r="C87" s="126"/>
      <c r="D87" s="127">
        <f>D52+D10</f>
        <v>150148018148</v>
      </c>
      <c r="E87" s="127"/>
      <c r="F87" s="127">
        <f>F52+F10</f>
        <v>126654085729</v>
      </c>
    </row>
    <row r="88" spans="1:6" ht="15.75" thickTop="1">
      <c r="A88" s="112"/>
      <c r="B88" s="112"/>
      <c r="C88" s="118"/>
      <c r="D88" s="129"/>
      <c r="E88" s="129"/>
      <c r="F88" s="129"/>
    </row>
    <row r="89" spans="1:6" ht="15">
      <c r="A89" s="112"/>
      <c r="B89" s="112"/>
      <c r="C89" s="118"/>
      <c r="D89" s="129"/>
      <c r="E89" s="129"/>
      <c r="F89" s="129"/>
    </row>
    <row r="90" spans="1:6" ht="15">
      <c r="A90" s="112"/>
      <c r="B90" s="112"/>
      <c r="C90" s="118"/>
      <c r="D90" s="129"/>
      <c r="E90" s="129"/>
      <c r="F90" s="129"/>
    </row>
    <row r="91" spans="1:6" ht="15">
      <c r="A91" s="112"/>
      <c r="B91" s="112"/>
      <c r="C91" s="118"/>
      <c r="D91" s="129"/>
      <c r="E91" s="129"/>
      <c r="F91" s="129"/>
    </row>
    <row r="92" spans="1:6" ht="15">
      <c r="A92" s="112"/>
      <c r="B92" s="112"/>
      <c r="C92" s="118"/>
      <c r="D92" s="129"/>
      <c r="E92" s="129"/>
      <c r="F92" s="129"/>
    </row>
    <row r="93" spans="1:6" ht="15" customHeight="1">
      <c r="A93" s="700" t="s">
        <v>325</v>
      </c>
      <c r="B93" s="700" t="s">
        <v>260</v>
      </c>
      <c r="C93" s="700" t="s">
        <v>261</v>
      </c>
      <c r="D93" s="702" t="s">
        <v>262</v>
      </c>
      <c r="E93" s="702"/>
      <c r="F93" s="702" t="s">
        <v>263</v>
      </c>
    </row>
    <row r="94" spans="1:6" ht="15" customHeight="1">
      <c r="A94" s="701"/>
      <c r="B94" s="701"/>
      <c r="C94" s="701"/>
      <c r="D94" s="703"/>
      <c r="E94" s="703"/>
      <c r="F94" s="703"/>
    </row>
    <row r="95" spans="1:6" ht="10.5" customHeight="1">
      <c r="A95" s="130"/>
      <c r="B95" s="131"/>
      <c r="C95" s="131"/>
      <c r="D95" s="132"/>
      <c r="E95" s="132"/>
      <c r="F95" s="132"/>
    </row>
    <row r="96" spans="1:6" ht="15">
      <c r="A96" s="117" t="s">
        <v>326</v>
      </c>
      <c r="B96" s="112">
        <v>300</v>
      </c>
      <c r="C96" s="118"/>
      <c r="D96" s="119">
        <f>D98+D110</f>
        <v>37028274800</v>
      </c>
      <c r="E96" s="119"/>
      <c r="F96" s="119">
        <f>F98+F110</f>
        <v>17752577712</v>
      </c>
    </row>
    <row r="97" spans="1:6" ht="10.5" customHeight="1">
      <c r="A97" s="117"/>
      <c r="B97" s="112"/>
      <c r="C97" s="118"/>
      <c r="D97" s="119"/>
      <c r="E97" s="119"/>
      <c r="F97" s="119"/>
    </row>
    <row r="98" spans="1:6" ht="15">
      <c r="A98" s="117" t="s">
        <v>327</v>
      </c>
      <c r="B98" s="112">
        <v>310</v>
      </c>
      <c r="C98" s="118" t="s">
        <v>328</v>
      </c>
      <c r="D98" s="119">
        <f>SUM(D99:D108)</f>
        <v>36392318222</v>
      </c>
      <c r="E98" s="119"/>
      <c r="F98" s="119">
        <f>SUM(F99:F108)</f>
        <v>17346424702</v>
      </c>
    </row>
    <row r="99" spans="1:6" ht="15">
      <c r="A99" s="120" t="s">
        <v>329</v>
      </c>
      <c r="B99" s="118">
        <v>311</v>
      </c>
      <c r="C99" s="118"/>
      <c r="D99" s="121">
        <v>1674000000</v>
      </c>
      <c r="E99" s="123"/>
      <c r="F99" s="121">
        <v>1674000000</v>
      </c>
    </row>
    <row r="100" spans="1:6" ht="15">
      <c r="A100" s="120" t="s">
        <v>330</v>
      </c>
      <c r="B100" s="118">
        <v>312</v>
      </c>
      <c r="C100" s="118"/>
      <c r="D100" s="123">
        <v>8212545084</v>
      </c>
      <c r="E100" s="123"/>
      <c r="F100" s="123">
        <v>6024131461</v>
      </c>
    </row>
    <row r="101" spans="1:6" ht="15">
      <c r="A101" s="120" t="s">
        <v>331</v>
      </c>
      <c r="B101" s="118">
        <v>313</v>
      </c>
      <c r="C101" s="118"/>
      <c r="D101" s="123">
        <v>10457694865</v>
      </c>
      <c r="E101" s="123"/>
      <c r="F101" s="121">
        <v>1502721761</v>
      </c>
    </row>
    <row r="102" spans="1:6" ht="15">
      <c r="A102" s="120" t="s">
        <v>332</v>
      </c>
      <c r="B102" s="118">
        <v>314</v>
      </c>
      <c r="C102" s="118"/>
      <c r="D102" s="123">
        <f>5277245765+'[1]BTDC'!F24</f>
        <v>5282262297</v>
      </c>
      <c r="E102" s="123"/>
      <c r="F102" s="123">
        <v>1847078427</v>
      </c>
    </row>
    <row r="103" spans="1:6" ht="15">
      <c r="A103" s="120" t="s">
        <v>333</v>
      </c>
      <c r="B103" s="118">
        <v>315</v>
      </c>
      <c r="C103" s="118"/>
      <c r="D103" s="123">
        <v>3615520177</v>
      </c>
      <c r="E103" s="123"/>
      <c r="F103" s="123">
        <v>2297734402</v>
      </c>
    </row>
    <row r="104" spans="1:6" ht="15">
      <c r="A104" s="120" t="s">
        <v>334</v>
      </c>
      <c r="B104" s="118">
        <v>316</v>
      </c>
      <c r="C104" s="118"/>
      <c r="D104" s="121">
        <v>0</v>
      </c>
      <c r="E104" s="121"/>
      <c r="F104" s="121">
        <v>0</v>
      </c>
    </row>
    <row r="105" spans="1:6" ht="15">
      <c r="A105" s="120" t="s">
        <v>335</v>
      </c>
      <c r="B105" s="118">
        <v>317</v>
      </c>
      <c r="C105" s="118"/>
      <c r="D105" s="121">
        <v>0</v>
      </c>
      <c r="E105" s="121"/>
      <c r="F105" s="121">
        <v>0</v>
      </c>
    </row>
    <row r="106" spans="1:6" ht="15.75" customHeight="1">
      <c r="A106" s="120" t="s">
        <v>336</v>
      </c>
      <c r="B106" s="118">
        <v>318</v>
      </c>
      <c r="C106" s="118"/>
      <c r="D106" s="121">
        <v>0</v>
      </c>
      <c r="E106" s="121"/>
      <c r="F106" s="121">
        <v>0</v>
      </c>
    </row>
    <row r="107" spans="1:6" ht="15">
      <c r="A107" s="120" t="s">
        <v>337</v>
      </c>
      <c r="B107" s="118">
        <v>319</v>
      </c>
      <c r="C107" s="118"/>
      <c r="D107" s="123">
        <f>6488730276+'[1]BTDC'!F16</f>
        <v>7150295799</v>
      </c>
      <c r="E107" s="123"/>
      <c r="F107" s="123">
        <f>4000758651</f>
        <v>4000758651</v>
      </c>
    </row>
    <row r="108" spans="1:6" ht="15">
      <c r="A108" s="120" t="s">
        <v>338</v>
      </c>
      <c r="B108" s="118">
        <v>320</v>
      </c>
      <c r="C108" s="133"/>
      <c r="D108" s="121"/>
      <c r="E108" s="121"/>
      <c r="F108" s="121"/>
    </row>
    <row r="109" spans="1:6" ht="10.5" customHeight="1">
      <c r="A109" s="120"/>
      <c r="B109" s="118"/>
      <c r="C109" s="133"/>
      <c r="D109" s="121"/>
      <c r="E109" s="121"/>
      <c r="F109" s="121"/>
    </row>
    <row r="110" spans="1:6" ht="15">
      <c r="A110" s="117" t="s">
        <v>339</v>
      </c>
      <c r="B110" s="112">
        <v>330</v>
      </c>
      <c r="C110" s="118"/>
      <c r="D110" s="119">
        <f>SUM(D111:D117)</f>
        <v>635956578</v>
      </c>
      <c r="E110" s="119"/>
      <c r="F110" s="119">
        <f>SUM(F111:F117)</f>
        <v>406153010</v>
      </c>
    </row>
    <row r="111" spans="1:6" ht="15">
      <c r="A111" s="120" t="s">
        <v>340</v>
      </c>
      <c r="B111" s="118">
        <v>331</v>
      </c>
      <c r="C111" s="118"/>
      <c r="D111" s="121">
        <v>0</v>
      </c>
      <c r="E111" s="121"/>
      <c r="F111" s="121">
        <v>0</v>
      </c>
    </row>
    <row r="112" spans="1:6" ht="15">
      <c r="A112" s="120" t="s">
        <v>341</v>
      </c>
      <c r="B112" s="118">
        <v>332</v>
      </c>
      <c r="C112" s="118"/>
      <c r="D112" s="121">
        <v>0</v>
      </c>
      <c r="E112" s="121"/>
      <c r="F112" s="121">
        <v>0</v>
      </c>
    </row>
    <row r="113" spans="1:6" ht="15">
      <c r="A113" s="120" t="s">
        <v>342</v>
      </c>
      <c r="B113" s="118">
        <v>333</v>
      </c>
      <c r="C113" s="118" t="s">
        <v>343</v>
      </c>
      <c r="D113" s="121">
        <v>492218825</v>
      </c>
      <c r="E113" s="121"/>
      <c r="F113" s="121">
        <v>290534125</v>
      </c>
    </row>
    <row r="114" spans="1:6" ht="15">
      <c r="A114" s="120" t="s">
        <v>344</v>
      </c>
      <c r="B114" s="118">
        <v>334</v>
      </c>
      <c r="C114" s="118"/>
      <c r="D114" s="121">
        <v>0</v>
      </c>
      <c r="E114" s="123"/>
      <c r="F114" s="121">
        <v>0</v>
      </c>
    </row>
    <row r="115" spans="1:6" ht="15">
      <c r="A115" s="120" t="s">
        <v>345</v>
      </c>
      <c r="B115" s="118">
        <v>335</v>
      </c>
      <c r="C115" s="118"/>
      <c r="D115" s="121"/>
      <c r="E115" s="121"/>
      <c r="F115" s="121">
        <v>0</v>
      </c>
    </row>
    <row r="116" spans="1:6" ht="15">
      <c r="A116" s="120" t="s">
        <v>346</v>
      </c>
      <c r="B116" s="118">
        <v>336</v>
      </c>
      <c r="C116" s="118"/>
      <c r="D116" s="123">
        <v>143737753</v>
      </c>
      <c r="E116" s="123"/>
      <c r="F116" s="121">
        <v>115618885</v>
      </c>
    </row>
    <row r="117" spans="1:6" ht="15">
      <c r="A117" s="120" t="s">
        <v>347</v>
      </c>
      <c r="B117" s="118">
        <v>337</v>
      </c>
      <c r="C117" s="118"/>
      <c r="D117" s="121">
        <v>0</v>
      </c>
      <c r="E117" s="121"/>
      <c r="F117" s="121">
        <v>0</v>
      </c>
    </row>
    <row r="118" spans="1:6" ht="10.5" customHeight="1">
      <c r="A118" s="120"/>
      <c r="B118" s="118"/>
      <c r="C118" s="118"/>
      <c r="D118" s="121"/>
      <c r="E118" s="121"/>
      <c r="F118" s="121"/>
    </row>
    <row r="119" spans="1:6" ht="15">
      <c r="A119" s="117" t="s">
        <v>348</v>
      </c>
      <c r="B119" s="112">
        <v>400</v>
      </c>
      <c r="C119" s="118"/>
      <c r="D119" s="119">
        <f>D121+D134</f>
        <v>113119743348</v>
      </c>
      <c r="E119" s="119">
        <f>E121+E134</f>
        <v>0</v>
      </c>
      <c r="F119" s="119">
        <f>F121+F134</f>
        <v>108901508017</v>
      </c>
    </row>
    <row r="120" spans="1:6" ht="10.5" customHeight="1">
      <c r="A120" s="117"/>
      <c r="B120" s="112"/>
      <c r="C120" s="118"/>
      <c r="D120" s="119"/>
      <c r="E120" s="119"/>
      <c r="F120" s="119"/>
    </row>
    <row r="121" spans="1:6" s="122" customFormat="1" ht="15">
      <c r="A121" s="117" t="s">
        <v>349</v>
      </c>
      <c r="B121" s="112">
        <v>410</v>
      </c>
      <c r="C121" s="118" t="s">
        <v>350</v>
      </c>
      <c r="D121" s="119">
        <f>SUM(D122:D132)</f>
        <v>112463690446</v>
      </c>
      <c r="E121" s="119">
        <f>SUM(E122:E132)</f>
        <v>0</v>
      </c>
      <c r="F121" s="119">
        <f>SUM(F122:F132)</f>
        <v>108359557297</v>
      </c>
    </row>
    <row r="122" spans="1:6" ht="15">
      <c r="A122" s="120" t="s">
        <v>351</v>
      </c>
      <c r="B122" s="118">
        <v>411</v>
      </c>
      <c r="C122" s="118"/>
      <c r="D122" s="121">
        <v>95000000000</v>
      </c>
      <c r="E122" s="121"/>
      <c r="F122" s="121">
        <v>95000000000</v>
      </c>
    </row>
    <row r="123" spans="1:6" ht="15">
      <c r="A123" s="120" t="s">
        <v>352</v>
      </c>
      <c r="B123" s="118">
        <v>412</v>
      </c>
      <c r="C123" s="118"/>
      <c r="D123" s="121">
        <v>0</v>
      </c>
      <c r="E123" s="121"/>
      <c r="F123" s="121">
        <v>0</v>
      </c>
    </row>
    <row r="124" spans="1:6" ht="15">
      <c r="A124" s="124" t="s">
        <v>353</v>
      </c>
      <c r="B124" s="118">
        <v>413</v>
      </c>
      <c r="C124" s="118"/>
      <c r="D124" s="121">
        <v>0</v>
      </c>
      <c r="E124" s="121"/>
      <c r="F124" s="121">
        <v>0</v>
      </c>
    </row>
    <row r="125" spans="1:6" ht="15">
      <c r="A125" s="120" t="s">
        <v>354</v>
      </c>
      <c r="B125" s="118">
        <v>414</v>
      </c>
      <c r="C125" s="118"/>
      <c r="D125" s="121">
        <v>0</v>
      </c>
      <c r="E125" s="121"/>
      <c r="F125" s="121">
        <v>0</v>
      </c>
    </row>
    <row r="126" spans="1:6" ht="15">
      <c r="A126" s="120" t="s">
        <v>355</v>
      </c>
      <c r="B126" s="118">
        <v>415</v>
      </c>
      <c r="C126" s="118"/>
      <c r="D126" s="121">
        <v>0</v>
      </c>
      <c r="E126" s="121"/>
      <c r="F126" s="121">
        <v>0</v>
      </c>
    </row>
    <row r="127" spans="1:6" ht="15">
      <c r="A127" s="120" t="s">
        <v>356</v>
      </c>
      <c r="B127" s="118">
        <v>416</v>
      </c>
      <c r="C127" s="118"/>
      <c r="D127" s="121">
        <v>0</v>
      </c>
      <c r="E127" s="121"/>
      <c r="F127" s="121">
        <v>0</v>
      </c>
    </row>
    <row r="128" spans="1:6" ht="15">
      <c r="A128" s="120" t="s">
        <v>357</v>
      </c>
      <c r="B128" s="118">
        <v>417</v>
      </c>
      <c r="C128" s="118"/>
      <c r="D128" s="123">
        <v>5096952373</v>
      </c>
      <c r="E128" s="123"/>
      <c r="F128" s="123">
        <v>2341665113</v>
      </c>
    </row>
    <row r="129" spans="1:6" ht="15">
      <c r="A129" s="120" t="s">
        <v>358</v>
      </c>
      <c r="B129" s="118">
        <v>418</v>
      </c>
      <c r="C129" s="118"/>
      <c r="D129" s="121">
        <v>1403869057</v>
      </c>
      <c r="E129" s="121"/>
      <c r="F129" s="121">
        <v>642472866</v>
      </c>
    </row>
    <row r="130" spans="1:6" ht="15">
      <c r="A130" s="120" t="s">
        <v>359</v>
      </c>
      <c r="B130" s="118">
        <v>419</v>
      </c>
      <c r="C130" s="118"/>
      <c r="D130" s="121">
        <v>-93648991</v>
      </c>
      <c r="E130" s="121"/>
      <c r="F130" s="121">
        <v>-95829858</v>
      </c>
    </row>
    <row r="131" spans="1:6" ht="15">
      <c r="A131" s="120" t="s">
        <v>360</v>
      </c>
      <c r="B131" s="118">
        <v>420</v>
      </c>
      <c r="C131" s="118"/>
      <c r="D131" s="123">
        <f>11011369222-'[1]BTDC'!F24+'[1]BTDC'!F22</f>
        <v>11056518007</v>
      </c>
      <c r="E131" s="123"/>
      <c r="F131" s="123">
        <v>10471249176</v>
      </c>
    </row>
    <row r="132" spans="1:6" ht="15">
      <c r="A132" s="120" t="s">
        <v>361</v>
      </c>
      <c r="B132" s="118">
        <v>421</v>
      </c>
      <c r="C132" s="118"/>
      <c r="D132" s="121">
        <v>0</v>
      </c>
      <c r="E132" s="121"/>
      <c r="F132" s="121">
        <v>0</v>
      </c>
    </row>
    <row r="133" spans="1:6" ht="10.5" customHeight="1">
      <c r="A133" s="120"/>
      <c r="B133" s="118"/>
      <c r="C133" s="118"/>
      <c r="D133" s="121"/>
      <c r="E133" s="121"/>
      <c r="F133" s="121"/>
    </row>
    <row r="134" spans="1:6" ht="15">
      <c r="A134" s="117" t="s">
        <v>362</v>
      </c>
      <c r="B134" s="112">
        <v>430</v>
      </c>
      <c r="C134" s="118"/>
      <c r="D134" s="119">
        <f>SUM(D135:D137)</f>
        <v>656052902</v>
      </c>
      <c r="E134" s="119"/>
      <c r="F134" s="119">
        <f>SUM(F135:F137)</f>
        <v>541950720</v>
      </c>
    </row>
    <row r="135" spans="1:6" ht="15">
      <c r="A135" s="120" t="s">
        <v>363</v>
      </c>
      <c r="B135" s="118">
        <v>431</v>
      </c>
      <c r="C135" s="118"/>
      <c r="D135" s="123">
        <v>656052902</v>
      </c>
      <c r="E135" s="123"/>
      <c r="F135" s="123">
        <v>541950720</v>
      </c>
    </row>
    <row r="136" spans="1:6" ht="15">
      <c r="A136" s="120" t="s">
        <v>364</v>
      </c>
      <c r="B136" s="118">
        <v>432</v>
      </c>
      <c r="C136" s="118" t="s">
        <v>365</v>
      </c>
      <c r="D136" s="121">
        <v>0</v>
      </c>
      <c r="E136" s="121"/>
      <c r="F136" s="121">
        <v>0</v>
      </c>
    </row>
    <row r="137" spans="1:6" ht="15">
      <c r="A137" s="120" t="s">
        <v>366</v>
      </c>
      <c r="B137" s="118">
        <v>433</v>
      </c>
      <c r="C137" s="118"/>
      <c r="D137" s="121">
        <v>0</v>
      </c>
      <c r="E137" s="121"/>
      <c r="F137" s="108">
        <v>0</v>
      </c>
    </row>
    <row r="138" spans="1:6" s="128" customFormat="1" ht="22.5" customHeight="1" thickBot="1">
      <c r="A138" s="125" t="s">
        <v>367</v>
      </c>
      <c r="B138" s="125">
        <v>440</v>
      </c>
      <c r="C138" s="126"/>
      <c r="D138" s="127">
        <f>D119+D96</f>
        <v>150148018148</v>
      </c>
      <c r="E138" s="127"/>
      <c r="F138" s="127">
        <f>F119+F96</f>
        <v>126654085729</v>
      </c>
    </row>
    <row r="139" ht="15.75" thickTop="1"/>
    <row r="140" spans="4:6" ht="15">
      <c r="D140" s="134"/>
      <c r="E140" s="134"/>
      <c r="F140" s="134"/>
    </row>
  </sheetData>
  <sheetProtection/>
  <mergeCells count="8">
    <mergeCell ref="A4:F4"/>
    <mergeCell ref="A5:F5"/>
    <mergeCell ref="A93:A94"/>
    <mergeCell ref="B93:B94"/>
    <mergeCell ref="C93:C94"/>
    <mergeCell ref="D93:D94"/>
    <mergeCell ref="E93:E94"/>
    <mergeCell ref="F93:F94"/>
  </mergeCells>
  <printOptions/>
  <pageMargins left="0.45" right="0.17" top="0.17" bottom="1.84" header="0.17"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67"/>
  <sheetViews>
    <sheetView zoomScalePageLayoutView="0" workbookViewId="0" topLeftCell="A1">
      <selection activeCell="D19" sqref="D19:E19"/>
    </sheetView>
  </sheetViews>
  <sheetFormatPr defaultColWidth="9.140625" defaultRowHeight="12.75"/>
  <cols>
    <col min="1" max="1" width="47.28125" style="1" customWidth="1"/>
    <col min="2" max="2" width="7.57421875" style="1" hidden="1" customWidth="1"/>
    <col min="3" max="3" width="13.00390625" style="1" customWidth="1"/>
    <col min="4" max="4" width="19.28125" style="1" customWidth="1"/>
    <col min="5" max="5" width="15.00390625" style="1" customWidth="1"/>
    <col min="6" max="6" width="45.57421875" style="1" customWidth="1"/>
    <col min="7" max="7" width="6.140625" style="1" customWidth="1"/>
    <col min="8" max="8" width="16.8515625" style="1" customWidth="1"/>
    <col min="9" max="9" width="15.7109375" style="1" customWidth="1"/>
    <col min="10" max="16384" width="9.140625" style="1" customWidth="1"/>
  </cols>
  <sheetData>
    <row r="1" spans="1:5" s="9" customFormat="1" ht="12.75">
      <c r="A1" s="8" t="str">
        <f>'[1]TT-VE CTY-KS'!B4</f>
        <v>CÔNG TY CỔ PHẦN CẤP NƯỚC GIA ĐỊNH</v>
      </c>
      <c r="E1" s="10" t="str">
        <f>'[1]TT-VE CTY-KS'!B6</f>
        <v>Báo cáo tài chính đã được kiểm toán</v>
      </c>
    </row>
    <row r="2" spans="1:5" s="9" customFormat="1" ht="13.5">
      <c r="A2" s="11" t="str">
        <f>'[1]TT-VE CTY-KS'!B5</f>
        <v>2 Bis Nơ Trang Long, Phường 14, Quận Bình Thạnh</v>
      </c>
      <c r="B2" s="135"/>
      <c r="C2" s="135"/>
      <c r="D2" s="135"/>
      <c r="E2" s="12" t="str">
        <f>'[1]TT-VE CTY-KS'!B7</f>
        <v>Năm 2009</v>
      </c>
    </row>
    <row r="4" spans="1:5" ht="20.25">
      <c r="A4" s="705" t="s">
        <v>368</v>
      </c>
      <c r="B4" s="705"/>
      <c r="C4" s="705"/>
      <c r="D4" s="705"/>
      <c r="E4" s="705"/>
    </row>
    <row r="5" ht="15">
      <c r="A5" s="136"/>
    </row>
    <row r="6" spans="1:5" ht="30.75" customHeight="1">
      <c r="A6" s="706" t="s">
        <v>369</v>
      </c>
      <c r="B6" s="706"/>
      <c r="C6" s="137" t="s">
        <v>261</v>
      </c>
      <c r="D6" s="138" t="s">
        <v>370</v>
      </c>
      <c r="E6" s="138" t="s">
        <v>263</v>
      </c>
    </row>
    <row r="7" spans="1:5" ht="15">
      <c r="A7" s="139"/>
      <c r="B7" s="139"/>
      <c r="C7" s="139"/>
      <c r="D7" s="139"/>
      <c r="E7" s="139"/>
    </row>
    <row r="8" spans="1:5" ht="15">
      <c r="A8" s="140" t="s">
        <v>371</v>
      </c>
      <c r="B8" s="141"/>
      <c r="C8" s="82"/>
      <c r="D8" s="142">
        <v>0</v>
      </c>
      <c r="E8" s="143">
        <v>0</v>
      </c>
    </row>
    <row r="9" spans="1:5" ht="15">
      <c r="A9" s="140" t="s">
        <v>372</v>
      </c>
      <c r="B9" s="141"/>
      <c r="C9" s="140"/>
      <c r="D9" s="142">
        <v>0</v>
      </c>
      <c r="E9" s="143">
        <v>0</v>
      </c>
    </row>
    <row r="10" spans="1:5" ht="15">
      <c r="A10" s="140" t="s">
        <v>373</v>
      </c>
      <c r="B10" s="141"/>
      <c r="C10" s="140"/>
      <c r="D10" s="142">
        <v>0</v>
      </c>
      <c r="E10" s="143">
        <v>0</v>
      </c>
    </row>
    <row r="11" spans="1:5" ht="15">
      <c r="A11" s="140" t="s">
        <v>374</v>
      </c>
      <c r="B11" s="141"/>
      <c r="C11" s="140"/>
      <c r="D11" s="142">
        <v>0</v>
      </c>
      <c r="E11" s="143">
        <v>0</v>
      </c>
    </row>
    <row r="12" spans="1:6" ht="15">
      <c r="A12" s="140" t="s">
        <v>375</v>
      </c>
      <c r="B12" s="141"/>
      <c r="C12" s="140"/>
      <c r="D12" s="142">
        <v>0</v>
      </c>
      <c r="E12" s="143">
        <v>0</v>
      </c>
      <c r="F12" s="30"/>
    </row>
    <row r="13" spans="1:5" ht="15">
      <c r="A13" s="140" t="s">
        <v>376</v>
      </c>
      <c r="B13" s="141"/>
      <c r="C13" s="140"/>
      <c r="D13" s="142">
        <v>0</v>
      </c>
      <c r="E13" s="143">
        <v>0</v>
      </c>
    </row>
    <row r="14" spans="1:5" ht="15">
      <c r="A14" s="140" t="s">
        <v>377</v>
      </c>
      <c r="B14" s="141"/>
      <c r="C14" s="140"/>
      <c r="D14" s="142">
        <v>0</v>
      </c>
      <c r="E14" s="143">
        <v>0</v>
      </c>
    </row>
    <row r="15" spans="1:5" ht="15">
      <c r="A15" s="144"/>
      <c r="B15" s="16"/>
      <c r="C15" s="144"/>
      <c r="D15" s="144"/>
      <c r="E15" s="144"/>
    </row>
    <row r="16" spans="1:5" ht="15">
      <c r="A16" s="140"/>
      <c r="B16" s="141"/>
      <c r="C16" s="140"/>
      <c r="D16" s="140"/>
      <c r="E16" s="140"/>
    </row>
    <row r="17" ht="16.5" customHeight="1">
      <c r="A17" s="145" t="s">
        <v>378</v>
      </c>
    </row>
    <row r="18" ht="12.75" customHeight="1">
      <c r="A18" s="145"/>
    </row>
    <row r="19" spans="4:5" ht="15">
      <c r="D19" s="707" t="s">
        <v>1084</v>
      </c>
      <c r="E19" s="695"/>
    </row>
    <row r="20" spans="1:5" ht="15.75" customHeight="1">
      <c r="A20" s="708" t="s">
        <v>379</v>
      </c>
      <c r="B20" s="708"/>
      <c r="C20" s="708"/>
      <c r="D20" s="695" t="s">
        <v>206</v>
      </c>
      <c r="E20" s="695"/>
    </row>
    <row r="21" spans="1:5" ht="15">
      <c r="A21" s="737" t="s">
        <v>1075</v>
      </c>
      <c r="B21" s="737"/>
      <c r="C21" s="737"/>
      <c r="D21" s="704" t="s">
        <v>1076</v>
      </c>
      <c r="E21" s="704"/>
    </row>
    <row r="22" spans="1:4" ht="15">
      <c r="A22" s="148"/>
      <c r="B22" s="149"/>
      <c r="C22" s="149"/>
      <c r="D22" s="148"/>
    </row>
    <row r="23" spans="1:4" ht="15">
      <c r="A23" s="148"/>
      <c r="B23" s="149"/>
      <c r="C23" s="149"/>
      <c r="D23" s="148"/>
    </row>
    <row r="24" spans="1:4" ht="15">
      <c r="A24" s="148"/>
      <c r="B24" s="149"/>
      <c r="C24" s="149"/>
      <c r="D24" s="148"/>
    </row>
    <row r="25" spans="1:5" s="151" customFormat="1" ht="15">
      <c r="A25" s="6" t="s">
        <v>380</v>
      </c>
      <c r="B25" s="150"/>
      <c r="C25" s="150"/>
      <c r="D25" s="695" t="str">
        <f>'[1]TT-VE CTY-KS'!B8</f>
        <v>Nguyễn Thành Phúc</v>
      </c>
      <c r="E25" s="695"/>
    </row>
    <row r="67" ht="15">
      <c r="I67" s="152"/>
    </row>
  </sheetData>
  <sheetProtection/>
  <mergeCells count="8">
    <mergeCell ref="A21:C21"/>
    <mergeCell ref="D21:E21"/>
    <mergeCell ref="D25:E25"/>
    <mergeCell ref="A4:E4"/>
    <mergeCell ref="A6:B6"/>
    <mergeCell ref="D19:E19"/>
    <mergeCell ref="A20:C20"/>
    <mergeCell ref="D20:E20"/>
  </mergeCells>
  <printOptions/>
  <pageMargins left="0.75" right="0.17" top="0.17" bottom="1" header="0.17"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54"/>
  <sheetViews>
    <sheetView zoomScalePageLayoutView="0" workbookViewId="0" topLeftCell="A31">
      <selection activeCell="D48" sqref="D48"/>
    </sheetView>
  </sheetViews>
  <sheetFormatPr defaultColWidth="9.140625" defaultRowHeight="12.75"/>
  <cols>
    <col min="1" max="1" width="46.140625" style="1" customWidth="1"/>
    <col min="2" max="2" width="5.00390625" style="1" customWidth="1"/>
    <col min="3" max="3" width="7.57421875" style="1" customWidth="1"/>
    <col min="4" max="4" width="18.00390625" style="1" customWidth="1"/>
    <col min="5" max="5" width="1.7109375" style="1" customWidth="1"/>
    <col min="6" max="6" width="18.00390625" style="1" customWidth="1"/>
    <col min="7" max="16384" width="9.140625" style="1" customWidth="1"/>
  </cols>
  <sheetData>
    <row r="1" spans="1:6" s="9" customFormat="1" ht="12.75">
      <c r="A1" s="8" t="str">
        <f>'[1]BCDKT'!A1</f>
        <v>CÔNG TY CỔ PHẦN CẤP NƯỚC GIA ĐỊNH</v>
      </c>
      <c r="F1" s="10" t="str">
        <f>'[1]BCDKT'!F1</f>
        <v>Báo cáo tài chính đã được kiểm toán</v>
      </c>
    </row>
    <row r="2" spans="1:6" s="9" customFormat="1" ht="13.5">
      <c r="A2" s="11" t="str">
        <f>'[1]BCDKT'!A2</f>
        <v>2 Bis Nơ Trang Long, Phường 14, Quận Bình Thạnh</v>
      </c>
      <c r="B2" s="153"/>
      <c r="C2" s="153"/>
      <c r="D2" s="153"/>
      <c r="E2" s="153"/>
      <c r="F2" s="12" t="str">
        <f>'[1]BCDKT'!F2</f>
        <v>Năm 2009</v>
      </c>
    </row>
    <row r="4" spans="1:6" s="154" customFormat="1" ht="21.75" customHeight="1">
      <c r="A4" s="705" t="s">
        <v>381</v>
      </c>
      <c r="B4" s="705"/>
      <c r="C4" s="705"/>
      <c r="D4" s="705"/>
      <c r="E4" s="705"/>
      <c r="F4" s="705"/>
    </row>
    <row r="5" spans="1:6" ht="15">
      <c r="A5" s="709" t="s">
        <v>382</v>
      </c>
      <c r="B5" s="709"/>
      <c r="C5" s="709"/>
      <c r="D5" s="709"/>
      <c r="E5" s="709"/>
      <c r="F5" s="709"/>
    </row>
    <row r="6" spans="1:6" ht="15">
      <c r="A6" s="155"/>
      <c r="F6" s="61" t="s">
        <v>383</v>
      </c>
    </row>
    <row r="7" spans="1:5" ht="15">
      <c r="A7" s="61" t="s">
        <v>384</v>
      </c>
      <c r="D7" s="61"/>
      <c r="E7" s="61"/>
    </row>
    <row r="8" spans="1:6" ht="15">
      <c r="A8" s="710" t="s">
        <v>369</v>
      </c>
      <c r="B8" s="59" t="s">
        <v>385</v>
      </c>
      <c r="C8" s="712" t="s">
        <v>261</v>
      </c>
      <c r="D8" s="710" t="s">
        <v>382</v>
      </c>
      <c r="E8" s="59"/>
      <c r="F8" s="710" t="s">
        <v>386</v>
      </c>
    </row>
    <row r="9" spans="1:6" ht="15">
      <c r="A9" s="711"/>
      <c r="B9" s="60" t="s">
        <v>387</v>
      </c>
      <c r="C9" s="713"/>
      <c r="D9" s="714"/>
      <c r="E9" s="60"/>
      <c r="F9" s="714"/>
    </row>
    <row r="10" spans="1:6" ht="15">
      <c r="A10" s="81"/>
      <c r="B10" s="81"/>
      <c r="C10" s="81"/>
      <c r="D10" s="81"/>
      <c r="E10" s="81"/>
      <c r="F10" s="81"/>
    </row>
    <row r="11" spans="1:6" s="14" customFormat="1" ht="15">
      <c r="A11" s="158" t="s">
        <v>388</v>
      </c>
      <c r="B11" s="81">
        <v>1</v>
      </c>
      <c r="C11" s="82" t="s">
        <v>389</v>
      </c>
      <c r="D11" s="159">
        <v>203064257812</v>
      </c>
      <c r="E11" s="159"/>
      <c r="F11" s="159">
        <v>183096128625</v>
      </c>
    </row>
    <row r="12" spans="1:6" s="14" customFormat="1" ht="7.5" customHeight="1">
      <c r="A12" s="158"/>
      <c r="B12" s="81"/>
      <c r="C12" s="82"/>
      <c r="D12" s="83"/>
      <c r="E12" s="83"/>
      <c r="F12" s="83"/>
    </row>
    <row r="13" spans="1:6" ht="15">
      <c r="A13" s="140" t="s">
        <v>390</v>
      </c>
      <c r="B13" s="82">
        <v>2</v>
      </c>
      <c r="C13" s="82" t="s">
        <v>391</v>
      </c>
      <c r="D13" s="160">
        <v>246686565</v>
      </c>
      <c r="E13" s="160"/>
      <c r="F13" s="160">
        <v>404612978</v>
      </c>
    </row>
    <row r="14" spans="1:6" ht="7.5" customHeight="1">
      <c r="A14" s="140"/>
      <c r="B14" s="82"/>
      <c r="C14" s="82"/>
      <c r="D14" s="161"/>
      <c r="E14" s="161"/>
      <c r="F14" s="161"/>
    </row>
    <row r="15" spans="1:6" ht="28.5">
      <c r="A15" s="158" t="s">
        <v>392</v>
      </c>
      <c r="B15" s="81">
        <v>10</v>
      </c>
      <c r="C15" s="82" t="s">
        <v>393</v>
      </c>
      <c r="D15" s="83">
        <f>D11-D13</f>
        <v>202817571247</v>
      </c>
      <c r="E15" s="161"/>
      <c r="F15" s="83">
        <f>F11-F13</f>
        <v>182691515647</v>
      </c>
    </row>
    <row r="16" spans="1:6" ht="7.5" customHeight="1">
      <c r="A16" s="158"/>
      <c r="B16" s="81"/>
      <c r="C16" s="82"/>
      <c r="D16" s="161"/>
      <c r="E16" s="161"/>
      <c r="F16" s="161"/>
    </row>
    <row r="17" spans="1:6" ht="15">
      <c r="A17" s="158" t="s">
        <v>394</v>
      </c>
      <c r="B17" s="81">
        <v>11</v>
      </c>
      <c r="C17" s="82" t="s">
        <v>395</v>
      </c>
      <c r="D17" s="159">
        <v>143194954274</v>
      </c>
      <c r="E17" s="159"/>
      <c r="F17" s="159">
        <v>123165990076</v>
      </c>
    </row>
    <row r="18" spans="1:6" ht="7.5" customHeight="1">
      <c r="A18" s="158"/>
      <c r="B18" s="81"/>
      <c r="C18" s="82"/>
      <c r="D18" s="161"/>
      <c r="E18" s="161"/>
      <c r="F18" s="161"/>
    </row>
    <row r="19" spans="1:6" ht="28.5">
      <c r="A19" s="158" t="s">
        <v>396</v>
      </c>
      <c r="B19" s="81">
        <v>20</v>
      </c>
      <c r="C19" s="82"/>
      <c r="D19" s="83">
        <f>D15-D17</f>
        <v>59622616973</v>
      </c>
      <c r="E19" s="83"/>
      <c r="F19" s="83">
        <f>F15-F17</f>
        <v>59525525571</v>
      </c>
    </row>
    <row r="20" spans="1:6" ht="7.5" customHeight="1">
      <c r="A20" s="158"/>
      <c r="B20" s="81"/>
      <c r="C20" s="82"/>
      <c r="D20" s="83"/>
      <c r="E20" s="83"/>
      <c r="F20" s="83"/>
    </row>
    <row r="21" spans="1:6" ht="15">
      <c r="A21" s="140" t="s">
        <v>397</v>
      </c>
      <c r="B21" s="82">
        <v>21</v>
      </c>
      <c r="C21" s="82" t="s">
        <v>398</v>
      </c>
      <c r="D21" s="160">
        <v>1451839953</v>
      </c>
      <c r="E21" s="160"/>
      <c r="F21" s="160">
        <v>2772614733</v>
      </c>
    </row>
    <row r="22" spans="1:6" ht="15">
      <c r="A22" s="140" t="s">
        <v>399</v>
      </c>
      <c r="B22" s="82">
        <v>22</v>
      </c>
      <c r="C22" s="82" t="s">
        <v>400</v>
      </c>
      <c r="D22" s="160">
        <v>92153700</v>
      </c>
      <c r="E22" s="160"/>
      <c r="F22" s="160">
        <v>0</v>
      </c>
    </row>
    <row r="23" spans="1:6" s="165" customFormat="1" ht="15">
      <c r="A23" s="162" t="s">
        <v>401</v>
      </c>
      <c r="B23" s="163">
        <v>23</v>
      </c>
      <c r="C23" s="163"/>
      <c r="D23" s="164">
        <v>92153700</v>
      </c>
      <c r="E23" s="164"/>
      <c r="F23" s="160">
        <v>0</v>
      </c>
    </row>
    <row r="24" spans="1:6" ht="15">
      <c r="A24" s="140" t="s">
        <v>402</v>
      </c>
      <c r="B24" s="82">
        <v>24</v>
      </c>
      <c r="C24" s="82"/>
      <c r="D24" s="160">
        <f>33155142766-'[1]BTDC'!J22</f>
        <v>33104977449</v>
      </c>
      <c r="E24" s="160"/>
      <c r="F24" s="160">
        <v>38126573754</v>
      </c>
    </row>
    <row r="25" spans="1:6" ht="15">
      <c r="A25" s="140" t="s">
        <v>403</v>
      </c>
      <c r="B25" s="82">
        <v>25</v>
      </c>
      <c r="C25" s="82"/>
      <c r="D25" s="160">
        <v>15610161454</v>
      </c>
      <c r="E25" s="160"/>
      <c r="F25" s="160">
        <v>14572210244</v>
      </c>
    </row>
    <row r="26" spans="1:6" ht="7.5" customHeight="1">
      <c r="A26" s="158"/>
      <c r="B26" s="81"/>
      <c r="C26" s="82"/>
      <c r="D26" s="161"/>
      <c r="E26" s="161"/>
      <c r="F26" s="161"/>
    </row>
    <row r="27" spans="1:6" ht="15">
      <c r="A27" s="158" t="s">
        <v>404</v>
      </c>
      <c r="B27" s="715">
        <v>30</v>
      </c>
      <c r="C27" s="716"/>
      <c r="D27" s="717">
        <f>D19+D21-D22-D24-D25</f>
        <v>12267164323</v>
      </c>
      <c r="E27" s="83"/>
      <c r="F27" s="717">
        <f>F19+F21-F22-F24-F25</f>
        <v>9599356306</v>
      </c>
    </row>
    <row r="28" spans="1:6" ht="15">
      <c r="A28" s="166" t="s">
        <v>405</v>
      </c>
      <c r="B28" s="715"/>
      <c r="C28" s="716"/>
      <c r="D28" s="717"/>
      <c r="E28" s="83"/>
      <c r="F28" s="717"/>
    </row>
    <row r="29" spans="1:6" ht="7.5" customHeight="1">
      <c r="A29" s="166"/>
      <c r="B29" s="81"/>
      <c r="C29" s="82"/>
      <c r="D29" s="83"/>
      <c r="E29" s="83"/>
      <c r="F29" s="83"/>
    </row>
    <row r="30" spans="1:6" ht="15">
      <c r="A30" s="140" t="s">
        <v>406</v>
      </c>
      <c r="B30" s="82">
        <v>31</v>
      </c>
      <c r="C30" s="82" t="s">
        <v>407</v>
      </c>
      <c r="D30" s="160">
        <v>472771565</v>
      </c>
      <c r="E30" s="160"/>
      <c r="F30" s="160">
        <v>1117524095</v>
      </c>
    </row>
    <row r="31" spans="1:6" ht="15">
      <c r="A31" s="140" t="s">
        <v>408</v>
      </c>
      <c r="B31" s="82">
        <v>32</v>
      </c>
      <c r="C31" s="82"/>
      <c r="D31" s="160">
        <v>1427578</v>
      </c>
      <c r="E31" s="160"/>
      <c r="F31" s="160">
        <v>266629</v>
      </c>
    </row>
    <row r="32" spans="1:6" ht="7.5" customHeight="1">
      <c r="A32" s="158"/>
      <c r="B32" s="81"/>
      <c r="C32" s="82"/>
      <c r="D32" s="83"/>
      <c r="E32" s="83"/>
      <c r="F32" s="83"/>
    </row>
    <row r="33" spans="1:6" ht="15">
      <c r="A33" s="158" t="s">
        <v>409</v>
      </c>
      <c r="B33" s="81">
        <v>40</v>
      </c>
      <c r="C33" s="82"/>
      <c r="D33" s="83">
        <f>D30-D31</f>
        <v>471343987</v>
      </c>
      <c r="E33" s="83"/>
      <c r="F33" s="83">
        <f>F30-F31</f>
        <v>1117257466</v>
      </c>
    </row>
    <row r="34" spans="1:6" ht="7.5" customHeight="1">
      <c r="A34" s="158"/>
      <c r="B34" s="81"/>
      <c r="C34" s="82"/>
      <c r="D34" s="83"/>
      <c r="E34" s="83"/>
      <c r="F34" s="83"/>
    </row>
    <row r="35" spans="1:6" ht="17.25" customHeight="1">
      <c r="A35" s="158" t="s">
        <v>410</v>
      </c>
      <c r="B35" s="167">
        <v>50</v>
      </c>
      <c r="C35" s="168"/>
      <c r="D35" s="169">
        <f>D27+D33</f>
        <v>12738508310</v>
      </c>
      <c r="E35" s="169"/>
      <c r="F35" s="169">
        <f>F27+F33</f>
        <v>10716613772</v>
      </c>
    </row>
    <row r="36" spans="1:6" ht="8.25" customHeight="1">
      <c r="A36" s="158"/>
      <c r="B36" s="167"/>
      <c r="C36" s="168"/>
      <c r="D36" s="169"/>
      <c r="E36" s="169"/>
      <c r="F36" s="169"/>
    </row>
    <row r="37" spans="1:6" ht="15">
      <c r="A37" s="140" t="s">
        <v>411</v>
      </c>
      <c r="B37" s="82">
        <v>51</v>
      </c>
      <c r="C37" s="82" t="s">
        <v>412</v>
      </c>
      <c r="D37" s="170">
        <f>'[1]TM7 (2)'!E136</f>
        <v>1681990302.7</v>
      </c>
      <c r="E37" s="171"/>
      <c r="F37" s="171">
        <v>245364596</v>
      </c>
    </row>
    <row r="38" spans="1:6" ht="15">
      <c r="A38" s="140" t="s">
        <v>413</v>
      </c>
      <c r="B38" s="82">
        <v>52</v>
      </c>
      <c r="C38" s="82"/>
      <c r="D38" s="171">
        <v>0</v>
      </c>
      <c r="E38" s="171"/>
      <c r="F38" s="171">
        <v>0</v>
      </c>
    </row>
    <row r="39" spans="1:6" ht="6.75" customHeight="1">
      <c r="A39" s="158"/>
      <c r="B39" s="81"/>
      <c r="C39" s="82"/>
      <c r="D39" s="169"/>
      <c r="E39" s="169"/>
      <c r="F39" s="169"/>
    </row>
    <row r="40" spans="1:6" ht="15">
      <c r="A40" s="158" t="s">
        <v>414</v>
      </c>
      <c r="B40" s="715">
        <v>60</v>
      </c>
      <c r="C40" s="716" t="s">
        <v>415</v>
      </c>
      <c r="D40" s="717">
        <f>D35-D37-D38</f>
        <v>11056518007.3</v>
      </c>
      <c r="E40" s="83"/>
      <c r="F40" s="717">
        <f>F35-F37-F38</f>
        <v>10471249176</v>
      </c>
    </row>
    <row r="41" spans="1:6" ht="15">
      <c r="A41" s="158" t="s">
        <v>416</v>
      </c>
      <c r="B41" s="715"/>
      <c r="C41" s="716"/>
      <c r="D41" s="717"/>
      <c r="E41" s="83"/>
      <c r="F41" s="717"/>
    </row>
    <row r="42" spans="1:6" ht="7.5" customHeight="1">
      <c r="A42" s="158"/>
      <c r="B42" s="81"/>
      <c r="C42" s="82"/>
      <c r="D42" s="83"/>
      <c r="E42" s="83"/>
      <c r="F42" s="83"/>
    </row>
    <row r="43" spans="1:6" ht="15">
      <c r="A43" s="172" t="s">
        <v>417</v>
      </c>
      <c r="B43" s="60">
        <v>70</v>
      </c>
      <c r="C43" s="173"/>
      <c r="D43" s="174">
        <f>D40/'[1]TM6'!E21</f>
        <v>1163.844000768421</v>
      </c>
      <c r="E43" s="174"/>
      <c r="F43" s="174">
        <f>F40/'[1]TM6'!G21</f>
        <v>1102.236755368421</v>
      </c>
    </row>
    <row r="44" ht="15">
      <c r="A44" s="175"/>
    </row>
    <row r="45" spans="1:6" ht="15">
      <c r="A45" s="176"/>
      <c r="B45" s="720" t="s">
        <v>1084</v>
      </c>
      <c r="C45" s="720"/>
      <c r="D45" s="720"/>
      <c r="E45" s="720"/>
      <c r="F45" s="720"/>
    </row>
    <row r="46" spans="1:6" ht="15" customHeight="1">
      <c r="A46" s="687" t="s">
        <v>1077</v>
      </c>
      <c r="B46" s="687"/>
      <c r="C46" s="687"/>
      <c r="E46" s="722" t="s">
        <v>206</v>
      </c>
      <c r="F46" s="722"/>
    </row>
    <row r="47" spans="1:6" ht="15">
      <c r="A47" s="737" t="s">
        <v>1078</v>
      </c>
      <c r="B47" s="737"/>
      <c r="C47" s="737"/>
      <c r="D47" s="147"/>
      <c r="E47" s="704" t="s">
        <v>1076</v>
      </c>
      <c r="F47" s="704"/>
    </row>
    <row r="48" ht="15">
      <c r="A48" s="176"/>
    </row>
    <row r="49" spans="1:6" ht="15">
      <c r="A49" s="723"/>
      <c r="B49" s="723"/>
      <c r="C49" s="723"/>
      <c r="D49" s="723"/>
      <c r="E49" s="723"/>
      <c r="F49" s="723"/>
    </row>
    <row r="50" ht="15">
      <c r="A50" s="176"/>
    </row>
    <row r="51" spans="1:6" ht="15" customHeight="1">
      <c r="A51" s="662" t="s">
        <v>418</v>
      </c>
      <c r="B51" s="662"/>
      <c r="C51" s="662"/>
      <c r="E51" s="695" t="str">
        <f>'[1]TT-VE CTY-KS'!B8</f>
        <v>Nguyễn Thành Phúc</v>
      </c>
      <c r="F51" s="695"/>
    </row>
    <row r="52" spans="1:5" ht="15">
      <c r="A52" s="89"/>
      <c r="B52" s="89"/>
      <c r="C52" s="89"/>
      <c r="D52" s="89"/>
      <c r="E52" s="89"/>
    </row>
    <row r="54" spans="1:6" ht="49.5" customHeight="1" hidden="1">
      <c r="A54" s="718" t="s">
        <v>419</v>
      </c>
      <c r="B54" s="719"/>
      <c r="C54" s="719"/>
      <c r="D54" s="719"/>
      <c r="E54" s="719"/>
      <c r="F54" s="719"/>
    </row>
  </sheetData>
  <sheetProtection/>
  <mergeCells count="23">
    <mergeCell ref="A51:C51"/>
    <mergeCell ref="E51:F51"/>
    <mergeCell ref="A54:F54"/>
    <mergeCell ref="B45:F45"/>
    <mergeCell ref="A46:C46"/>
    <mergeCell ref="E46:F46"/>
    <mergeCell ref="A49:F49"/>
    <mergeCell ref="E47:F47"/>
    <mergeCell ref="A47:C47"/>
    <mergeCell ref="B40:B41"/>
    <mergeCell ref="C40:C41"/>
    <mergeCell ref="D40:D41"/>
    <mergeCell ref="F40:F41"/>
    <mergeCell ref="B27:B28"/>
    <mergeCell ref="C27:C28"/>
    <mergeCell ref="D27:D28"/>
    <mergeCell ref="F27:F28"/>
    <mergeCell ref="A4:F4"/>
    <mergeCell ref="A5:F5"/>
    <mergeCell ref="A8:A9"/>
    <mergeCell ref="C8:C9"/>
    <mergeCell ref="D8:D9"/>
    <mergeCell ref="F8:F9"/>
  </mergeCells>
  <printOptions/>
  <pageMargins left="0.61" right="0.17" top="0.17" bottom="1" header="0.17"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120"/>
  <sheetViews>
    <sheetView zoomScalePageLayoutView="0" workbookViewId="0" topLeftCell="A49">
      <selection activeCell="B57" sqref="B57:E57"/>
    </sheetView>
  </sheetViews>
  <sheetFormatPr defaultColWidth="9.140625" defaultRowHeight="12.75"/>
  <cols>
    <col min="1" max="1" width="43.421875" style="0" customWidth="1"/>
    <col min="2" max="2" width="7.7109375" style="0" customWidth="1"/>
    <col min="3" max="3" width="9.421875" style="0" customWidth="1"/>
    <col min="4" max="4" width="18.57421875" style="214" customWidth="1"/>
    <col min="5" max="5" width="18.421875" style="0" customWidth="1"/>
  </cols>
  <sheetData>
    <row r="1" spans="1:5" s="177" customFormat="1" ht="16.5" customHeight="1">
      <c r="A1" s="8" t="str">
        <f>'[1]KQKD'!A1</f>
        <v>CÔNG TY CỔ PHẦN CẤP NƯỚC GIA ĐỊNH</v>
      </c>
      <c r="B1" s="8"/>
      <c r="C1" s="8"/>
      <c r="D1" s="8"/>
      <c r="E1" s="10" t="str">
        <f>'[1]KQKD'!F1</f>
        <v>Báo cáo tài chính đã được kiểm toán</v>
      </c>
    </row>
    <row r="2" spans="1:5" s="182" customFormat="1" ht="13.5">
      <c r="A2" s="11" t="str">
        <f>'[1]KQKD'!A2</f>
        <v>2 Bis Nơ Trang Long, Phường 14, Quận Bình Thạnh</v>
      </c>
      <c r="B2" s="11"/>
      <c r="C2" s="11"/>
      <c r="D2" s="11"/>
      <c r="E2" s="178" t="str">
        <f>'[1]KQKD'!F2</f>
        <v>Năm 2009</v>
      </c>
    </row>
    <row r="3" spans="1:5" ht="12.75">
      <c r="A3" s="9"/>
      <c r="B3" s="9"/>
      <c r="C3" s="9"/>
      <c r="D3" s="9"/>
      <c r="E3" s="9"/>
    </row>
    <row r="4" spans="1:5" ht="20.25">
      <c r="A4" s="705" t="s">
        <v>420</v>
      </c>
      <c r="B4" s="705"/>
      <c r="C4" s="705"/>
      <c r="D4" s="705"/>
      <c r="E4" s="705"/>
    </row>
    <row r="5" spans="1:5" s="183" customFormat="1" ht="15">
      <c r="A5" s="709" t="s">
        <v>421</v>
      </c>
      <c r="B5" s="709"/>
      <c r="C5" s="709"/>
      <c r="D5" s="709"/>
      <c r="E5" s="709"/>
    </row>
    <row r="6" spans="1:5" s="183" customFormat="1" ht="15">
      <c r="A6" s="709" t="str">
        <f>'[1]KQKD'!A5</f>
        <v>Năm 2009</v>
      </c>
      <c r="B6" s="709"/>
      <c r="C6" s="709"/>
      <c r="D6" s="709"/>
      <c r="E6" s="709"/>
    </row>
    <row r="7" spans="1:5" s="183" customFormat="1" ht="15">
      <c r="A7" s="61"/>
      <c r="B7" s="1"/>
      <c r="C7" s="1"/>
      <c r="D7" s="729" t="s">
        <v>422</v>
      </c>
      <c r="E7" s="729"/>
    </row>
    <row r="8" spans="1:5" s="183" customFormat="1" ht="9" customHeight="1" thickBot="1">
      <c r="A8" s="61"/>
      <c r="B8" s="1"/>
      <c r="C8" s="1"/>
      <c r="D8" s="184"/>
      <c r="E8" s="184"/>
    </row>
    <row r="9" spans="1:5" s="183" customFormat="1" ht="14.25">
      <c r="A9" s="724" t="s">
        <v>423</v>
      </c>
      <c r="B9" s="185" t="s">
        <v>424</v>
      </c>
      <c r="C9" s="726" t="s">
        <v>261</v>
      </c>
      <c r="D9" s="724" t="s">
        <v>382</v>
      </c>
      <c r="E9" s="724" t="s">
        <v>386</v>
      </c>
    </row>
    <row r="10" spans="1:5" s="183" customFormat="1" ht="15" thickBot="1">
      <c r="A10" s="725"/>
      <c r="B10" s="186" t="s">
        <v>387</v>
      </c>
      <c r="C10" s="727"/>
      <c r="D10" s="728"/>
      <c r="E10" s="725"/>
    </row>
    <row r="11" spans="1:5" s="183" customFormat="1" ht="15" thickBot="1">
      <c r="A11" s="187">
        <v>1</v>
      </c>
      <c r="B11" s="187">
        <v>2</v>
      </c>
      <c r="C11" s="187">
        <v>3</v>
      </c>
      <c r="D11" s="187">
        <v>4</v>
      </c>
      <c r="E11" s="187">
        <v>5</v>
      </c>
    </row>
    <row r="12" spans="1:5" s="183" customFormat="1" ht="14.25">
      <c r="A12" s="186"/>
      <c r="B12" s="186"/>
      <c r="C12" s="186"/>
      <c r="D12" s="186"/>
      <c r="E12" s="186"/>
    </row>
    <row r="13" spans="1:5" s="183" customFormat="1" ht="21" customHeight="1">
      <c r="A13" s="188" t="s">
        <v>425</v>
      </c>
      <c r="B13" s="189"/>
      <c r="C13" s="190"/>
      <c r="D13" s="191"/>
      <c r="E13" s="191"/>
    </row>
    <row r="14" spans="1:5" s="183" customFormat="1" ht="20.25" customHeight="1">
      <c r="A14" s="192" t="s">
        <v>426</v>
      </c>
      <c r="B14" s="186">
        <v>1</v>
      </c>
      <c r="C14" s="193"/>
      <c r="D14" s="194">
        <f>'[1]KQKD'!D35</f>
        <v>12738508310</v>
      </c>
      <c r="E14" s="194">
        <f>'[1]KQKD'!F35</f>
        <v>10716613772</v>
      </c>
    </row>
    <row r="15" spans="1:5" s="183" customFormat="1" ht="21" customHeight="1">
      <c r="A15" s="192" t="s">
        <v>427</v>
      </c>
      <c r="B15" s="189"/>
      <c r="C15" s="190"/>
      <c r="D15" s="194">
        <f>SUM(D16:D20)</f>
        <v>13962329765</v>
      </c>
      <c r="E15" s="194">
        <f>SUM(E16:E20)</f>
        <v>9064530113</v>
      </c>
    </row>
    <row r="16" spans="1:5" s="183" customFormat="1" ht="15" customHeight="1">
      <c r="A16" s="195" t="s">
        <v>428</v>
      </c>
      <c r="B16" s="189">
        <v>2</v>
      </c>
      <c r="C16" s="190"/>
      <c r="D16" s="196">
        <f>'[1]TM3'!I25+'[1]TM4'!H47</f>
        <v>13720433335</v>
      </c>
      <c r="E16" s="196">
        <v>11837144846</v>
      </c>
    </row>
    <row r="17" spans="1:5" s="183" customFormat="1" ht="15">
      <c r="A17" s="195" t="s">
        <v>429</v>
      </c>
      <c r="B17" s="189">
        <v>3</v>
      </c>
      <c r="C17" s="190"/>
      <c r="D17" s="196">
        <f>-'[1]BCDKT'!D26</f>
        <v>149742730</v>
      </c>
      <c r="E17" s="196">
        <v>0</v>
      </c>
    </row>
    <row r="18" spans="1:5" s="183" customFormat="1" ht="16.5" customHeight="1">
      <c r="A18" s="195" t="s">
        <v>430</v>
      </c>
      <c r="B18" s="189">
        <v>4</v>
      </c>
      <c r="C18" s="190"/>
      <c r="D18" s="196">
        <v>0</v>
      </c>
      <c r="E18" s="196">
        <v>0</v>
      </c>
    </row>
    <row r="19" spans="1:5" s="183" customFormat="1" ht="15">
      <c r="A19" s="195" t="s">
        <v>431</v>
      </c>
      <c r="B19" s="189">
        <v>5</v>
      </c>
      <c r="C19" s="190"/>
      <c r="D19" s="196">
        <v>0</v>
      </c>
      <c r="E19" s="196">
        <v>-2772614733</v>
      </c>
    </row>
    <row r="20" spans="1:5" s="183" customFormat="1" ht="18.75" customHeight="1">
      <c r="A20" s="195" t="s">
        <v>432</v>
      </c>
      <c r="B20" s="189">
        <v>6</v>
      </c>
      <c r="C20" s="190"/>
      <c r="D20" s="196">
        <f>'[1]KQKD'!D23</f>
        <v>92153700</v>
      </c>
      <c r="E20" s="196">
        <v>0</v>
      </c>
    </row>
    <row r="21" spans="1:5" s="183" customFormat="1" ht="30.75" customHeight="1">
      <c r="A21" s="192" t="s">
        <v>433</v>
      </c>
      <c r="B21" s="197">
        <v>8</v>
      </c>
      <c r="C21" s="198"/>
      <c r="D21" s="194">
        <f>D14+D15</f>
        <v>26700838075</v>
      </c>
      <c r="E21" s="194">
        <f>E14+E15</f>
        <v>19781143885</v>
      </c>
    </row>
    <row r="22" spans="1:5" s="183" customFormat="1" ht="15">
      <c r="A22" s="195" t="s">
        <v>434</v>
      </c>
      <c r="B22" s="189">
        <v>9</v>
      </c>
      <c r="C22" s="190"/>
      <c r="D22" s="199">
        <v>-11139126872</v>
      </c>
      <c r="E22" s="196">
        <v>2017819385</v>
      </c>
    </row>
    <row r="23" spans="1:5" s="183" customFormat="1" ht="15">
      <c r="A23" s="195" t="s">
        <v>435</v>
      </c>
      <c r="B23" s="189">
        <v>10</v>
      </c>
      <c r="C23" s="190"/>
      <c r="D23" s="199">
        <v>-3328064922</v>
      </c>
      <c r="E23" s="196">
        <v>-3602016734</v>
      </c>
    </row>
    <row r="24" spans="1:5" s="183" customFormat="1" ht="30" customHeight="1">
      <c r="A24" s="195" t="s">
        <v>436</v>
      </c>
      <c r="B24" s="189">
        <v>11</v>
      </c>
      <c r="C24" s="190"/>
      <c r="D24" s="199">
        <v>18603493625.3</v>
      </c>
      <c r="E24" s="196">
        <v>-13525443773</v>
      </c>
    </row>
    <row r="25" spans="1:5" s="183" customFormat="1" ht="15">
      <c r="A25" s="195" t="s">
        <v>437</v>
      </c>
      <c r="B25" s="189">
        <v>12</v>
      </c>
      <c r="C25" s="190"/>
      <c r="D25" s="199">
        <v>-2570636615</v>
      </c>
      <c r="E25" s="196">
        <v>-5891779189</v>
      </c>
    </row>
    <row r="26" spans="1:5" s="183" customFormat="1" ht="15">
      <c r="A26" s="195" t="s">
        <v>438</v>
      </c>
      <c r="B26" s="189">
        <v>13</v>
      </c>
      <c r="C26" s="190"/>
      <c r="D26" s="199">
        <v>-92153700</v>
      </c>
      <c r="E26" s="196">
        <v>0</v>
      </c>
    </row>
    <row r="27" spans="1:5" s="183" customFormat="1" ht="15">
      <c r="A27" s="195" t="s">
        <v>439</v>
      </c>
      <c r="B27" s="189">
        <v>14</v>
      </c>
      <c r="C27" s="190"/>
      <c r="D27" s="199">
        <v>-1239590408</v>
      </c>
      <c r="E27" s="199">
        <v>209759717</v>
      </c>
    </row>
    <row r="28" spans="1:5" s="183" customFormat="1" ht="15">
      <c r="A28" s="195" t="s">
        <v>440</v>
      </c>
      <c r="B28" s="189">
        <v>15</v>
      </c>
      <c r="C28" s="190"/>
      <c r="D28" s="199">
        <v>570586374</v>
      </c>
      <c r="E28" s="199">
        <v>251283163</v>
      </c>
    </row>
    <row r="29" spans="1:5" s="183" customFormat="1" ht="21.75" customHeight="1">
      <c r="A29" s="195" t="s">
        <v>441</v>
      </c>
      <c r="B29" s="189">
        <v>16</v>
      </c>
      <c r="C29" s="190"/>
      <c r="D29" s="196">
        <v>-1614423850</v>
      </c>
      <c r="E29" s="196">
        <v>-2396049600</v>
      </c>
    </row>
    <row r="30" spans="1:5" s="183" customFormat="1" ht="20.25" customHeight="1">
      <c r="A30" s="192" t="s">
        <v>442</v>
      </c>
      <c r="B30" s="186">
        <v>20</v>
      </c>
      <c r="C30" s="193"/>
      <c r="D30" s="194">
        <f>SUM(D21:D29)</f>
        <v>25890921707.3</v>
      </c>
      <c r="E30" s="194">
        <f>SUM(E21:E29)</f>
        <v>-3155283146</v>
      </c>
    </row>
    <row r="31" spans="1:5" s="183" customFormat="1" ht="18.75" customHeight="1">
      <c r="A31" s="188" t="s">
        <v>443</v>
      </c>
      <c r="B31" s="200"/>
      <c r="C31" s="201"/>
      <c r="D31" s="202"/>
      <c r="E31" s="202"/>
    </row>
    <row r="32" spans="1:5" s="183" customFormat="1" ht="32.25" customHeight="1">
      <c r="A32" s="195" t="s">
        <v>444</v>
      </c>
      <c r="B32" s="189">
        <v>21</v>
      </c>
      <c r="C32" s="190"/>
      <c r="D32" s="203">
        <v>-17826585131</v>
      </c>
      <c r="E32" s="196">
        <v>3748155193</v>
      </c>
    </row>
    <row r="33" spans="1:5" s="183" customFormat="1" ht="31.5" customHeight="1">
      <c r="A33" s="195" t="s">
        <v>445</v>
      </c>
      <c r="B33" s="189">
        <v>22</v>
      </c>
      <c r="C33" s="190"/>
      <c r="D33" s="199">
        <v>125468954</v>
      </c>
      <c r="E33" s="196">
        <v>0</v>
      </c>
    </row>
    <row r="34" spans="1:5" s="183" customFormat="1" ht="30" customHeight="1">
      <c r="A34" s="195" t="s">
        <v>446</v>
      </c>
      <c r="B34" s="189">
        <v>23</v>
      </c>
      <c r="C34" s="190"/>
      <c r="D34" s="199">
        <v>0</v>
      </c>
      <c r="E34" s="196">
        <v>3000000000</v>
      </c>
    </row>
    <row r="35" spans="1:5" s="183" customFormat="1" ht="30" customHeight="1">
      <c r="A35" s="195" t="s">
        <v>447</v>
      </c>
      <c r="B35" s="189">
        <v>24</v>
      </c>
      <c r="C35" s="190"/>
      <c r="D35" s="196">
        <v>0</v>
      </c>
      <c r="E35" s="196">
        <v>-3000000000</v>
      </c>
    </row>
    <row r="36" spans="1:5" s="183" customFormat="1" ht="15">
      <c r="A36" s="195" t="s">
        <v>448</v>
      </c>
      <c r="B36" s="189">
        <v>25</v>
      </c>
      <c r="C36" s="190"/>
      <c r="D36" s="196">
        <v>-28700000000</v>
      </c>
      <c r="E36" s="196">
        <v>0</v>
      </c>
    </row>
    <row r="37" spans="1:5" s="183" customFormat="1" ht="15">
      <c r="A37" s="195" t="s">
        <v>449</v>
      </c>
      <c r="B37" s="189">
        <v>26</v>
      </c>
      <c r="C37" s="190"/>
      <c r="D37" s="196">
        <v>25000000000</v>
      </c>
      <c r="E37" s="196">
        <v>0</v>
      </c>
    </row>
    <row r="38" spans="1:5" s="183" customFormat="1" ht="27" customHeight="1">
      <c r="A38" s="195" t="s">
        <v>450</v>
      </c>
      <c r="B38" s="189">
        <v>27</v>
      </c>
      <c r="C38" s="190"/>
      <c r="D38" s="196">
        <v>1451839953</v>
      </c>
      <c r="E38" s="196">
        <v>2772614733</v>
      </c>
    </row>
    <row r="39" spans="1:5" s="183" customFormat="1" ht="81.75" customHeight="1">
      <c r="A39" s="204" t="s">
        <v>451</v>
      </c>
      <c r="B39" s="205">
        <v>30</v>
      </c>
      <c r="C39" s="206"/>
      <c r="D39" s="207">
        <f>SUM(D32:D38)</f>
        <v>-19949276224</v>
      </c>
      <c r="E39" s="207">
        <f>SUM(E32:E38)</f>
        <v>6520769926</v>
      </c>
    </row>
    <row r="40" spans="1:5" s="183" customFormat="1" ht="20.25" customHeight="1">
      <c r="A40" s="188" t="s">
        <v>452</v>
      </c>
      <c r="B40" s="186"/>
      <c r="C40" s="193"/>
      <c r="D40" s="191"/>
      <c r="E40" s="191"/>
    </row>
    <row r="41" spans="1:5" s="183" customFormat="1" ht="30.75" customHeight="1">
      <c r="A41" s="195" t="s">
        <v>453</v>
      </c>
      <c r="B41" s="189">
        <v>31</v>
      </c>
      <c r="C41" s="190"/>
      <c r="D41" s="196">
        <v>0</v>
      </c>
      <c r="E41" s="196">
        <v>2976627339</v>
      </c>
    </row>
    <row r="42" spans="1:5" s="183" customFormat="1" ht="31.5" customHeight="1">
      <c r="A42" s="195" t="s">
        <v>454</v>
      </c>
      <c r="B42" s="189">
        <v>32</v>
      </c>
      <c r="C42" s="190"/>
      <c r="D42" s="196">
        <v>0</v>
      </c>
      <c r="E42" s="196">
        <v>0</v>
      </c>
    </row>
    <row r="43" spans="1:5" s="183" customFormat="1" ht="15">
      <c r="A43" s="195" t="s">
        <v>455</v>
      </c>
      <c r="B43" s="189">
        <v>33</v>
      </c>
      <c r="C43" s="190"/>
      <c r="D43" s="196">
        <v>0</v>
      </c>
      <c r="E43" s="196">
        <v>1674000000</v>
      </c>
    </row>
    <row r="44" spans="1:5" s="183" customFormat="1" ht="15">
      <c r="A44" s="195" t="s">
        <v>456</v>
      </c>
      <c r="B44" s="189">
        <v>34</v>
      </c>
      <c r="C44" s="190"/>
      <c r="D44" s="196">
        <v>0</v>
      </c>
      <c r="E44" s="196">
        <v>0</v>
      </c>
    </row>
    <row r="45" spans="1:5" s="183" customFormat="1" ht="15">
      <c r="A45" s="195" t="s">
        <v>457</v>
      </c>
      <c r="B45" s="189">
        <v>35</v>
      </c>
      <c r="C45" s="190"/>
      <c r="D45" s="196">
        <v>0</v>
      </c>
      <c r="E45" s="196">
        <v>0</v>
      </c>
    </row>
    <row r="46" spans="1:5" s="183" customFormat="1" ht="15">
      <c r="A46" s="195" t="s">
        <v>458</v>
      </c>
      <c r="B46" s="189">
        <v>36</v>
      </c>
      <c r="C46" s="190"/>
      <c r="D46" s="196">
        <v>-5700000000</v>
      </c>
      <c r="E46" s="196">
        <v>-9011758372</v>
      </c>
    </row>
    <row r="47" spans="1:5" s="183" customFormat="1" ht="15.75" customHeight="1">
      <c r="A47" s="192" t="s">
        <v>459</v>
      </c>
      <c r="B47" s="186">
        <v>40</v>
      </c>
      <c r="C47" s="193"/>
      <c r="D47" s="194">
        <f>SUM(D41:D46)</f>
        <v>-5700000000</v>
      </c>
      <c r="E47" s="194">
        <f>SUM(E41:E46)</f>
        <v>-4361131033</v>
      </c>
    </row>
    <row r="48" spans="1:5" s="183" customFormat="1" ht="18.75" customHeight="1">
      <c r="A48" s="188" t="s">
        <v>460</v>
      </c>
      <c r="B48" s="186">
        <v>50</v>
      </c>
      <c r="C48" s="193"/>
      <c r="D48" s="208">
        <f>D30+D39+D47</f>
        <v>241645483.29999924</v>
      </c>
      <c r="E48" s="191">
        <f>E30+E39+E47</f>
        <v>-995644253</v>
      </c>
    </row>
    <row r="49" spans="1:5" s="183" customFormat="1" ht="17.25" customHeight="1">
      <c r="A49" s="188" t="s">
        <v>461</v>
      </c>
      <c r="B49" s="186">
        <v>60</v>
      </c>
      <c r="C49" s="193"/>
      <c r="D49" s="208">
        <f>E51</f>
        <v>7016281676</v>
      </c>
      <c r="E49" s="191">
        <v>8011925929</v>
      </c>
    </row>
    <row r="50" spans="1:5" s="183" customFormat="1" ht="30.75" customHeight="1">
      <c r="A50" s="195" t="s">
        <v>462</v>
      </c>
      <c r="B50" s="189">
        <v>61</v>
      </c>
      <c r="C50" s="190"/>
      <c r="D50" s="199">
        <v>0</v>
      </c>
      <c r="E50" s="196">
        <v>0</v>
      </c>
    </row>
    <row r="51" spans="1:5" s="183" customFormat="1" ht="30" customHeight="1" thickBot="1">
      <c r="A51" s="209" t="s">
        <v>463</v>
      </c>
      <c r="B51" s="210">
        <v>70</v>
      </c>
      <c r="C51" s="211" t="s">
        <v>464</v>
      </c>
      <c r="D51" s="212">
        <f>D49+D50+D48</f>
        <v>7257927159.299999</v>
      </c>
      <c r="E51" s="213">
        <f>E49+E50+E48</f>
        <v>7016281676</v>
      </c>
    </row>
    <row r="52" spans="1:5" s="183" customFormat="1" ht="10.5" customHeight="1">
      <c r="A52" s="175"/>
      <c r="B52" s="1"/>
      <c r="C52" s="1"/>
      <c r="D52" s="1"/>
      <c r="E52" s="1"/>
    </row>
    <row r="53" spans="1:5" s="183" customFormat="1" ht="15" customHeight="1">
      <c r="A53" s="176"/>
      <c r="B53" s="730" t="s">
        <v>1084</v>
      </c>
      <c r="C53" s="730"/>
      <c r="D53" s="730"/>
      <c r="E53" s="730"/>
    </row>
    <row r="54" spans="1:5" s="183" customFormat="1" ht="15" customHeight="1">
      <c r="A54" s="687" t="s">
        <v>1080</v>
      </c>
      <c r="B54" s="687"/>
      <c r="C54" s="687"/>
      <c r="D54" s="695" t="s">
        <v>206</v>
      </c>
      <c r="E54" s="695"/>
    </row>
    <row r="55" spans="1:5" s="183" customFormat="1" ht="15" customHeight="1">
      <c r="A55" s="799" t="s">
        <v>1079</v>
      </c>
      <c r="B55" s="800"/>
      <c r="C55" s="800"/>
      <c r="D55" s="692" t="s">
        <v>1076</v>
      </c>
      <c r="E55" s="695"/>
    </row>
    <row r="56" spans="1:5" s="183" customFormat="1" ht="15" customHeight="1">
      <c r="A56" s="176"/>
      <c r="B56" s="146"/>
      <c r="C56" s="146"/>
      <c r="D56" s="146"/>
      <c r="E56" s="146"/>
    </row>
    <row r="57" spans="1:5" s="183" customFormat="1" ht="14.25">
      <c r="A57" s="76"/>
      <c r="B57" s="721"/>
      <c r="C57" s="721"/>
      <c r="D57" s="721"/>
      <c r="E57" s="721"/>
    </row>
    <row r="58" spans="1:5" s="183" customFormat="1" ht="15">
      <c r="A58" s="149"/>
      <c r="B58" s="704"/>
      <c r="C58" s="704"/>
      <c r="D58" s="704"/>
      <c r="E58" s="704"/>
    </row>
    <row r="59" spans="1:5" s="183" customFormat="1" ht="15">
      <c r="A59" s="149"/>
      <c r="B59" s="147"/>
      <c r="C59" s="147"/>
      <c r="D59" s="147"/>
      <c r="E59" s="147"/>
    </row>
    <row r="60" spans="1:5" s="183" customFormat="1" ht="14.25">
      <c r="A60" s="662" t="s">
        <v>465</v>
      </c>
      <c r="B60" s="662"/>
      <c r="C60" s="662"/>
      <c r="D60" s="721" t="str">
        <f>'[1]TT-VE CTY-KS'!B8</f>
        <v>Nguyễn Thành Phúc</v>
      </c>
      <c r="E60" s="721"/>
    </row>
    <row r="61" spans="1:5" s="183" customFormat="1" ht="14.25">
      <c r="A61" s="76"/>
      <c r="B61" s="76"/>
      <c r="C61" s="76"/>
      <c r="D61" s="106"/>
      <c r="E61" s="106"/>
    </row>
    <row r="62" spans="1:5" s="183" customFormat="1" ht="15">
      <c r="A62" s="1"/>
      <c r="B62" s="1"/>
      <c r="C62" s="1"/>
      <c r="D62" s="1"/>
      <c r="E62" s="1"/>
    </row>
    <row r="63" spans="1:5" s="183" customFormat="1" ht="15">
      <c r="A63" s="1"/>
      <c r="B63" s="1"/>
      <c r="C63" s="1"/>
      <c r="D63" s="1"/>
      <c r="E63" s="1"/>
    </row>
    <row r="64" spans="1:5" s="183" customFormat="1" ht="15">
      <c r="A64" s="1"/>
      <c r="B64" s="1"/>
      <c r="C64" s="1"/>
      <c r="D64" s="1"/>
      <c r="E64" s="1"/>
    </row>
    <row r="65" spans="1:5" s="183" customFormat="1" ht="15">
      <c r="A65" s="1"/>
      <c r="B65" s="1"/>
      <c r="C65" s="1"/>
      <c r="D65" s="1"/>
      <c r="E65" s="1"/>
    </row>
    <row r="66" spans="1:5" s="183" customFormat="1" ht="15">
      <c r="A66" s="1"/>
      <c r="B66" s="1"/>
      <c r="C66" s="1"/>
      <c r="D66" s="1"/>
      <c r="E66" s="1"/>
    </row>
    <row r="67" spans="1:5" s="183" customFormat="1" ht="15">
      <c r="A67" s="1"/>
      <c r="B67" s="1"/>
      <c r="C67" s="1"/>
      <c r="D67" s="1"/>
      <c r="E67" s="1"/>
    </row>
    <row r="68" spans="1:5" s="183" customFormat="1" ht="15">
      <c r="A68" s="1"/>
      <c r="B68" s="1"/>
      <c r="C68" s="1"/>
      <c r="D68" s="1"/>
      <c r="E68" s="1"/>
    </row>
    <row r="69" spans="1:5" s="183" customFormat="1" ht="15">
      <c r="A69" s="1"/>
      <c r="B69" s="1"/>
      <c r="C69" s="1"/>
      <c r="D69" s="1"/>
      <c r="E69" s="1"/>
    </row>
    <row r="70" spans="1:5" s="183" customFormat="1" ht="15">
      <c r="A70" s="1"/>
      <c r="B70" s="1"/>
      <c r="C70" s="1"/>
      <c r="D70" s="1"/>
      <c r="E70" s="1"/>
    </row>
    <row r="71" spans="1:5" s="183" customFormat="1" ht="15">
      <c r="A71" s="1"/>
      <c r="B71" s="1"/>
      <c r="C71" s="1"/>
      <c r="D71" s="1"/>
      <c r="E71" s="1"/>
    </row>
    <row r="72" spans="1:5" s="183" customFormat="1" ht="15">
      <c r="A72" s="1"/>
      <c r="B72" s="1"/>
      <c r="C72" s="1"/>
      <c r="D72" s="1"/>
      <c r="E72" s="1"/>
    </row>
    <row r="73" spans="1:5" s="183" customFormat="1" ht="15">
      <c r="A73" s="1"/>
      <c r="B73" s="1"/>
      <c r="C73" s="1"/>
      <c r="D73" s="1"/>
      <c r="E73" s="1"/>
    </row>
    <row r="74" spans="1:5" s="183" customFormat="1" ht="15">
      <c r="A74" s="1"/>
      <c r="B74" s="1"/>
      <c r="C74" s="1"/>
      <c r="D74" s="1"/>
      <c r="E74" s="1"/>
    </row>
    <row r="75" spans="1:5" s="183" customFormat="1" ht="15">
      <c r="A75" s="1"/>
      <c r="B75" s="1"/>
      <c r="C75" s="1"/>
      <c r="D75" s="1"/>
      <c r="E75" s="1"/>
    </row>
    <row r="76" spans="1:5" s="183" customFormat="1" ht="15">
      <c r="A76" s="1"/>
      <c r="B76" s="1"/>
      <c r="C76" s="1"/>
      <c r="D76" s="1"/>
      <c r="E76" s="1"/>
    </row>
    <row r="77" spans="1:5" s="183" customFormat="1" ht="15">
      <c r="A77" s="1"/>
      <c r="B77" s="1"/>
      <c r="C77" s="1"/>
      <c r="D77" s="1"/>
      <c r="E77" s="1"/>
    </row>
    <row r="78" spans="1:5" s="183" customFormat="1" ht="15">
      <c r="A78" s="1"/>
      <c r="B78" s="1"/>
      <c r="C78" s="1"/>
      <c r="D78" s="1"/>
      <c r="E78" s="1"/>
    </row>
    <row r="79" spans="1:5" s="183" customFormat="1" ht="15">
      <c r="A79" s="1"/>
      <c r="B79" s="1"/>
      <c r="C79" s="1"/>
      <c r="D79" s="1"/>
      <c r="E79" s="1"/>
    </row>
    <row r="80" spans="1:5" s="183" customFormat="1" ht="15">
      <c r="A80" s="1"/>
      <c r="B80" s="1"/>
      <c r="C80" s="1"/>
      <c r="D80" s="1"/>
      <c r="E80" s="1"/>
    </row>
    <row r="81" spans="1:5" s="183" customFormat="1" ht="15">
      <c r="A81" s="1"/>
      <c r="B81" s="1"/>
      <c r="C81" s="1"/>
      <c r="D81" s="1"/>
      <c r="E81" s="1"/>
    </row>
    <row r="82" spans="1:5" s="183" customFormat="1" ht="15">
      <c r="A82" s="1"/>
      <c r="B82" s="1"/>
      <c r="C82" s="1"/>
      <c r="D82" s="1"/>
      <c r="E82" s="1"/>
    </row>
    <row r="83" spans="1:5" s="183" customFormat="1" ht="15">
      <c r="A83" s="1"/>
      <c r="B83" s="1"/>
      <c r="C83" s="1"/>
      <c r="D83" s="1"/>
      <c r="E83" s="1"/>
    </row>
    <row r="84" spans="1:5" s="183" customFormat="1" ht="15">
      <c r="A84" s="1"/>
      <c r="B84" s="1"/>
      <c r="C84" s="1"/>
      <c r="D84" s="1"/>
      <c r="E84" s="1"/>
    </row>
    <row r="85" spans="1:5" s="183" customFormat="1" ht="15">
      <c r="A85" s="1"/>
      <c r="B85" s="1"/>
      <c r="C85" s="1"/>
      <c r="D85" s="1"/>
      <c r="E85" s="1"/>
    </row>
    <row r="86" spans="1:5" s="183" customFormat="1" ht="15">
      <c r="A86" s="1"/>
      <c r="B86" s="1"/>
      <c r="C86" s="1"/>
      <c r="D86" s="1"/>
      <c r="E86" s="1"/>
    </row>
    <row r="87" spans="1:5" s="183" customFormat="1" ht="15">
      <c r="A87" s="1"/>
      <c r="B87" s="1"/>
      <c r="C87" s="1"/>
      <c r="D87" s="1"/>
      <c r="E87" s="1"/>
    </row>
    <row r="88" spans="1:5" s="183" customFormat="1" ht="15">
      <c r="A88" s="1"/>
      <c r="B88" s="1"/>
      <c r="C88" s="1"/>
      <c r="D88" s="1"/>
      <c r="E88" s="1"/>
    </row>
    <row r="89" spans="1:5" s="183" customFormat="1" ht="15">
      <c r="A89" s="1"/>
      <c r="B89" s="1"/>
      <c r="C89" s="1"/>
      <c r="D89" s="1"/>
      <c r="E89" s="1"/>
    </row>
    <row r="90" spans="1:5" s="183" customFormat="1" ht="15">
      <c r="A90" s="1"/>
      <c r="B90" s="1"/>
      <c r="C90" s="1"/>
      <c r="D90" s="1"/>
      <c r="E90" s="1"/>
    </row>
    <row r="91" spans="1:5" s="183" customFormat="1" ht="15">
      <c r="A91" s="1"/>
      <c r="B91" s="1"/>
      <c r="C91" s="1"/>
      <c r="D91" s="1"/>
      <c r="E91" s="1"/>
    </row>
    <row r="92" spans="1:5" s="183" customFormat="1" ht="15">
      <c r="A92" s="1"/>
      <c r="B92" s="1"/>
      <c r="C92" s="1"/>
      <c r="D92" s="1"/>
      <c r="E92" s="1"/>
    </row>
    <row r="93" spans="1:5" s="183" customFormat="1" ht="15">
      <c r="A93" s="1"/>
      <c r="B93" s="1"/>
      <c r="C93" s="1"/>
      <c r="D93" s="1"/>
      <c r="E93" s="1"/>
    </row>
    <row r="94" spans="1:5" s="183" customFormat="1" ht="15">
      <c r="A94" s="1"/>
      <c r="B94" s="1"/>
      <c r="C94" s="1"/>
      <c r="D94" s="1"/>
      <c r="E94" s="1"/>
    </row>
    <row r="95" spans="1:5" s="183" customFormat="1" ht="15">
      <c r="A95" s="1"/>
      <c r="B95" s="1"/>
      <c r="C95" s="1"/>
      <c r="D95" s="1"/>
      <c r="E95" s="1"/>
    </row>
    <row r="96" spans="1:5" s="183" customFormat="1" ht="15">
      <c r="A96" s="1"/>
      <c r="B96" s="1"/>
      <c r="C96" s="1"/>
      <c r="D96" s="1"/>
      <c r="E96" s="1"/>
    </row>
    <row r="97" spans="1:5" s="183" customFormat="1" ht="15">
      <c r="A97" s="1"/>
      <c r="B97" s="1"/>
      <c r="C97" s="1"/>
      <c r="D97" s="1"/>
      <c r="E97" s="1"/>
    </row>
    <row r="98" spans="1:5" s="183" customFormat="1" ht="15">
      <c r="A98" s="1"/>
      <c r="B98" s="1"/>
      <c r="C98" s="1"/>
      <c r="D98" s="1"/>
      <c r="E98" s="1"/>
    </row>
    <row r="99" spans="1:5" s="183" customFormat="1" ht="15">
      <c r="A99" s="1"/>
      <c r="B99" s="1"/>
      <c r="C99" s="1"/>
      <c r="D99" s="1"/>
      <c r="E99" s="1"/>
    </row>
    <row r="100" spans="1:5" s="183" customFormat="1" ht="15">
      <c r="A100" s="1"/>
      <c r="B100" s="1"/>
      <c r="C100" s="1"/>
      <c r="D100" s="1"/>
      <c r="E100" s="1"/>
    </row>
    <row r="101" spans="1:5" s="183" customFormat="1" ht="15">
      <c r="A101" s="1"/>
      <c r="B101" s="1"/>
      <c r="C101" s="1"/>
      <c r="D101" s="1"/>
      <c r="E101" s="1"/>
    </row>
    <row r="102" spans="1:5" s="183" customFormat="1" ht="15">
      <c r="A102" s="1"/>
      <c r="B102" s="1"/>
      <c r="C102" s="1"/>
      <c r="D102" s="1"/>
      <c r="E102" s="1"/>
    </row>
    <row r="103" spans="1:5" s="183" customFormat="1" ht="15">
      <c r="A103" s="1"/>
      <c r="B103" s="1"/>
      <c r="C103" s="1"/>
      <c r="D103" s="1"/>
      <c r="E103" s="1"/>
    </row>
    <row r="104" spans="1:5" s="183" customFormat="1" ht="15">
      <c r="A104" s="1"/>
      <c r="B104" s="1"/>
      <c r="C104" s="1"/>
      <c r="D104" s="1"/>
      <c r="E104" s="1"/>
    </row>
    <row r="105" spans="1:5" s="183" customFormat="1" ht="15">
      <c r="A105" s="1"/>
      <c r="B105" s="1"/>
      <c r="C105" s="1"/>
      <c r="D105" s="1"/>
      <c r="E105" s="1"/>
    </row>
    <row r="106" spans="1:5" s="183" customFormat="1" ht="15">
      <c r="A106" s="1"/>
      <c r="B106" s="1"/>
      <c r="C106" s="1"/>
      <c r="D106" s="1"/>
      <c r="E106" s="1"/>
    </row>
    <row r="107" spans="1:5" s="183" customFormat="1" ht="15">
      <c r="A107" s="1"/>
      <c r="B107" s="1"/>
      <c r="C107" s="1"/>
      <c r="D107" s="1"/>
      <c r="E107" s="1"/>
    </row>
    <row r="108" spans="1:5" s="183" customFormat="1" ht="15">
      <c r="A108" s="1"/>
      <c r="B108" s="1"/>
      <c r="C108" s="1"/>
      <c r="D108" s="1"/>
      <c r="E108" s="1"/>
    </row>
    <row r="109" spans="1:5" s="183" customFormat="1" ht="15">
      <c r="A109" s="1"/>
      <c r="B109" s="1"/>
      <c r="C109" s="1"/>
      <c r="D109" s="1"/>
      <c r="E109" s="1"/>
    </row>
    <row r="110" spans="1:5" s="183" customFormat="1" ht="15">
      <c r="A110" s="1"/>
      <c r="B110" s="1"/>
      <c r="C110" s="1"/>
      <c r="D110" s="1"/>
      <c r="E110" s="1"/>
    </row>
    <row r="111" spans="1:5" s="183" customFormat="1" ht="15">
      <c r="A111" s="1"/>
      <c r="B111" s="1"/>
      <c r="C111" s="1"/>
      <c r="D111" s="1"/>
      <c r="E111" s="1"/>
    </row>
    <row r="112" spans="1:5" s="183" customFormat="1" ht="15">
      <c r="A112" s="1"/>
      <c r="B112" s="1"/>
      <c r="C112" s="1"/>
      <c r="D112" s="1"/>
      <c r="E112" s="1"/>
    </row>
    <row r="113" spans="1:5" s="183" customFormat="1" ht="15">
      <c r="A113" s="1"/>
      <c r="B113" s="1"/>
      <c r="C113" s="1"/>
      <c r="D113" s="1"/>
      <c r="E113" s="1"/>
    </row>
    <row r="114" spans="1:5" s="183" customFormat="1" ht="15">
      <c r="A114" s="1"/>
      <c r="B114" s="1"/>
      <c r="C114" s="1"/>
      <c r="D114" s="1"/>
      <c r="E114" s="1"/>
    </row>
    <row r="115" spans="1:5" s="183" customFormat="1" ht="15">
      <c r="A115" s="1"/>
      <c r="B115" s="1"/>
      <c r="C115" s="1"/>
      <c r="D115" s="1"/>
      <c r="E115" s="1"/>
    </row>
    <row r="116" spans="1:5" s="183" customFormat="1" ht="15">
      <c r="A116" s="1"/>
      <c r="B116" s="1"/>
      <c r="C116" s="1"/>
      <c r="D116" s="1"/>
      <c r="E116" s="1"/>
    </row>
    <row r="117" spans="1:5" s="183" customFormat="1" ht="15">
      <c r="A117" s="1"/>
      <c r="B117" s="1"/>
      <c r="C117" s="1"/>
      <c r="D117" s="1"/>
      <c r="E117" s="1"/>
    </row>
    <row r="118" spans="1:5" s="183" customFormat="1" ht="15">
      <c r="A118" s="1"/>
      <c r="B118" s="1"/>
      <c r="C118" s="1"/>
      <c r="D118" s="1"/>
      <c r="E118" s="1"/>
    </row>
    <row r="119" spans="1:5" s="183" customFormat="1" ht="15">
      <c r="A119" s="1"/>
      <c r="B119" s="1"/>
      <c r="C119" s="1"/>
      <c r="D119" s="1"/>
      <c r="E119" s="1"/>
    </row>
    <row r="120" spans="1:5" s="183" customFormat="1" ht="15">
      <c r="A120" s="1"/>
      <c r="B120" s="1"/>
      <c r="C120" s="1"/>
      <c r="D120" s="1"/>
      <c r="E120" s="1"/>
    </row>
    <row r="121" s="183" customFormat="1" ht="14.25"/>
    <row r="122" s="183" customFormat="1" ht="14.25"/>
    <row r="123" s="183" customFormat="1" ht="14.25"/>
    <row r="124" s="183" customFormat="1" ht="14.25"/>
    <row r="125" s="183" customFormat="1" ht="14.25"/>
    <row r="126" s="183" customFormat="1" ht="14.25"/>
    <row r="127" s="183" customFormat="1" ht="14.25"/>
    <row r="128" s="183" customFormat="1" ht="14.25"/>
    <row r="129" s="183" customFormat="1" ht="14.25"/>
    <row r="130" s="183" customFormat="1" ht="14.25"/>
    <row r="131" s="183" customFormat="1" ht="14.25"/>
    <row r="132" s="183" customFormat="1" ht="14.25"/>
    <row r="133" s="183" customFormat="1" ht="14.25"/>
    <row r="134" s="183" customFormat="1" ht="14.25"/>
    <row r="135" s="183" customFormat="1" ht="14.25"/>
    <row r="136" s="183" customFormat="1" ht="14.25"/>
    <row r="137" s="183" customFormat="1" ht="14.25"/>
    <row r="138" s="183" customFormat="1" ht="14.25"/>
    <row r="139" s="183" customFormat="1" ht="14.25"/>
    <row r="140" s="183" customFormat="1" ht="14.25"/>
    <row r="141" s="183" customFormat="1" ht="14.25"/>
    <row r="142" s="183" customFormat="1" ht="14.25"/>
    <row r="143" s="183" customFormat="1" ht="14.25"/>
    <row r="144" s="183" customFormat="1" ht="14.25"/>
    <row r="145" s="183" customFormat="1" ht="14.25"/>
    <row r="146" s="183" customFormat="1" ht="14.25"/>
    <row r="147" s="183" customFormat="1" ht="14.25"/>
    <row r="148" s="183" customFormat="1" ht="14.25"/>
    <row r="149" s="183" customFormat="1" ht="14.25"/>
    <row r="150" s="183" customFormat="1" ht="14.25"/>
    <row r="151" s="183" customFormat="1" ht="14.25"/>
    <row r="152" s="183" customFormat="1" ht="14.25"/>
    <row r="153" s="183" customFormat="1" ht="14.25"/>
    <row r="154" s="183" customFormat="1" ht="14.25"/>
    <row r="155" s="183" customFormat="1" ht="14.25"/>
    <row r="156" s="183" customFormat="1" ht="14.25"/>
    <row r="157" s="183" customFormat="1" ht="14.25"/>
    <row r="158" s="183" customFormat="1" ht="14.25"/>
    <row r="159" s="183" customFormat="1" ht="14.25"/>
    <row r="160" s="183" customFormat="1" ht="14.25"/>
    <row r="161" s="183" customFormat="1" ht="14.25"/>
    <row r="162" s="183" customFormat="1" ht="14.25"/>
    <row r="163" s="183" customFormat="1" ht="14.25"/>
    <row r="164" s="183" customFormat="1" ht="14.25"/>
    <row r="165" s="183" customFormat="1" ht="14.25"/>
    <row r="166" s="183" customFormat="1" ht="14.25"/>
    <row r="167" s="183" customFormat="1" ht="14.25"/>
    <row r="168" s="183" customFormat="1" ht="14.25"/>
    <row r="169" s="183" customFormat="1" ht="14.25"/>
    <row r="170" s="183" customFormat="1" ht="14.25"/>
    <row r="171" s="183" customFormat="1" ht="14.25"/>
    <row r="172" s="183" customFormat="1" ht="14.25"/>
    <row r="173" s="183" customFormat="1" ht="14.25"/>
    <row r="174" s="183" customFormat="1" ht="14.25"/>
    <row r="175" s="183" customFormat="1" ht="14.25"/>
    <row r="176" s="183" customFormat="1" ht="14.25"/>
    <row r="177" s="183" customFormat="1" ht="14.25"/>
    <row r="178" s="183" customFormat="1" ht="14.25"/>
    <row r="179" s="183" customFormat="1" ht="14.25"/>
    <row r="180" s="183" customFormat="1" ht="14.25"/>
    <row r="181" s="183" customFormat="1" ht="14.25"/>
    <row r="182" s="183" customFormat="1" ht="14.25"/>
    <row r="183" s="183" customFormat="1" ht="14.25"/>
    <row r="184" s="183" customFormat="1" ht="14.25"/>
    <row r="185" s="183" customFormat="1" ht="14.25"/>
    <row r="186" s="183" customFormat="1" ht="14.25"/>
    <row r="187" s="183" customFormat="1" ht="14.25"/>
    <row r="188" s="183" customFormat="1" ht="14.25"/>
    <row r="189" s="183" customFormat="1" ht="14.25"/>
    <row r="190" s="183" customFormat="1" ht="14.25"/>
    <row r="191" s="183" customFormat="1" ht="14.25"/>
  </sheetData>
  <sheetProtection/>
  <mergeCells count="17">
    <mergeCell ref="B58:E58"/>
    <mergeCell ref="A60:C60"/>
    <mergeCell ref="D60:E60"/>
    <mergeCell ref="B53:E53"/>
    <mergeCell ref="A54:C54"/>
    <mergeCell ref="D54:E54"/>
    <mergeCell ref="B57:E57"/>
    <mergeCell ref="A55:C55"/>
    <mergeCell ref="D55:E55"/>
    <mergeCell ref="A9:A10"/>
    <mergeCell ref="C9:C10"/>
    <mergeCell ref="D9:D10"/>
    <mergeCell ref="E9:E10"/>
    <mergeCell ref="A4:E4"/>
    <mergeCell ref="A5:E5"/>
    <mergeCell ref="A6:E6"/>
    <mergeCell ref="D7:E7"/>
  </mergeCells>
  <printOptions/>
  <pageMargins left="0.58" right="0.17" top="0.17" bottom="0.6" header="0.17" footer="0.17"/>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127"/>
  <sheetViews>
    <sheetView zoomScalePageLayoutView="0" workbookViewId="0" topLeftCell="A113">
      <selection activeCell="I29" sqref="I29"/>
    </sheetView>
  </sheetViews>
  <sheetFormatPr defaultColWidth="9.140625" defaultRowHeight="12.75"/>
  <cols>
    <col min="1" max="1" width="3.00390625" style="220" customWidth="1"/>
    <col min="2" max="2" width="4.7109375" style="220" customWidth="1"/>
    <col min="3" max="3" width="10.00390625" style="220" customWidth="1"/>
    <col min="4" max="5" width="10.7109375" style="220" customWidth="1"/>
    <col min="6" max="6" width="9.7109375" style="220" customWidth="1"/>
    <col min="7" max="8" width="10.7109375" style="220" customWidth="1"/>
    <col min="9" max="9" width="9.140625" style="220" customWidth="1"/>
    <col min="10" max="10" width="14.8515625" style="220" customWidth="1"/>
    <col min="11" max="16384" width="9.140625" style="220" customWidth="1"/>
  </cols>
  <sheetData>
    <row r="1" spans="1:10" s="87" customFormat="1" ht="12.75">
      <c r="A1" s="215" t="str">
        <f>'[1]TT-VE CTY-KS'!B4</f>
        <v>CÔNG TY CỔ PHẦN CẤP NƯỚC GIA ĐỊNH</v>
      </c>
      <c r="J1" s="216" t="str">
        <f>'[1]KQKD'!F1</f>
        <v>Báo cáo tài chính đã được kiểm toán</v>
      </c>
    </row>
    <row r="2" spans="1:10" s="219" customFormat="1" ht="13.5">
      <c r="A2" s="217" t="str">
        <f>'[1]TT-VE CTY-KS'!B5</f>
        <v>2 Bis Nơ Trang Long, Phường 14, Quận Bình Thạnh</v>
      </c>
      <c r="B2" s="217"/>
      <c r="C2" s="217"/>
      <c r="D2" s="217"/>
      <c r="E2" s="217"/>
      <c r="F2" s="217"/>
      <c r="G2" s="217"/>
      <c r="H2" s="217"/>
      <c r="I2" s="217"/>
      <c r="J2" s="218" t="str">
        <f>'[1]KQKD'!F2</f>
        <v>Năm 2009</v>
      </c>
    </row>
    <row r="4" spans="1:10" ht="20.25">
      <c r="A4" s="221" t="s">
        <v>466</v>
      </c>
      <c r="B4" s="222"/>
      <c r="C4" s="222"/>
      <c r="D4" s="222"/>
      <c r="E4" s="222"/>
      <c r="F4" s="222"/>
      <c r="G4" s="222"/>
      <c r="H4" s="222"/>
      <c r="I4" s="222"/>
      <c r="J4" s="222"/>
    </row>
    <row r="5" spans="1:10" ht="15">
      <c r="A5" s="223" t="s">
        <v>382</v>
      </c>
      <c r="B5" s="222"/>
      <c r="C5" s="222"/>
      <c r="D5" s="222"/>
      <c r="E5" s="222"/>
      <c r="F5" s="222"/>
      <c r="G5" s="222"/>
      <c r="H5" s="222"/>
      <c r="I5" s="222"/>
      <c r="J5" s="222"/>
    </row>
    <row r="7" spans="1:2" ht="15">
      <c r="A7" s="224" t="s">
        <v>467</v>
      </c>
      <c r="B7" s="224" t="s">
        <v>468</v>
      </c>
    </row>
    <row r="8" spans="1:2" ht="4.5" customHeight="1">
      <c r="A8" s="224"/>
      <c r="B8" s="224"/>
    </row>
    <row r="9" spans="1:2" ht="15">
      <c r="A9" s="224"/>
      <c r="B9" s="224" t="s">
        <v>469</v>
      </c>
    </row>
    <row r="10" spans="1:2" ht="2.25" customHeight="1">
      <c r="A10" s="224"/>
      <c r="B10" s="224"/>
    </row>
    <row r="11" spans="1:10" ht="59.25" customHeight="1">
      <c r="A11" s="224"/>
      <c r="B11" s="733" t="str">
        <f>'[1]BCBGĐ'!A10</f>
        <v>Công Ty Cổ Phần Cấp Nước Gia Định, gọi tắt là "Công ty". Được chuyển thể từ Doanh nghiệp Nhà Nước: Chi nhánh Cấp Nước Gia Định, số ĐKKD: 4116000541 do sở Kế Hoạch và Đầu Tư cấp ngày 21/10/2005. Công ty hoạt động theo giấy chứng nhận đăng ký kinh doanh Côn</v>
      </c>
      <c r="C11" s="733"/>
      <c r="D11" s="733"/>
      <c r="E11" s="733"/>
      <c r="F11" s="733"/>
      <c r="G11" s="733"/>
      <c r="H11" s="733"/>
      <c r="I11" s="733"/>
      <c r="J11" s="733"/>
    </row>
    <row r="12" spans="1:10" s="1" customFormat="1" ht="9" customHeight="1">
      <c r="A12" s="181"/>
      <c r="B12" s="225"/>
      <c r="C12" s="225"/>
      <c r="D12" s="225"/>
      <c r="E12" s="225"/>
      <c r="F12" s="225"/>
      <c r="G12" s="225"/>
      <c r="H12" s="225"/>
      <c r="I12" s="225"/>
      <c r="J12" s="225"/>
    </row>
    <row r="13" ht="15" hidden="1">
      <c r="B13" s="224" t="s">
        <v>470</v>
      </c>
    </row>
    <row r="14" ht="7.5" customHeight="1" hidden="1">
      <c r="B14" s="224"/>
    </row>
    <row r="15" spans="2:10" ht="12.75" customHeight="1" hidden="1">
      <c r="B15" s="734" t="s">
        <v>471</v>
      </c>
      <c r="C15" s="735"/>
      <c r="D15" s="735"/>
      <c r="E15" s="735"/>
      <c r="F15" s="735"/>
      <c r="G15" s="735"/>
      <c r="H15" s="735"/>
      <c r="I15" s="735"/>
      <c r="J15" s="735"/>
    </row>
    <row r="16" spans="2:10" ht="8.25" customHeight="1" hidden="1">
      <c r="B16" s="179"/>
      <c r="C16" s="180"/>
      <c r="D16" s="180"/>
      <c r="E16" s="180"/>
      <c r="F16" s="180"/>
      <c r="G16" s="180"/>
      <c r="H16" s="180"/>
      <c r="I16" s="180"/>
      <c r="J16" s="180"/>
    </row>
    <row r="17" spans="2:10" ht="15">
      <c r="B17" s="226" t="s">
        <v>472</v>
      </c>
      <c r="C17" s="180"/>
      <c r="D17" s="180"/>
      <c r="E17" s="180"/>
      <c r="F17" s="180"/>
      <c r="G17" s="180"/>
      <c r="H17" s="180"/>
      <c r="I17" s="180"/>
      <c r="J17" s="180"/>
    </row>
    <row r="18" spans="2:10" ht="7.5" customHeight="1">
      <c r="B18" s="226"/>
      <c r="C18" s="180"/>
      <c r="D18" s="180"/>
      <c r="E18" s="180"/>
      <c r="F18" s="180"/>
      <c r="G18" s="180"/>
      <c r="H18" s="180"/>
      <c r="I18" s="180"/>
      <c r="J18" s="180"/>
    </row>
    <row r="19" spans="2:10" s="227" customFormat="1" ht="74.25" customHeight="1">
      <c r="B19" s="734" t="s">
        <v>473</v>
      </c>
      <c r="C19" s="735"/>
      <c r="D19" s="735"/>
      <c r="E19" s="735"/>
      <c r="F19" s="735"/>
      <c r="G19" s="735"/>
      <c r="H19" s="735"/>
      <c r="I19" s="735"/>
      <c r="J19" s="735"/>
    </row>
    <row r="20" spans="1:2" ht="15" customHeight="1">
      <c r="A20" s="224" t="s">
        <v>474</v>
      </c>
      <c r="B20" s="224" t="s">
        <v>475</v>
      </c>
    </row>
    <row r="21" spans="1:2" ht="9.75" customHeight="1">
      <c r="A21" s="224"/>
      <c r="B21" s="224"/>
    </row>
    <row r="22" spans="2:10" ht="15" customHeight="1">
      <c r="B22" s="228" t="s">
        <v>476</v>
      </c>
      <c r="C22" s="229"/>
      <c r="D22" s="229"/>
      <c r="E22" s="229"/>
      <c r="F22" s="229"/>
      <c r="G22" s="229"/>
      <c r="H22" s="229"/>
      <c r="I22" s="229"/>
      <c r="J22" s="229"/>
    </row>
    <row r="23" spans="2:10" ht="7.5" customHeight="1">
      <c r="B23" s="230"/>
      <c r="C23" s="231"/>
      <c r="D23" s="231"/>
      <c r="E23" s="231"/>
      <c r="F23" s="231"/>
      <c r="G23" s="231"/>
      <c r="H23" s="231"/>
      <c r="I23" s="231"/>
      <c r="J23" s="231"/>
    </row>
    <row r="24" spans="2:10" ht="15">
      <c r="B24" s="232" t="s">
        <v>477</v>
      </c>
      <c r="C24" s="181"/>
      <c r="D24" s="181"/>
      <c r="E24" s="181"/>
      <c r="F24" s="181"/>
      <c r="G24" s="181"/>
      <c r="H24" s="181"/>
      <c r="I24" s="181"/>
      <c r="J24" s="181"/>
    </row>
    <row r="25" spans="2:10" ht="15" hidden="1">
      <c r="B25" s="736" t="s">
        <v>478</v>
      </c>
      <c r="C25" s="736"/>
      <c r="D25" s="736"/>
      <c r="E25" s="736"/>
      <c r="F25" s="736"/>
      <c r="G25" s="736"/>
      <c r="H25" s="736"/>
      <c r="I25" s="736"/>
      <c r="J25" s="736"/>
    </row>
    <row r="26" spans="2:10" ht="8.25" customHeight="1">
      <c r="B26" s="156"/>
      <c r="C26" s="156"/>
      <c r="D26" s="156"/>
      <c r="E26" s="156"/>
      <c r="F26" s="156"/>
      <c r="G26" s="156"/>
      <c r="H26" s="156"/>
      <c r="I26" s="156"/>
      <c r="J26" s="156"/>
    </row>
    <row r="27" ht="15">
      <c r="B27" s="224" t="s">
        <v>479</v>
      </c>
    </row>
    <row r="28" ht="7.5" customHeight="1">
      <c r="B28" s="224"/>
    </row>
    <row r="29" spans="2:10" ht="15">
      <c r="B29" s="232" t="s">
        <v>480</v>
      </c>
      <c r="C29" s="181"/>
      <c r="D29" s="181"/>
      <c r="E29" s="181"/>
      <c r="F29" s="181"/>
      <c r="G29" s="181"/>
      <c r="H29" s="181"/>
      <c r="I29" s="181"/>
      <c r="J29" s="181"/>
    </row>
    <row r="31" spans="1:2" ht="15">
      <c r="A31" s="224" t="s">
        <v>481</v>
      </c>
      <c r="B31" s="224" t="s">
        <v>482</v>
      </c>
    </row>
    <row r="32" spans="1:2" ht="7.5" customHeight="1">
      <c r="A32" s="224"/>
      <c r="B32" s="224"/>
    </row>
    <row r="33" ht="15">
      <c r="B33" s="224" t="s">
        <v>483</v>
      </c>
    </row>
    <row r="34" spans="2:10" ht="45.75" customHeight="1">
      <c r="B34" s="731" t="s">
        <v>484</v>
      </c>
      <c r="C34" s="731"/>
      <c r="D34" s="731"/>
      <c r="E34" s="731"/>
      <c r="F34" s="731"/>
      <c r="G34" s="731"/>
      <c r="H34" s="731"/>
      <c r="I34" s="731"/>
      <c r="J34" s="731"/>
    </row>
    <row r="35" ht="15">
      <c r="B35" s="224" t="s">
        <v>485</v>
      </c>
    </row>
    <row r="36" ht="7.5" customHeight="1">
      <c r="B36" s="224"/>
    </row>
    <row r="37" spans="2:10" ht="17.25" customHeight="1">
      <c r="B37" s="732" t="s">
        <v>486</v>
      </c>
      <c r="C37" s="732"/>
      <c r="D37" s="732"/>
      <c r="E37" s="732"/>
      <c r="F37" s="732"/>
      <c r="G37" s="732"/>
      <c r="H37" s="732"/>
      <c r="I37" s="732"/>
      <c r="J37" s="732"/>
    </row>
    <row r="38" spans="1:2" ht="16.5" customHeight="1">
      <c r="A38" s="224" t="s">
        <v>487</v>
      </c>
      <c r="B38" s="224" t="s">
        <v>488</v>
      </c>
    </row>
    <row r="39" spans="2:10" ht="18" customHeight="1">
      <c r="B39" s="732" t="s">
        <v>489</v>
      </c>
      <c r="C39" s="732"/>
      <c r="D39" s="732"/>
      <c r="E39" s="732"/>
      <c r="F39" s="732"/>
      <c r="G39" s="732"/>
      <c r="H39" s="732"/>
      <c r="I39" s="732"/>
      <c r="J39" s="732"/>
    </row>
    <row r="40" spans="2:10" ht="18" customHeight="1" hidden="1">
      <c r="B40" s="156"/>
      <c r="C40" s="156"/>
      <c r="D40" s="156"/>
      <c r="E40" s="156"/>
      <c r="F40" s="156"/>
      <c r="G40" s="156"/>
      <c r="H40" s="156"/>
      <c r="I40" s="156"/>
      <c r="J40" s="156"/>
    </row>
    <row r="41" spans="2:10" ht="18" customHeight="1" hidden="1">
      <c r="B41" s="156"/>
      <c r="C41" s="156"/>
      <c r="D41" s="156"/>
      <c r="E41" s="156"/>
      <c r="F41" s="156"/>
      <c r="G41" s="156"/>
      <c r="H41" s="156"/>
      <c r="I41" s="156"/>
      <c r="J41" s="156"/>
    </row>
    <row r="42" spans="2:10" ht="18" customHeight="1" hidden="1">
      <c r="B42" s="156"/>
      <c r="C42" s="156"/>
      <c r="D42" s="156"/>
      <c r="E42" s="156"/>
      <c r="F42" s="156"/>
      <c r="G42" s="156"/>
      <c r="H42" s="156"/>
      <c r="I42" s="156"/>
      <c r="J42" s="156"/>
    </row>
    <row r="43" spans="2:10" ht="18" customHeight="1" hidden="1">
      <c r="B43" s="156"/>
      <c r="C43" s="156"/>
      <c r="D43" s="156"/>
      <c r="E43" s="156"/>
      <c r="F43" s="156"/>
      <c r="G43" s="156"/>
      <c r="H43" s="156"/>
      <c r="I43" s="156"/>
      <c r="J43" s="156"/>
    </row>
    <row r="44" spans="2:10" ht="18" customHeight="1" hidden="1">
      <c r="B44" s="156"/>
      <c r="C44" s="156"/>
      <c r="D44" s="156"/>
      <c r="E44" s="156"/>
      <c r="F44" s="156"/>
      <c r="G44" s="156"/>
      <c r="H44" s="156"/>
      <c r="I44" s="156"/>
      <c r="J44" s="156"/>
    </row>
    <row r="45" spans="1:2" ht="15">
      <c r="A45" s="224" t="s">
        <v>490</v>
      </c>
      <c r="B45" s="224" t="s">
        <v>491</v>
      </c>
    </row>
    <row r="46" spans="1:2" ht="9.75" customHeight="1">
      <c r="A46" s="224"/>
      <c r="B46" s="224"/>
    </row>
    <row r="47" ht="15">
      <c r="B47" s="224" t="s">
        <v>492</v>
      </c>
    </row>
    <row r="48" spans="2:10" ht="58.5" customHeight="1">
      <c r="B48" s="732" t="s">
        <v>493</v>
      </c>
      <c r="C48" s="732"/>
      <c r="D48" s="732"/>
      <c r="E48" s="732"/>
      <c r="F48" s="732"/>
      <c r="G48" s="732"/>
      <c r="H48" s="732"/>
      <c r="I48" s="732"/>
      <c r="J48" s="732"/>
    </row>
    <row r="49" ht="6" customHeight="1"/>
    <row r="50" spans="2:10" ht="44.25" customHeight="1">
      <c r="B50" s="732" t="s">
        <v>494</v>
      </c>
      <c r="C50" s="732"/>
      <c r="D50" s="732"/>
      <c r="E50" s="732"/>
      <c r="F50" s="732"/>
      <c r="G50" s="732"/>
      <c r="H50" s="732"/>
      <c r="I50" s="732"/>
      <c r="J50" s="732"/>
    </row>
    <row r="51" spans="2:10" ht="44.25" customHeight="1">
      <c r="B51" s="156"/>
      <c r="C51" s="156"/>
      <c r="D51" s="156"/>
      <c r="E51" s="156"/>
      <c r="F51" s="156"/>
      <c r="G51" s="156"/>
      <c r="H51" s="156"/>
      <c r="I51" s="156"/>
      <c r="J51" s="156"/>
    </row>
    <row r="52" spans="2:10" ht="30" customHeight="1">
      <c r="B52" s="156"/>
      <c r="C52" s="156"/>
      <c r="D52" s="156"/>
      <c r="E52" s="156"/>
      <c r="F52" s="156"/>
      <c r="G52" s="156"/>
      <c r="H52" s="156"/>
      <c r="I52" s="156"/>
      <c r="J52" s="156"/>
    </row>
    <row r="53" ht="15">
      <c r="B53" s="224" t="s">
        <v>495</v>
      </c>
    </row>
    <row r="54" ht="7.5" customHeight="1">
      <c r="B54" s="224"/>
    </row>
    <row r="55" spans="2:10" s="232" customFormat="1" ht="37.5" customHeight="1">
      <c r="B55" s="719" t="s">
        <v>496</v>
      </c>
      <c r="C55" s="719"/>
      <c r="D55" s="719"/>
      <c r="E55" s="719"/>
      <c r="F55" s="719"/>
      <c r="G55" s="719"/>
      <c r="H55" s="719"/>
      <c r="I55" s="719"/>
      <c r="J55" s="719"/>
    </row>
    <row r="56" spans="2:10" ht="15">
      <c r="B56" s="738" t="s">
        <v>497</v>
      </c>
      <c r="C56" s="738"/>
      <c r="D56" s="738"/>
      <c r="E56" s="738"/>
      <c r="F56" s="738"/>
      <c r="G56" s="738"/>
      <c r="H56" s="738"/>
      <c r="I56" s="738"/>
      <c r="J56" s="738"/>
    </row>
    <row r="57" spans="2:10" ht="15" customHeight="1">
      <c r="B57" s="738" t="s">
        <v>498</v>
      </c>
      <c r="C57" s="738"/>
      <c r="D57" s="738"/>
      <c r="E57" s="738"/>
      <c r="F57" s="738"/>
      <c r="G57" s="738"/>
      <c r="H57" s="738"/>
      <c r="I57" s="738"/>
      <c r="J57" s="738"/>
    </row>
    <row r="58" spans="2:10" ht="6.75" customHeight="1">
      <c r="B58" s="157"/>
      <c r="C58" s="157"/>
      <c r="D58" s="157"/>
      <c r="E58" s="157"/>
      <c r="F58" s="157"/>
      <c r="G58" s="157"/>
      <c r="H58" s="157"/>
      <c r="I58" s="157"/>
      <c r="J58" s="157"/>
    </row>
    <row r="59" spans="2:10" ht="46.5" customHeight="1">
      <c r="B59" s="719" t="s">
        <v>499</v>
      </c>
      <c r="C59" s="732"/>
      <c r="D59" s="732"/>
      <c r="E59" s="732"/>
      <c r="F59" s="732"/>
      <c r="G59" s="732"/>
      <c r="H59" s="732"/>
      <c r="I59" s="732"/>
      <c r="J59" s="732"/>
    </row>
    <row r="60" ht="7.5" customHeight="1" hidden="1"/>
    <row r="61" spans="2:10" ht="32.25" customHeight="1">
      <c r="B61" s="737" t="s">
        <v>500</v>
      </c>
      <c r="C61" s="737"/>
      <c r="D61" s="737"/>
      <c r="E61" s="737"/>
      <c r="F61" s="737"/>
      <c r="G61" s="737"/>
      <c r="H61" s="737"/>
      <c r="I61" s="737"/>
      <c r="J61" s="737"/>
    </row>
    <row r="62" ht="7.5" customHeight="1"/>
    <row r="63" ht="15">
      <c r="B63" s="224" t="s">
        <v>501</v>
      </c>
    </row>
    <row r="64" spans="2:10" ht="30" customHeight="1">
      <c r="B64" s="732" t="s">
        <v>502</v>
      </c>
      <c r="C64" s="732"/>
      <c r="D64" s="732"/>
      <c r="E64" s="732"/>
      <c r="F64" s="732"/>
      <c r="G64" s="732"/>
      <c r="H64" s="732"/>
      <c r="I64" s="732"/>
      <c r="J64" s="732"/>
    </row>
    <row r="65" ht="7.5" customHeight="1"/>
    <row r="66" spans="2:10" ht="17.25" customHeight="1">
      <c r="B66" s="732" t="s">
        <v>503</v>
      </c>
      <c r="C66" s="732"/>
      <c r="D66" s="732"/>
      <c r="E66" s="732"/>
      <c r="F66" s="732"/>
      <c r="G66" s="732"/>
      <c r="H66" s="732"/>
      <c r="I66" s="732"/>
      <c r="J66" s="732"/>
    </row>
    <row r="67" spans="2:10" ht="8.25" customHeight="1">
      <c r="B67" s="105"/>
      <c r="C67" s="105"/>
      <c r="D67" s="105"/>
      <c r="E67" s="105"/>
      <c r="F67" s="105"/>
      <c r="G67" s="105"/>
      <c r="H67" s="105"/>
      <c r="I67" s="105"/>
      <c r="J67" s="105"/>
    </row>
    <row r="68" spans="2:8" ht="16.5" customHeight="1">
      <c r="B68" s="233" t="s">
        <v>215</v>
      </c>
      <c r="C68" s="220" t="s">
        <v>504</v>
      </c>
      <c r="G68" s="234" t="s">
        <v>505</v>
      </c>
      <c r="H68" s="220" t="s">
        <v>506</v>
      </c>
    </row>
    <row r="69" spans="2:9" ht="15">
      <c r="B69" s="233" t="s">
        <v>215</v>
      </c>
      <c r="C69" s="220" t="s">
        <v>507</v>
      </c>
      <c r="G69" s="234" t="s">
        <v>508</v>
      </c>
      <c r="H69" s="220" t="s">
        <v>506</v>
      </c>
      <c r="I69" s="235"/>
    </row>
    <row r="70" spans="2:8" ht="15" hidden="1">
      <c r="B70" s="233" t="s">
        <v>215</v>
      </c>
      <c r="C70" s="220" t="s">
        <v>509</v>
      </c>
      <c r="G70" s="236" t="s">
        <v>510</v>
      </c>
      <c r="H70" s="220" t="s">
        <v>506</v>
      </c>
    </row>
    <row r="71" spans="2:8" ht="15">
      <c r="B71" s="233" t="s">
        <v>215</v>
      </c>
      <c r="C71" s="220" t="s">
        <v>511</v>
      </c>
      <c r="G71" s="234" t="s">
        <v>512</v>
      </c>
      <c r="H71" s="220" t="s">
        <v>506</v>
      </c>
    </row>
    <row r="72" spans="2:8" ht="15">
      <c r="B72" s="233" t="s">
        <v>215</v>
      </c>
      <c r="C72" s="220" t="s">
        <v>509</v>
      </c>
      <c r="G72" s="234" t="s">
        <v>513</v>
      </c>
      <c r="H72" s="220" t="s">
        <v>506</v>
      </c>
    </row>
    <row r="73" spans="2:8" ht="15">
      <c r="B73" s="233" t="s">
        <v>215</v>
      </c>
      <c r="C73" s="220" t="s">
        <v>514</v>
      </c>
      <c r="G73" s="234" t="s">
        <v>515</v>
      </c>
      <c r="H73" s="220" t="s">
        <v>506</v>
      </c>
    </row>
    <row r="74" spans="2:10" ht="15">
      <c r="B74" s="224" t="s">
        <v>516</v>
      </c>
      <c r="C74" s="156"/>
      <c r="D74" s="156"/>
      <c r="E74" s="156"/>
      <c r="F74" s="156"/>
      <c r="G74" s="156"/>
      <c r="H74" s="156"/>
      <c r="I74" s="156"/>
      <c r="J74" s="156"/>
    </row>
    <row r="75" spans="2:10" ht="9" customHeight="1">
      <c r="B75" s="156"/>
      <c r="C75" s="156"/>
      <c r="D75" s="156"/>
      <c r="E75" s="156"/>
      <c r="F75" s="156"/>
      <c r="G75" s="156"/>
      <c r="H75" s="156"/>
      <c r="I75" s="156"/>
      <c r="J75" s="156"/>
    </row>
    <row r="76" spans="2:10" ht="30" customHeight="1">
      <c r="B76" s="732" t="s">
        <v>517</v>
      </c>
      <c r="C76" s="732"/>
      <c r="D76" s="732"/>
      <c r="E76" s="732"/>
      <c r="F76" s="732"/>
      <c r="G76" s="732"/>
      <c r="H76" s="732"/>
      <c r="I76" s="732"/>
      <c r="J76" s="732"/>
    </row>
    <row r="77" spans="2:10" ht="8.25" customHeight="1">
      <c r="B77" s="156"/>
      <c r="C77" s="156"/>
      <c r="D77" s="156"/>
      <c r="E77" s="156"/>
      <c r="F77" s="156"/>
      <c r="G77" s="156"/>
      <c r="H77" s="156"/>
      <c r="I77" s="156"/>
      <c r="J77" s="156"/>
    </row>
    <row r="78" spans="2:10" ht="15" customHeight="1">
      <c r="B78" s="732" t="s">
        <v>518</v>
      </c>
      <c r="C78" s="732"/>
      <c r="D78" s="732"/>
      <c r="E78" s="732"/>
      <c r="F78" s="732"/>
      <c r="G78" s="732"/>
      <c r="H78" s="732"/>
      <c r="I78" s="732"/>
      <c r="J78" s="732"/>
    </row>
    <row r="79" spans="2:10" ht="30.75" customHeight="1">
      <c r="B79" s="156"/>
      <c r="C79" s="739" t="s">
        <v>519</v>
      </c>
      <c r="D79" s="731"/>
      <c r="E79" s="731"/>
      <c r="F79" s="731"/>
      <c r="G79" s="731"/>
      <c r="H79" s="731"/>
      <c r="I79" s="731"/>
      <c r="J79" s="731"/>
    </row>
    <row r="80" spans="2:10" ht="15" customHeight="1">
      <c r="B80" s="156"/>
      <c r="C80" s="739" t="s">
        <v>520</v>
      </c>
      <c r="D80" s="731"/>
      <c r="E80" s="731"/>
      <c r="F80" s="731"/>
      <c r="G80" s="731"/>
      <c r="H80" s="731"/>
      <c r="I80" s="731"/>
      <c r="J80" s="731"/>
    </row>
    <row r="81" spans="2:10" ht="15" customHeight="1">
      <c r="B81" s="156"/>
      <c r="C81" s="739" t="s">
        <v>521</v>
      </c>
      <c r="D81" s="731"/>
      <c r="E81" s="731"/>
      <c r="F81" s="731"/>
      <c r="G81" s="731"/>
      <c r="H81" s="731"/>
      <c r="I81" s="731"/>
      <c r="J81" s="731"/>
    </row>
    <row r="82" spans="2:10" ht="8.25" customHeight="1">
      <c r="B82" s="156"/>
      <c r="C82" s="156"/>
      <c r="D82" s="156"/>
      <c r="E82" s="156"/>
      <c r="F82" s="156"/>
      <c r="G82" s="156"/>
      <c r="H82" s="156"/>
      <c r="I82" s="156"/>
      <c r="J82" s="156"/>
    </row>
    <row r="83" spans="2:10" ht="74.25" customHeight="1">
      <c r="B83" s="732" t="s">
        <v>522</v>
      </c>
      <c r="C83" s="732"/>
      <c r="D83" s="732"/>
      <c r="E83" s="732"/>
      <c r="F83" s="732"/>
      <c r="G83" s="732"/>
      <c r="H83" s="732"/>
      <c r="I83" s="732"/>
      <c r="J83" s="732"/>
    </row>
    <row r="84" spans="2:10" ht="7.5" customHeight="1" hidden="1">
      <c r="B84" s="156"/>
      <c r="C84" s="156"/>
      <c r="D84" s="156"/>
      <c r="E84" s="156"/>
      <c r="F84" s="156"/>
      <c r="G84" s="156"/>
      <c r="H84" s="156"/>
      <c r="I84" s="156"/>
      <c r="J84" s="156"/>
    </row>
    <row r="85" ht="18.75" customHeight="1" hidden="1">
      <c r="B85" s="14" t="s">
        <v>523</v>
      </c>
    </row>
    <row r="86" ht="6" customHeight="1" hidden="1">
      <c r="B86" s="14"/>
    </row>
    <row r="87" spans="2:10" ht="33.75" customHeight="1" hidden="1">
      <c r="B87" s="732" t="s">
        <v>524</v>
      </c>
      <c r="C87" s="732"/>
      <c r="D87" s="732"/>
      <c r="E87" s="732"/>
      <c r="F87" s="732"/>
      <c r="G87" s="732"/>
      <c r="H87" s="732"/>
      <c r="I87" s="732"/>
      <c r="J87" s="732"/>
    </row>
    <row r="88" ht="9.75" customHeight="1" hidden="1"/>
    <row r="89" ht="15" hidden="1">
      <c r="B89" s="224" t="s">
        <v>525</v>
      </c>
    </row>
    <row r="90" ht="7.5" customHeight="1" hidden="1"/>
    <row r="91" ht="15" hidden="1">
      <c r="B91" s="237" t="s">
        <v>526</v>
      </c>
    </row>
    <row r="92" ht="6.75" customHeight="1" hidden="1">
      <c r="B92" s="58"/>
    </row>
    <row r="93" ht="6.75" customHeight="1">
      <c r="B93" s="58"/>
    </row>
    <row r="94" ht="19.5" customHeight="1">
      <c r="B94" s="237" t="s">
        <v>527</v>
      </c>
    </row>
    <row r="95" spans="2:10" ht="18.75" customHeight="1">
      <c r="B95" s="732" t="s">
        <v>528</v>
      </c>
      <c r="C95" s="732"/>
      <c r="D95" s="732"/>
      <c r="E95" s="732"/>
      <c r="F95" s="732"/>
      <c r="G95" s="732"/>
      <c r="H95" s="732"/>
      <c r="I95" s="732"/>
      <c r="J95" s="732"/>
    </row>
    <row r="96" spans="2:10" ht="30.75" customHeight="1">
      <c r="B96" s="732" t="s">
        <v>529</v>
      </c>
      <c r="C96" s="732"/>
      <c r="D96" s="732"/>
      <c r="E96" s="732"/>
      <c r="F96" s="732"/>
      <c r="G96" s="732"/>
      <c r="H96" s="732"/>
      <c r="I96" s="732"/>
      <c r="J96" s="732"/>
    </row>
    <row r="97" ht="11.25" customHeight="1">
      <c r="B97" s="233"/>
    </row>
    <row r="98" ht="15">
      <c r="B98" s="233"/>
    </row>
    <row r="99" ht="15">
      <c r="B99" s="233"/>
    </row>
    <row r="100" ht="11.25" customHeight="1">
      <c r="B100" s="233"/>
    </row>
    <row r="101" ht="11.25" customHeight="1">
      <c r="B101" s="233"/>
    </row>
    <row r="102" spans="2:10" ht="15" customHeight="1">
      <c r="B102" s="228" t="s">
        <v>530</v>
      </c>
      <c r="C102" s="238"/>
      <c r="D102" s="238"/>
      <c r="E102" s="238"/>
      <c r="F102" s="238"/>
      <c r="G102" s="238"/>
      <c r="H102" s="238"/>
      <c r="I102" s="238"/>
      <c r="J102" s="238"/>
    </row>
    <row r="103" spans="2:10" s="239" customFormat="1" ht="16.5" customHeight="1">
      <c r="B103" s="741" t="s">
        <v>531</v>
      </c>
      <c r="C103" s="741"/>
      <c r="D103" s="741"/>
      <c r="E103" s="741"/>
      <c r="F103" s="741"/>
      <c r="G103" s="741"/>
      <c r="H103" s="741"/>
      <c r="I103" s="741"/>
      <c r="J103" s="741"/>
    </row>
    <row r="104" spans="2:10" ht="16.5" customHeight="1">
      <c r="B104" s="731" t="s">
        <v>532</v>
      </c>
      <c r="C104" s="731"/>
      <c r="D104" s="731"/>
      <c r="E104" s="731"/>
      <c r="F104" s="731"/>
      <c r="G104" s="731"/>
      <c r="H104" s="731"/>
      <c r="I104" s="731"/>
      <c r="J104" s="731"/>
    </row>
    <row r="105" spans="2:10" ht="30" customHeight="1">
      <c r="B105" s="740" t="s">
        <v>533</v>
      </c>
      <c r="C105" s="740"/>
      <c r="D105" s="740"/>
      <c r="E105" s="740"/>
      <c r="F105" s="740"/>
      <c r="G105" s="740"/>
      <c r="H105" s="740"/>
      <c r="I105" s="740"/>
      <c r="J105" s="740"/>
    </row>
    <row r="106" spans="2:10" ht="15" customHeight="1">
      <c r="B106" s="740" t="s">
        <v>534</v>
      </c>
      <c r="C106" s="740"/>
      <c r="D106" s="740"/>
      <c r="E106" s="740"/>
      <c r="F106" s="740"/>
      <c r="G106" s="740"/>
      <c r="H106" s="740"/>
      <c r="I106" s="740"/>
      <c r="J106" s="740"/>
    </row>
    <row r="107" spans="2:10" ht="15" customHeight="1">
      <c r="B107" s="740" t="s">
        <v>535</v>
      </c>
      <c r="C107" s="740"/>
      <c r="D107" s="740"/>
      <c r="E107" s="740"/>
      <c r="F107" s="740"/>
      <c r="G107" s="740"/>
      <c r="H107" s="740"/>
      <c r="I107" s="740"/>
      <c r="J107" s="740"/>
    </row>
    <row r="108" spans="2:10" ht="15" customHeight="1">
      <c r="B108" s="740" t="s">
        <v>536</v>
      </c>
      <c r="C108" s="740"/>
      <c r="D108" s="740"/>
      <c r="E108" s="740"/>
      <c r="F108" s="740"/>
      <c r="G108" s="740"/>
      <c r="H108" s="740"/>
      <c r="I108" s="740"/>
      <c r="J108" s="740"/>
    </row>
    <row r="109" spans="2:10" ht="60" customHeight="1">
      <c r="B109" s="732" t="s">
        <v>537</v>
      </c>
      <c r="C109" s="732"/>
      <c r="D109" s="732"/>
      <c r="E109" s="732"/>
      <c r="F109" s="732"/>
      <c r="G109" s="732"/>
      <c r="H109" s="732"/>
      <c r="I109" s="732"/>
      <c r="J109" s="732"/>
    </row>
    <row r="110" spans="2:10" ht="15">
      <c r="B110" s="241" t="s">
        <v>538</v>
      </c>
      <c r="C110" s="238"/>
      <c r="D110" s="238"/>
      <c r="E110" s="238"/>
      <c r="F110" s="238"/>
      <c r="G110" s="238"/>
      <c r="H110" s="238"/>
      <c r="I110" s="238"/>
      <c r="J110" s="238"/>
    </row>
    <row r="111" spans="2:10" ht="7.5" customHeight="1">
      <c r="B111" s="241"/>
      <c r="C111" s="238"/>
      <c r="D111" s="238"/>
      <c r="E111" s="238"/>
      <c r="F111" s="238"/>
      <c r="G111" s="238"/>
      <c r="H111" s="238"/>
      <c r="I111" s="238"/>
      <c r="J111" s="238"/>
    </row>
    <row r="112" spans="2:10" ht="58.5" customHeight="1">
      <c r="B112" s="731" t="s">
        <v>539</v>
      </c>
      <c r="C112" s="743"/>
      <c r="D112" s="743"/>
      <c r="E112" s="743"/>
      <c r="F112" s="743"/>
      <c r="G112" s="743"/>
      <c r="H112" s="743"/>
      <c r="I112" s="743"/>
      <c r="J112" s="743"/>
    </row>
    <row r="113" spans="2:10" ht="15">
      <c r="B113" s="242" t="s">
        <v>215</v>
      </c>
      <c r="C113" s="7" t="s">
        <v>540</v>
      </c>
      <c r="D113" s="238"/>
      <c r="E113" s="238"/>
      <c r="F113" s="238"/>
      <c r="G113" s="238"/>
      <c r="H113" s="238"/>
      <c r="I113" s="238"/>
      <c r="J113" s="238"/>
    </row>
    <row r="114" spans="2:10" ht="15">
      <c r="B114" s="242" t="s">
        <v>215</v>
      </c>
      <c r="C114" s="7" t="s">
        <v>541</v>
      </c>
      <c r="D114" s="238"/>
      <c r="E114" s="238"/>
      <c r="F114" s="238"/>
      <c r="G114" s="238"/>
      <c r="H114" s="238"/>
      <c r="I114" s="238"/>
      <c r="J114" s="238"/>
    </row>
    <row r="115" spans="2:10" ht="15">
      <c r="B115" s="242" t="s">
        <v>215</v>
      </c>
      <c r="C115" s="7" t="s">
        <v>542</v>
      </c>
      <c r="D115" s="238"/>
      <c r="E115" s="238"/>
      <c r="F115" s="238"/>
      <c r="G115" s="238"/>
      <c r="H115" s="238"/>
      <c r="I115" s="238"/>
      <c r="J115" s="238"/>
    </row>
    <row r="116" spans="2:10" ht="15">
      <c r="B116" s="242" t="s">
        <v>215</v>
      </c>
      <c r="C116" s="7" t="s">
        <v>543</v>
      </c>
      <c r="D116" s="238"/>
      <c r="E116" s="238"/>
      <c r="F116" s="238"/>
      <c r="G116" s="238"/>
      <c r="H116" s="238"/>
      <c r="I116" s="238"/>
      <c r="J116" s="238"/>
    </row>
    <row r="117" spans="2:10" ht="7.5" customHeight="1">
      <c r="B117" s="240"/>
      <c r="C117" s="240"/>
      <c r="D117" s="240"/>
      <c r="E117" s="240"/>
      <c r="F117" s="240"/>
      <c r="G117" s="240"/>
      <c r="H117" s="240"/>
      <c r="I117" s="240"/>
      <c r="J117" s="240"/>
    </row>
    <row r="118" ht="15">
      <c r="B118" s="224" t="s">
        <v>544</v>
      </c>
    </row>
    <row r="119" spans="2:10" ht="15" customHeight="1">
      <c r="B119" s="732" t="s">
        <v>545</v>
      </c>
      <c r="C119" s="732"/>
      <c r="D119" s="732"/>
      <c r="E119" s="732"/>
      <c r="F119" s="732"/>
      <c r="G119" s="732"/>
      <c r="H119" s="732"/>
      <c r="I119" s="732"/>
      <c r="J119" s="732"/>
    </row>
    <row r="120" ht="15">
      <c r="C120" s="152" t="s">
        <v>546</v>
      </c>
    </row>
    <row r="121" ht="15">
      <c r="C121" s="152" t="s">
        <v>547</v>
      </c>
    </row>
    <row r="122" ht="15">
      <c r="C122" s="152" t="s">
        <v>548</v>
      </c>
    </row>
    <row r="123" spans="2:10" ht="28.5" customHeight="1">
      <c r="B123" s="732" t="s">
        <v>549</v>
      </c>
      <c r="C123" s="732"/>
      <c r="D123" s="732"/>
      <c r="E123" s="732"/>
      <c r="F123" s="732"/>
      <c r="G123" s="732"/>
      <c r="H123" s="732"/>
      <c r="I123" s="732"/>
      <c r="J123" s="732"/>
    </row>
    <row r="124" spans="2:10" ht="33" customHeight="1">
      <c r="B124" s="742" t="s">
        <v>550</v>
      </c>
      <c r="C124" s="742"/>
      <c r="D124" s="742"/>
      <c r="E124" s="742"/>
      <c r="F124" s="742"/>
      <c r="G124" s="742"/>
      <c r="H124" s="742"/>
      <c r="I124" s="742"/>
      <c r="J124" s="742"/>
    </row>
    <row r="125" spans="2:10" ht="18" customHeight="1" hidden="1">
      <c r="B125" s="742" t="s">
        <v>551</v>
      </c>
      <c r="C125" s="742"/>
      <c r="D125" s="742"/>
      <c r="E125" s="742"/>
      <c r="F125" s="742"/>
      <c r="G125" s="742"/>
      <c r="H125" s="742"/>
      <c r="I125" s="742"/>
      <c r="J125" s="742"/>
    </row>
    <row r="126" spans="2:10" ht="18" customHeight="1">
      <c r="B126" s="742" t="s">
        <v>552</v>
      </c>
      <c r="C126" s="742"/>
      <c r="D126" s="742"/>
      <c r="E126" s="742"/>
      <c r="F126" s="742"/>
      <c r="G126" s="742"/>
      <c r="H126" s="742"/>
      <c r="I126" s="742"/>
      <c r="J126" s="742"/>
    </row>
    <row r="127" spans="2:10" ht="15">
      <c r="B127" s="7"/>
      <c r="C127" s="238"/>
      <c r="D127" s="238"/>
      <c r="E127" s="238"/>
      <c r="F127" s="238"/>
      <c r="G127" s="238"/>
      <c r="H127" s="238"/>
      <c r="I127" s="238"/>
      <c r="J127" s="238"/>
    </row>
  </sheetData>
  <sheetProtection/>
  <mergeCells count="38">
    <mergeCell ref="B125:J125"/>
    <mergeCell ref="B126:J126"/>
    <mergeCell ref="B112:J112"/>
    <mergeCell ref="B119:J119"/>
    <mergeCell ref="B123:J123"/>
    <mergeCell ref="B124:J124"/>
    <mergeCell ref="B106:J106"/>
    <mergeCell ref="B107:J107"/>
    <mergeCell ref="B108:J108"/>
    <mergeCell ref="B109:J109"/>
    <mergeCell ref="B96:J96"/>
    <mergeCell ref="B103:J103"/>
    <mergeCell ref="B104:J104"/>
    <mergeCell ref="B105:J105"/>
    <mergeCell ref="C81:J81"/>
    <mergeCell ref="B83:J83"/>
    <mergeCell ref="B87:J87"/>
    <mergeCell ref="B95:J95"/>
    <mergeCell ref="B76:J76"/>
    <mergeCell ref="B78:J78"/>
    <mergeCell ref="C79:J79"/>
    <mergeCell ref="C80:J80"/>
    <mergeCell ref="B59:J59"/>
    <mergeCell ref="B61:J61"/>
    <mergeCell ref="B64:J64"/>
    <mergeCell ref="B66:J66"/>
    <mergeCell ref="B50:J50"/>
    <mergeCell ref="B55:J55"/>
    <mergeCell ref="B56:J56"/>
    <mergeCell ref="B57:J57"/>
    <mergeCell ref="B34:J34"/>
    <mergeCell ref="B37:J37"/>
    <mergeCell ref="B39:J39"/>
    <mergeCell ref="B48:J48"/>
    <mergeCell ref="B11:J11"/>
    <mergeCell ref="B15:J15"/>
    <mergeCell ref="B19:J19"/>
    <mergeCell ref="B25:J25"/>
  </mergeCells>
  <printOptions/>
  <pageMargins left="0.62" right="0.17" top="0.17" bottom="1.36" header="0.17" footer="0.17"/>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228"/>
  <sheetViews>
    <sheetView zoomScalePageLayoutView="0" workbookViewId="0" topLeftCell="A261">
      <selection activeCell="G8" sqref="G8"/>
    </sheetView>
  </sheetViews>
  <sheetFormatPr defaultColWidth="9.140625" defaultRowHeight="12.75"/>
  <cols>
    <col min="1" max="1" width="4.421875" style="30" customWidth="1"/>
    <col min="2" max="2" width="21.00390625" style="30" customWidth="1"/>
    <col min="3" max="3" width="18.00390625" style="30" customWidth="1"/>
    <col min="4" max="4" width="13.57421875" style="30" customWidth="1"/>
    <col min="5" max="5" width="13.8515625" style="30" hidden="1" customWidth="1"/>
    <col min="6" max="6" width="9.57421875" style="30" hidden="1" customWidth="1"/>
    <col min="7" max="7" width="17.57421875" style="30" customWidth="1"/>
    <col min="8" max="8" width="1.421875" style="30" customWidth="1"/>
    <col min="9" max="9" width="18.28125" style="247" customWidth="1"/>
    <col min="10" max="16384" width="9.140625" style="30" customWidth="1"/>
  </cols>
  <sheetData>
    <row r="1" spans="1:9" s="78" customFormat="1" ht="12.75">
      <c r="A1" s="243" t="str">
        <f>'[1]LCTT'!A1</f>
        <v>CÔNG TY CỔ PHẦN CẤP NƯỚC GIA ĐỊNH</v>
      </c>
      <c r="I1" s="24" t="str">
        <f>'[1]BCDKT'!F1</f>
        <v>Báo cáo tài chính đã được kiểm toán</v>
      </c>
    </row>
    <row r="2" spans="1:9" s="78" customFormat="1" ht="13.5">
      <c r="A2" s="245" t="str">
        <f>'[1]BCDKT'!A2</f>
        <v>2 Bis Nơ Trang Long, Phường 14, Quận Bình Thạnh</v>
      </c>
      <c r="B2" s="246"/>
      <c r="C2" s="246"/>
      <c r="D2" s="246"/>
      <c r="E2" s="246"/>
      <c r="F2" s="246"/>
      <c r="G2" s="246"/>
      <c r="H2" s="246"/>
      <c r="I2" s="27" t="str">
        <f>'[1]BCDKT'!F2</f>
        <v>Năm 2009</v>
      </c>
    </row>
    <row r="3" ht="15"/>
    <row r="4" spans="1:9" s="32" customFormat="1" ht="20.25">
      <c r="A4" s="665" t="str">
        <f>'[1]TM1'!A4</f>
        <v>THUYẾT MINH BÁO CÁO TÀI CHÍNH</v>
      </c>
      <c r="B4" s="665"/>
      <c r="C4" s="665"/>
      <c r="D4" s="665"/>
      <c r="E4" s="665"/>
      <c r="F4" s="665"/>
      <c r="G4" s="665"/>
      <c r="H4" s="665"/>
      <c r="I4" s="665"/>
    </row>
    <row r="5" spans="1:9" s="32" customFormat="1" ht="15">
      <c r="A5" s="744" t="str">
        <f>'[1]TM1'!A5</f>
        <v>Năm 2009</v>
      </c>
      <c r="B5" s="744"/>
      <c r="C5" s="744"/>
      <c r="D5" s="744"/>
      <c r="E5" s="744"/>
      <c r="F5" s="744"/>
      <c r="G5" s="744"/>
      <c r="H5" s="744"/>
      <c r="I5" s="744"/>
    </row>
    <row r="6" spans="1:9" s="32" customFormat="1" ht="15">
      <c r="A6" s="249"/>
      <c r="B6" s="249"/>
      <c r="C6" s="249"/>
      <c r="D6" s="249"/>
      <c r="E6" s="249"/>
      <c r="F6" s="249"/>
      <c r="G6" s="249"/>
      <c r="H6" s="249"/>
      <c r="I6" s="250"/>
    </row>
    <row r="7" spans="1:9" s="32" customFormat="1" ht="27.75" customHeight="1">
      <c r="A7" s="745" t="s">
        <v>553</v>
      </c>
      <c r="B7" s="745"/>
      <c r="C7" s="745"/>
      <c r="D7" s="745"/>
      <c r="E7" s="745"/>
      <c r="F7" s="745"/>
      <c r="G7" s="745"/>
      <c r="H7" s="745"/>
      <c r="I7" s="745"/>
    </row>
    <row r="8" ht="15">
      <c r="I8" s="251" t="s">
        <v>422</v>
      </c>
    </row>
    <row r="9" ht="15">
      <c r="I9" s="251"/>
    </row>
    <row r="10" spans="1:9" ht="28.5">
      <c r="A10" s="252" t="s">
        <v>554</v>
      </c>
      <c r="B10" s="252" t="s">
        <v>555</v>
      </c>
      <c r="C10" s="32"/>
      <c r="G10" s="253" t="s">
        <v>556</v>
      </c>
      <c r="H10" s="254"/>
      <c r="I10" s="253" t="s">
        <v>557</v>
      </c>
    </row>
    <row r="11" spans="1:9" ht="7.5" customHeight="1">
      <c r="A11" s="54"/>
      <c r="B11" s="32"/>
      <c r="C11" s="32"/>
      <c r="G11" s="255"/>
      <c r="H11" s="256"/>
      <c r="I11" s="255"/>
    </row>
    <row r="12" spans="2:9" s="32" customFormat="1" ht="14.25" hidden="1">
      <c r="B12" s="257" t="s">
        <v>558</v>
      </c>
      <c r="G12" s="258"/>
      <c r="H12" s="259"/>
      <c r="I12" s="258"/>
    </row>
    <row r="13" spans="2:9" ht="15">
      <c r="B13" s="261" t="s">
        <v>559</v>
      </c>
      <c r="G13" s="123">
        <v>18040000</v>
      </c>
      <c r="H13" s="262"/>
      <c r="I13" s="123">
        <v>65503000</v>
      </c>
    </row>
    <row r="14" spans="2:9" ht="15">
      <c r="B14" s="261" t="s">
        <v>560</v>
      </c>
      <c r="G14" s="123">
        <v>2239887159</v>
      </c>
      <c r="H14" s="123">
        <f>H15+H32+H44</f>
        <v>0</v>
      </c>
      <c r="I14" s="123">
        <v>1950778676</v>
      </c>
    </row>
    <row r="15" spans="2:9" ht="15">
      <c r="B15" s="261" t="s">
        <v>561</v>
      </c>
      <c r="G15" s="123">
        <f>2000000000+'[1]BTDC'!F12</f>
        <v>5000000000</v>
      </c>
      <c r="H15" s="123"/>
      <c r="I15" s="123">
        <v>5000000000</v>
      </c>
    </row>
    <row r="16" spans="2:9" ht="15" hidden="1">
      <c r="B16" s="261" t="s">
        <v>562</v>
      </c>
      <c r="G16" s="123">
        <v>7251858748</v>
      </c>
      <c r="H16" s="123"/>
      <c r="I16" s="123">
        <v>5165765054</v>
      </c>
    </row>
    <row r="17" spans="2:9" ht="15" hidden="1">
      <c r="B17" s="261" t="s">
        <v>563</v>
      </c>
      <c r="G17" s="123">
        <v>4214022556</v>
      </c>
      <c r="H17" s="123"/>
      <c r="I17" s="123">
        <v>5508989027</v>
      </c>
    </row>
    <row r="18" spans="2:9" ht="15" hidden="1">
      <c r="B18" s="261" t="s">
        <v>564</v>
      </c>
      <c r="G18" s="123">
        <v>0</v>
      </c>
      <c r="H18" s="123"/>
      <c r="I18" s="123">
        <v>0</v>
      </c>
    </row>
    <row r="19" spans="2:9" ht="15" hidden="1">
      <c r="B19" s="261" t="s">
        <v>565</v>
      </c>
      <c r="G19" s="123">
        <v>1690525035</v>
      </c>
      <c r="H19" s="123"/>
      <c r="I19" s="123">
        <v>958355137</v>
      </c>
    </row>
    <row r="20" spans="2:9" ht="15" hidden="1">
      <c r="B20" s="261" t="s">
        <v>566</v>
      </c>
      <c r="G20" s="123">
        <v>44045198</v>
      </c>
      <c r="H20" s="123"/>
      <c r="I20" s="123">
        <v>223157755</v>
      </c>
    </row>
    <row r="21" spans="2:9" ht="15" hidden="1">
      <c r="B21" s="261" t="s">
        <v>567</v>
      </c>
      <c r="G21" s="123">
        <v>3916753676</v>
      </c>
      <c r="H21" s="123"/>
      <c r="I21" s="123">
        <v>0</v>
      </c>
    </row>
    <row r="22" spans="2:9" ht="15" hidden="1">
      <c r="B22" s="261" t="s">
        <v>568</v>
      </c>
      <c r="G22" s="123">
        <v>0</v>
      </c>
      <c r="H22" s="123"/>
      <c r="I22" s="123">
        <v>0</v>
      </c>
    </row>
    <row r="23" spans="2:9" ht="15" hidden="1">
      <c r="B23" s="263" t="s">
        <v>569</v>
      </c>
      <c r="G23" s="123">
        <v>0</v>
      </c>
      <c r="H23" s="123"/>
      <c r="I23" s="123">
        <v>0</v>
      </c>
    </row>
    <row r="24" spans="2:9" ht="15" hidden="1">
      <c r="B24" s="261" t="s">
        <v>570</v>
      </c>
      <c r="G24" s="123">
        <v>658139042</v>
      </c>
      <c r="H24" s="123"/>
      <c r="I24" s="123">
        <v>4082247</v>
      </c>
    </row>
    <row r="25" spans="2:9" ht="15" hidden="1">
      <c r="B25" s="261" t="s">
        <v>571</v>
      </c>
      <c r="G25" s="123">
        <v>0</v>
      </c>
      <c r="H25" s="123"/>
      <c r="I25" s="123"/>
    </row>
    <row r="26" spans="2:9" ht="15" hidden="1">
      <c r="B26" s="261" t="s">
        <v>572</v>
      </c>
      <c r="G26" s="123">
        <v>0</v>
      </c>
      <c r="H26" s="123"/>
      <c r="I26" s="123">
        <v>0</v>
      </c>
    </row>
    <row r="27" spans="2:9" ht="15" hidden="1">
      <c r="B27" s="261" t="s">
        <v>573</v>
      </c>
      <c r="G27" s="264">
        <v>0</v>
      </c>
      <c r="H27" s="123"/>
      <c r="I27" s="123">
        <v>0</v>
      </c>
    </row>
    <row r="28" spans="2:9" ht="15" hidden="1">
      <c r="B28" s="263" t="s">
        <v>574</v>
      </c>
      <c r="G28" s="265">
        <v>123576585</v>
      </c>
      <c r="H28" s="123"/>
      <c r="I28" s="265">
        <v>105139391</v>
      </c>
    </row>
    <row r="29" spans="2:9" ht="15" hidden="1">
      <c r="B29" s="261" t="s">
        <v>575</v>
      </c>
      <c r="G29" s="265">
        <v>0</v>
      </c>
      <c r="H29" s="123"/>
      <c r="I29" s="265">
        <v>0</v>
      </c>
    </row>
    <row r="30" spans="2:9" ht="15" hidden="1">
      <c r="B30" s="263" t="s">
        <v>576</v>
      </c>
      <c r="G30" s="265">
        <v>5690786662</v>
      </c>
      <c r="H30" s="123"/>
      <c r="I30" s="265"/>
    </row>
    <row r="31" spans="2:9" ht="15" hidden="1">
      <c r="B31" s="263" t="s">
        <v>577</v>
      </c>
      <c r="G31" s="265">
        <v>1461405683</v>
      </c>
      <c r="H31" s="123"/>
      <c r="I31" s="265">
        <v>226354450</v>
      </c>
    </row>
    <row r="32" spans="2:9" ht="15" hidden="1">
      <c r="B32" s="257" t="s">
        <v>578</v>
      </c>
      <c r="G32" s="258">
        <f>SUM(G33:G43)</f>
        <v>138530595</v>
      </c>
      <c r="H32" s="258">
        <f>SUM(H33:H43)</f>
        <v>0</v>
      </c>
      <c r="I32" s="258">
        <f>SUM(I33:I43)</f>
        <v>83341353</v>
      </c>
    </row>
    <row r="33" spans="2:9" ht="15" hidden="1">
      <c r="B33" s="261" t="s">
        <v>579</v>
      </c>
      <c r="G33" s="123">
        <v>3899069</v>
      </c>
      <c r="H33" s="123"/>
      <c r="I33" s="123">
        <v>2544908</v>
      </c>
    </row>
    <row r="34" spans="2:9" ht="15" hidden="1">
      <c r="B34" s="263" t="s">
        <v>569</v>
      </c>
      <c r="G34" s="123">
        <v>0</v>
      </c>
      <c r="H34" s="123"/>
      <c r="I34" s="123">
        <v>0</v>
      </c>
    </row>
    <row r="35" spans="2:9" ht="15" hidden="1">
      <c r="B35" s="261" t="s">
        <v>566</v>
      </c>
      <c r="G35" s="123">
        <v>31504478</v>
      </c>
      <c r="H35" s="123"/>
      <c r="I35" s="123">
        <v>29669886</v>
      </c>
    </row>
    <row r="36" spans="2:9" ht="15" hidden="1">
      <c r="B36" s="261" t="s">
        <v>572</v>
      </c>
      <c r="G36" s="123">
        <v>0</v>
      </c>
      <c r="H36" s="123"/>
      <c r="I36" s="123">
        <v>0</v>
      </c>
    </row>
    <row r="37" spans="2:9" ht="15" hidden="1">
      <c r="B37" s="261" t="s">
        <v>580</v>
      </c>
      <c r="G37" s="123">
        <v>0</v>
      </c>
      <c r="H37" s="123"/>
      <c r="I37" s="123">
        <v>0</v>
      </c>
    </row>
    <row r="38" spans="2:9" ht="15" hidden="1">
      <c r="B38" s="261" t="s">
        <v>581</v>
      </c>
      <c r="G38" s="123">
        <v>0</v>
      </c>
      <c r="H38" s="123"/>
      <c r="I38" s="123">
        <v>0</v>
      </c>
    </row>
    <row r="39" spans="2:9" ht="15" hidden="1">
      <c r="B39" s="261" t="s">
        <v>573</v>
      </c>
      <c r="G39" s="123">
        <v>0</v>
      </c>
      <c r="H39" s="123"/>
      <c r="I39" s="123">
        <v>0</v>
      </c>
    </row>
    <row r="40" spans="2:9" s="266" customFormat="1" ht="15" hidden="1">
      <c r="B40" s="261" t="s">
        <v>563</v>
      </c>
      <c r="G40" s="265">
        <v>45439121</v>
      </c>
      <c r="H40" s="123"/>
      <c r="I40" s="265">
        <v>23094726</v>
      </c>
    </row>
    <row r="41" spans="2:9" s="266" customFormat="1" ht="15" hidden="1">
      <c r="B41" s="261" t="s">
        <v>567</v>
      </c>
      <c r="G41" s="265">
        <v>0</v>
      </c>
      <c r="H41" s="123"/>
      <c r="I41" s="265">
        <v>0</v>
      </c>
    </row>
    <row r="42" spans="2:9" ht="15" hidden="1">
      <c r="B42" s="263" t="s">
        <v>574</v>
      </c>
      <c r="G42" s="265">
        <v>57348098</v>
      </c>
      <c r="H42" s="123"/>
      <c r="I42" s="265">
        <v>8907527</v>
      </c>
    </row>
    <row r="43" spans="2:9" ht="15" hidden="1">
      <c r="B43" s="263" t="s">
        <v>577</v>
      </c>
      <c r="G43" s="265">
        <v>339829</v>
      </c>
      <c r="H43" s="123"/>
      <c r="I43" s="265">
        <v>19124306</v>
      </c>
    </row>
    <row r="44" spans="2:9" ht="15" hidden="1">
      <c r="B44" s="257" t="s">
        <v>582</v>
      </c>
      <c r="G44" s="267">
        <f>SUM(G45:G46)</f>
        <v>236809</v>
      </c>
      <c r="H44" s="123"/>
      <c r="I44" s="267">
        <f>SUM(I45:I46)</f>
        <v>570158</v>
      </c>
    </row>
    <row r="45" spans="2:9" ht="15" hidden="1">
      <c r="B45" s="263" t="s">
        <v>583</v>
      </c>
      <c r="G45" s="265">
        <v>236809</v>
      </c>
      <c r="H45" s="123"/>
      <c r="I45" s="267">
        <v>0</v>
      </c>
    </row>
    <row r="46" spans="2:9" ht="15" hidden="1">
      <c r="B46" s="263" t="s">
        <v>569</v>
      </c>
      <c r="G46" s="265">
        <v>0</v>
      </c>
      <c r="H46" s="123"/>
      <c r="I46" s="265">
        <v>570158</v>
      </c>
    </row>
    <row r="47" spans="2:9" s="32" customFormat="1" ht="15" hidden="1">
      <c r="B47" s="32" t="s">
        <v>584</v>
      </c>
      <c r="G47" s="258">
        <v>0</v>
      </c>
      <c r="H47" s="123"/>
      <c r="I47" s="258">
        <v>0</v>
      </c>
    </row>
    <row r="48" spans="2:9" ht="15" hidden="1">
      <c r="B48" s="261" t="s">
        <v>585</v>
      </c>
      <c r="G48" s="123"/>
      <c r="H48" s="123"/>
      <c r="I48" s="123"/>
    </row>
    <row r="49" spans="2:9" ht="15" hidden="1">
      <c r="B49" s="261" t="s">
        <v>586</v>
      </c>
      <c r="G49" s="123"/>
      <c r="H49" s="123"/>
      <c r="I49" s="123"/>
    </row>
    <row r="50" spans="2:9" s="32" customFormat="1" ht="15" hidden="1">
      <c r="B50" s="257" t="s">
        <v>587</v>
      </c>
      <c r="G50" s="123">
        <v>0</v>
      </c>
      <c r="H50" s="123"/>
      <c r="I50" s="123">
        <v>0</v>
      </c>
    </row>
    <row r="51" spans="2:9" ht="15" hidden="1">
      <c r="B51" s="261" t="s">
        <v>588</v>
      </c>
      <c r="G51" s="123"/>
      <c r="H51" s="123"/>
      <c r="I51" s="269"/>
    </row>
    <row r="52" spans="2:9" ht="15" hidden="1">
      <c r="B52" s="261" t="s">
        <v>589</v>
      </c>
      <c r="G52" s="123"/>
      <c r="H52" s="123"/>
      <c r="I52" s="269"/>
    </row>
    <row r="53" spans="2:9" ht="15">
      <c r="B53" s="261" t="s">
        <v>590</v>
      </c>
      <c r="G53" s="123"/>
      <c r="H53" s="123"/>
      <c r="I53" s="269"/>
    </row>
    <row r="54" spans="2:9" ht="7.5" customHeight="1">
      <c r="B54" s="261"/>
      <c r="G54" s="123"/>
      <c r="H54" s="123"/>
      <c r="I54" s="269"/>
    </row>
    <row r="55" spans="2:9" ht="15.75" thickBot="1">
      <c r="B55" s="270" t="s">
        <v>591</v>
      </c>
      <c r="C55" s="50"/>
      <c r="D55" s="50"/>
      <c r="G55" s="271">
        <f>G13+G14+G15</f>
        <v>7257927159</v>
      </c>
      <c r="H55" s="271">
        <f>H13+H14+H15</f>
        <v>0</v>
      </c>
      <c r="I55" s="271">
        <f>I13+I14+I15</f>
        <v>7016281676</v>
      </c>
    </row>
    <row r="56" spans="2:9" ht="15.75" thickTop="1">
      <c r="B56" s="270"/>
      <c r="G56" s="272"/>
      <c r="H56" s="262"/>
      <c r="I56" s="272"/>
    </row>
    <row r="57" spans="1:9" ht="28.5">
      <c r="A57" s="252" t="s">
        <v>592</v>
      </c>
      <c r="B57" s="252" t="s">
        <v>593</v>
      </c>
      <c r="G57" s="253" t="s">
        <v>556</v>
      </c>
      <c r="H57" s="254"/>
      <c r="I57" s="253" t="s">
        <v>557</v>
      </c>
    </row>
    <row r="58" spans="1:9" ht="5.25" customHeight="1">
      <c r="A58" s="252"/>
      <c r="B58" s="252"/>
      <c r="G58" s="268"/>
      <c r="H58" s="256"/>
      <c r="I58" s="268"/>
    </row>
    <row r="59" spans="1:9" ht="15">
      <c r="A59" s="273"/>
      <c r="B59" s="32" t="s">
        <v>594</v>
      </c>
      <c r="G59" s="259">
        <f>SUM(G60:G60)</f>
        <v>14700000000</v>
      </c>
      <c r="H59" s="32"/>
      <c r="I59" s="259">
        <f>SUM(I60:I60)</f>
        <v>11000000000</v>
      </c>
    </row>
    <row r="60" spans="1:9" ht="15">
      <c r="A60" s="273"/>
      <c r="B60" s="30" t="s">
        <v>595</v>
      </c>
      <c r="G60" s="262">
        <f>17700000000-'[1]BTDC'!F12</f>
        <v>14700000000</v>
      </c>
      <c r="I60" s="262">
        <v>11000000000</v>
      </c>
    </row>
    <row r="61" spans="1:9" ht="15">
      <c r="A61" s="273"/>
      <c r="B61" s="32" t="s">
        <v>596</v>
      </c>
      <c r="G61" s="259">
        <v>0</v>
      </c>
      <c r="H61" s="32"/>
      <c r="I61" s="259">
        <v>0</v>
      </c>
    </row>
    <row r="62" spans="1:9" ht="15" hidden="1">
      <c r="A62" s="273"/>
      <c r="B62" s="30" t="s">
        <v>597</v>
      </c>
      <c r="G62" s="262"/>
      <c r="I62" s="262"/>
    </row>
    <row r="63" spans="1:9" ht="7.5" customHeight="1" hidden="1">
      <c r="A63" s="273"/>
      <c r="G63" s="262"/>
      <c r="I63" s="262"/>
    </row>
    <row r="64" spans="1:9" ht="15.75" thickBot="1">
      <c r="A64" s="273"/>
      <c r="B64" s="270" t="s">
        <v>598</v>
      </c>
      <c r="C64" s="50"/>
      <c r="D64" s="50"/>
      <c r="G64" s="274">
        <f>G59+G61</f>
        <v>14700000000</v>
      </c>
      <c r="H64" s="262"/>
      <c r="I64" s="274">
        <f>SUM(I59+I61)</f>
        <v>11000000000</v>
      </c>
    </row>
    <row r="65" spans="1:9" ht="15.75" thickTop="1">
      <c r="A65" s="273"/>
      <c r="B65" s="270"/>
      <c r="C65" s="50"/>
      <c r="D65" s="50"/>
      <c r="G65" s="272"/>
      <c r="H65" s="262"/>
      <c r="I65" s="272"/>
    </row>
    <row r="66" spans="1:9" ht="28.5">
      <c r="A66" s="252" t="s">
        <v>599</v>
      </c>
      <c r="B66" s="252" t="s">
        <v>600</v>
      </c>
      <c r="G66" s="253" t="s">
        <v>556</v>
      </c>
      <c r="H66" s="254"/>
      <c r="I66" s="253" t="s">
        <v>557</v>
      </c>
    </row>
    <row r="67" spans="1:9" ht="7.5" customHeight="1">
      <c r="A67" s="54"/>
      <c r="B67" s="32"/>
      <c r="G67" s="255"/>
      <c r="H67" s="69"/>
      <c r="I67" s="275"/>
    </row>
    <row r="68" spans="1:9" s="32" customFormat="1" ht="14.25">
      <c r="A68" s="276"/>
      <c r="B68" s="32" t="s">
        <v>601</v>
      </c>
      <c r="G68" s="259">
        <f>SUM(G119:G121)</f>
        <v>10003123011</v>
      </c>
      <c r="I68" s="259">
        <f>'[1]BCDKT'!F21</f>
        <v>1877602438</v>
      </c>
    </row>
    <row r="69" spans="1:9" s="32" customFormat="1" ht="15" hidden="1">
      <c r="A69" s="276"/>
      <c r="B69" s="72" t="s">
        <v>602</v>
      </c>
      <c r="G69" s="262">
        <v>3769407217</v>
      </c>
      <c r="H69" s="30"/>
      <c r="I69" s="262">
        <v>3769407217</v>
      </c>
    </row>
    <row r="70" spans="1:9" s="32" customFormat="1" ht="15" hidden="1">
      <c r="A70" s="276"/>
      <c r="B70" s="72" t="s">
        <v>603</v>
      </c>
      <c r="G70" s="262">
        <v>2712378240</v>
      </c>
      <c r="I70" s="262">
        <v>2712378240</v>
      </c>
    </row>
    <row r="71" spans="1:9" s="32" customFormat="1" ht="15" hidden="1">
      <c r="A71" s="276"/>
      <c r="B71" s="72" t="s">
        <v>604</v>
      </c>
      <c r="G71" s="262">
        <v>1824720600</v>
      </c>
      <c r="I71" s="262">
        <v>1824720600</v>
      </c>
    </row>
    <row r="72" spans="1:9" s="32" customFormat="1" ht="15" hidden="1">
      <c r="A72" s="276"/>
      <c r="B72" s="72" t="s">
        <v>605</v>
      </c>
      <c r="G72" s="262">
        <v>1167356277</v>
      </c>
      <c r="I72" s="262">
        <v>1167356277</v>
      </c>
    </row>
    <row r="73" spans="1:9" s="32" customFormat="1" ht="15" hidden="1">
      <c r="A73" s="276"/>
      <c r="B73" s="72" t="s">
        <v>606</v>
      </c>
      <c r="G73" s="262">
        <v>4768778843</v>
      </c>
      <c r="I73" s="262">
        <v>4768778843</v>
      </c>
    </row>
    <row r="74" spans="1:9" s="32" customFormat="1" ht="15" hidden="1">
      <c r="A74" s="276"/>
      <c r="B74" s="72" t="s">
        <v>607</v>
      </c>
      <c r="G74" s="262">
        <v>1760722462</v>
      </c>
      <c r="I74" s="262">
        <v>1760722462</v>
      </c>
    </row>
    <row r="75" spans="1:9" s="32" customFormat="1" ht="15" hidden="1">
      <c r="A75" s="276"/>
      <c r="B75" s="72" t="s">
        <v>608</v>
      </c>
      <c r="G75" s="262">
        <v>400554604</v>
      </c>
      <c r="I75" s="262">
        <v>400554604</v>
      </c>
    </row>
    <row r="76" spans="1:9" s="32" customFormat="1" ht="15" hidden="1">
      <c r="A76" s="276"/>
      <c r="B76" s="72" t="s">
        <v>609</v>
      </c>
      <c r="G76" s="262">
        <v>884472960</v>
      </c>
      <c r="I76" s="262">
        <v>884472960</v>
      </c>
    </row>
    <row r="77" spans="1:9" s="32" customFormat="1" ht="15" hidden="1">
      <c r="A77" s="276"/>
      <c r="B77" s="72" t="s">
        <v>610</v>
      </c>
      <c r="G77" s="262">
        <v>2237084265</v>
      </c>
      <c r="I77" s="262">
        <v>2237084265</v>
      </c>
    </row>
    <row r="78" spans="1:9" s="32" customFormat="1" ht="15" hidden="1">
      <c r="A78" s="276"/>
      <c r="B78" s="72" t="s">
        <v>611</v>
      </c>
      <c r="G78" s="262">
        <v>402336000</v>
      </c>
      <c r="I78" s="262">
        <v>402336000</v>
      </c>
    </row>
    <row r="79" spans="1:9" s="32" customFormat="1" ht="15" hidden="1">
      <c r="A79" s="276"/>
      <c r="B79" s="72" t="s">
        <v>612</v>
      </c>
      <c r="G79" s="262">
        <v>941475647</v>
      </c>
      <c r="I79" s="262">
        <v>941475647</v>
      </c>
    </row>
    <row r="80" spans="1:9" s="32" customFormat="1" ht="15" hidden="1">
      <c r="A80" s="276"/>
      <c r="B80" s="72" t="s">
        <v>613</v>
      </c>
      <c r="G80" s="262">
        <v>14513824168</v>
      </c>
      <c r="I80" s="262">
        <v>14513824168</v>
      </c>
    </row>
    <row r="81" spans="1:9" s="32" customFormat="1" ht="15" hidden="1">
      <c r="A81" s="276"/>
      <c r="B81" s="72" t="s">
        <v>614</v>
      </c>
      <c r="G81" s="262">
        <v>1253582881</v>
      </c>
      <c r="I81" s="262">
        <v>1253582881</v>
      </c>
    </row>
    <row r="82" spans="1:9" s="32" customFormat="1" ht="15" hidden="1">
      <c r="A82" s="276"/>
      <c r="B82" s="72" t="s">
        <v>615</v>
      </c>
      <c r="G82" s="262">
        <v>2001946878</v>
      </c>
      <c r="I82" s="262">
        <v>2001946878</v>
      </c>
    </row>
    <row r="83" spans="1:9" s="32" customFormat="1" ht="15" hidden="1">
      <c r="A83" s="276"/>
      <c r="B83" s="72" t="s">
        <v>616</v>
      </c>
      <c r="G83" s="262">
        <v>556636385</v>
      </c>
      <c r="I83" s="262">
        <v>556636385</v>
      </c>
    </row>
    <row r="84" spans="1:9" s="32" customFormat="1" ht="15" hidden="1">
      <c r="A84" s="276"/>
      <c r="B84" s="72" t="s">
        <v>617</v>
      </c>
      <c r="G84" s="262">
        <v>2124707863</v>
      </c>
      <c r="I84" s="262">
        <v>2124707863</v>
      </c>
    </row>
    <row r="85" spans="1:9" s="32" customFormat="1" ht="15" hidden="1">
      <c r="A85" s="276"/>
      <c r="B85" s="72" t="s">
        <v>618</v>
      </c>
      <c r="G85" s="262">
        <v>425638664</v>
      </c>
      <c r="I85" s="262">
        <v>425638664</v>
      </c>
    </row>
    <row r="86" spans="1:9" s="32" customFormat="1" ht="15" hidden="1">
      <c r="A86" s="276"/>
      <c r="B86" s="72" t="s">
        <v>619</v>
      </c>
      <c r="G86" s="262">
        <v>3284115432</v>
      </c>
      <c r="I86" s="262">
        <v>3284115432</v>
      </c>
    </row>
    <row r="87" spans="1:9" s="32" customFormat="1" ht="15" hidden="1">
      <c r="A87" s="276"/>
      <c r="B87" s="72" t="s">
        <v>620</v>
      </c>
      <c r="G87" s="262">
        <v>691099200</v>
      </c>
      <c r="I87" s="262">
        <v>691099200</v>
      </c>
    </row>
    <row r="88" spans="1:9" s="32" customFormat="1" ht="15" hidden="1">
      <c r="A88" s="276"/>
      <c r="B88" s="72" t="s">
        <v>621</v>
      </c>
      <c r="G88" s="262">
        <v>11124852312</v>
      </c>
      <c r="I88" s="262">
        <v>11124852312</v>
      </c>
    </row>
    <row r="89" spans="1:9" s="32" customFormat="1" ht="15" hidden="1">
      <c r="A89" s="276"/>
      <c r="B89" s="72" t="s">
        <v>622</v>
      </c>
      <c r="G89" s="262">
        <v>1164103885</v>
      </c>
      <c r="I89" s="262">
        <v>1164103885</v>
      </c>
    </row>
    <row r="90" spans="1:9" s="32" customFormat="1" ht="15" hidden="1">
      <c r="A90" s="276"/>
      <c r="B90" s="72" t="s">
        <v>623</v>
      </c>
      <c r="G90" s="262">
        <v>1299813610</v>
      </c>
      <c r="I90" s="262">
        <v>1299813610</v>
      </c>
    </row>
    <row r="91" spans="1:9" s="32" customFormat="1" ht="15" hidden="1">
      <c r="A91" s="276"/>
      <c r="B91" s="72" t="s">
        <v>624</v>
      </c>
      <c r="G91" s="262">
        <v>8229389776</v>
      </c>
      <c r="I91" s="262">
        <v>8229389776</v>
      </c>
    </row>
    <row r="92" spans="1:9" s="32" customFormat="1" ht="15" hidden="1">
      <c r="A92" s="276"/>
      <c r="B92" s="72" t="s">
        <v>625</v>
      </c>
      <c r="G92" s="262">
        <v>915505500</v>
      </c>
      <c r="I92" s="262">
        <v>915505500</v>
      </c>
    </row>
    <row r="93" spans="1:9" s="32" customFormat="1" ht="15" hidden="1">
      <c r="A93" s="276"/>
      <c r="B93" s="72" t="s">
        <v>626</v>
      </c>
      <c r="G93" s="262">
        <v>746624004</v>
      </c>
      <c r="I93" s="262">
        <v>746624004</v>
      </c>
    </row>
    <row r="94" spans="1:9" s="32" customFormat="1" ht="15" hidden="1">
      <c r="A94" s="276"/>
      <c r="B94" s="72" t="s">
        <v>627</v>
      </c>
      <c r="G94" s="262">
        <v>4056303594</v>
      </c>
      <c r="I94" s="262">
        <v>4056303594</v>
      </c>
    </row>
    <row r="95" spans="1:9" s="32" customFormat="1" ht="15" hidden="1">
      <c r="A95" s="276"/>
      <c r="B95" s="72" t="s">
        <v>628</v>
      </c>
      <c r="G95" s="262">
        <v>732362366</v>
      </c>
      <c r="I95" s="262">
        <v>732362366</v>
      </c>
    </row>
    <row r="96" spans="1:9" s="32" customFormat="1" ht="15" hidden="1">
      <c r="A96" s="276"/>
      <c r="B96" s="72" t="s">
        <v>629</v>
      </c>
      <c r="G96" s="262">
        <v>1310050560</v>
      </c>
      <c r="I96" s="262">
        <v>1310050560</v>
      </c>
    </row>
    <row r="97" spans="1:9" s="32" customFormat="1" ht="15" hidden="1">
      <c r="A97" s="276"/>
      <c r="B97" s="72" t="s">
        <v>630</v>
      </c>
      <c r="G97" s="262">
        <v>490646300</v>
      </c>
      <c r="I97" s="262">
        <v>490646300</v>
      </c>
    </row>
    <row r="98" spans="1:9" s="32" customFormat="1" ht="15" hidden="1">
      <c r="A98" s="276"/>
      <c r="B98" s="72" t="s">
        <v>631</v>
      </c>
      <c r="G98" s="262">
        <v>421385721</v>
      </c>
      <c r="I98" s="262">
        <v>421385721</v>
      </c>
    </row>
    <row r="99" spans="1:9" s="32" customFormat="1" ht="15" hidden="1">
      <c r="A99" s="276"/>
      <c r="B99" s="72" t="s">
        <v>632</v>
      </c>
      <c r="G99" s="262">
        <v>437884396</v>
      </c>
      <c r="I99" s="262">
        <v>437884396</v>
      </c>
    </row>
    <row r="100" spans="1:9" s="32" customFormat="1" ht="15" hidden="1">
      <c r="A100" s="276"/>
      <c r="B100" s="72" t="s">
        <v>633</v>
      </c>
      <c r="G100" s="262">
        <v>1385497042</v>
      </c>
      <c r="I100" s="262">
        <v>1385497042</v>
      </c>
    </row>
    <row r="101" spans="1:9" s="32" customFormat="1" ht="15" hidden="1">
      <c r="A101" s="276"/>
      <c r="B101" s="72" t="s">
        <v>634</v>
      </c>
      <c r="G101" s="262">
        <v>520116926</v>
      </c>
      <c r="I101" s="262">
        <v>520116926</v>
      </c>
    </row>
    <row r="102" spans="1:9" s="32" customFormat="1" ht="15" hidden="1">
      <c r="A102" s="276"/>
      <c r="B102" s="72" t="s">
        <v>635</v>
      </c>
      <c r="G102" s="262">
        <v>431621939</v>
      </c>
      <c r="I102" s="262">
        <v>431621939</v>
      </c>
    </row>
    <row r="103" spans="1:9" s="32" customFormat="1" ht="15" hidden="1">
      <c r="A103" s="276"/>
      <c r="B103" s="72" t="s">
        <v>636</v>
      </c>
      <c r="G103" s="262">
        <v>1776501227</v>
      </c>
      <c r="I103" s="262">
        <v>1776501227</v>
      </c>
    </row>
    <row r="104" spans="1:9" s="32" customFormat="1" ht="15" hidden="1">
      <c r="A104" s="276"/>
      <c r="B104" s="72" t="s">
        <v>637</v>
      </c>
      <c r="G104" s="262">
        <v>447069225</v>
      </c>
      <c r="I104" s="262">
        <v>447069225</v>
      </c>
    </row>
    <row r="105" spans="1:9" s="32" customFormat="1" ht="15" hidden="1">
      <c r="A105" s="276"/>
      <c r="B105" s="72" t="s">
        <v>638</v>
      </c>
      <c r="G105" s="262">
        <v>625893401</v>
      </c>
      <c r="I105" s="262">
        <v>625893401</v>
      </c>
    </row>
    <row r="106" spans="1:9" s="32" customFormat="1" ht="15" hidden="1">
      <c r="A106" s="276"/>
      <c r="B106" s="72" t="s">
        <v>639</v>
      </c>
      <c r="G106" s="262">
        <v>580967200</v>
      </c>
      <c r="I106" s="262">
        <v>580967200</v>
      </c>
    </row>
    <row r="107" spans="1:9" s="32" customFormat="1" ht="15" hidden="1">
      <c r="A107" s="276"/>
      <c r="B107" s="72" t="s">
        <v>640</v>
      </c>
      <c r="G107" s="262">
        <v>898650030</v>
      </c>
      <c r="I107" s="262">
        <v>898650030</v>
      </c>
    </row>
    <row r="108" spans="1:9" s="32" customFormat="1" ht="15" hidden="1">
      <c r="A108" s="276"/>
      <c r="B108" s="72" t="s">
        <v>641</v>
      </c>
      <c r="G108" s="262">
        <v>6739836017</v>
      </c>
      <c r="I108" s="262">
        <v>6739836017</v>
      </c>
    </row>
    <row r="109" spans="1:9" s="32" customFormat="1" ht="15" hidden="1">
      <c r="A109" s="276"/>
      <c r="B109" s="72" t="s">
        <v>642</v>
      </c>
      <c r="G109" s="262">
        <v>649591353</v>
      </c>
      <c r="I109" s="262">
        <v>649591353</v>
      </c>
    </row>
    <row r="110" spans="1:9" s="32" customFormat="1" ht="15" hidden="1">
      <c r="A110" s="276"/>
      <c r="B110" s="72" t="s">
        <v>643</v>
      </c>
      <c r="G110" s="262">
        <v>514399661</v>
      </c>
      <c r="I110" s="262">
        <v>514399661</v>
      </c>
    </row>
    <row r="111" spans="1:9" s="32" customFormat="1" ht="15" hidden="1">
      <c r="A111" s="276"/>
      <c r="B111" s="72" t="s">
        <v>644</v>
      </c>
      <c r="G111" s="262">
        <v>847192482</v>
      </c>
      <c r="I111" s="262">
        <v>847192482</v>
      </c>
    </row>
    <row r="112" spans="1:9" s="32" customFormat="1" ht="15" hidden="1">
      <c r="A112" s="276"/>
      <c r="B112" s="72" t="s">
        <v>645</v>
      </c>
      <c r="G112" s="262">
        <v>754700330</v>
      </c>
      <c r="I112" s="262">
        <v>754700330</v>
      </c>
    </row>
    <row r="113" spans="1:9" s="32" customFormat="1" ht="15" hidden="1">
      <c r="A113" s="276"/>
      <c r="B113" s="72" t="s">
        <v>646</v>
      </c>
      <c r="G113" s="262">
        <v>562122000</v>
      </c>
      <c r="I113" s="262">
        <v>562122000</v>
      </c>
    </row>
    <row r="114" spans="1:9" s="32" customFormat="1" ht="15" hidden="1">
      <c r="A114" s="276"/>
      <c r="B114" s="72" t="s">
        <v>647</v>
      </c>
      <c r="G114" s="262">
        <v>510813335</v>
      </c>
      <c r="I114" s="262">
        <v>510813335</v>
      </c>
    </row>
    <row r="115" spans="1:9" s="32" customFormat="1" ht="15" hidden="1">
      <c r="A115" s="276"/>
      <c r="B115" s="72" t="s">
        <v>648</v>
      </c>
      <c r="G115" s="262">
        <v>599630746</v>
      </c>
      <c r="I115" s="262">
        <v>599630746</v>
      </c>
    </row>
    <row r="116" spans="1:9" s="32" customFormat="1" ht="15" hidden="1">
      <c r="A116" s="276"/>
      <c r="B116" s="72" t="s">
        <v>649</v>
      </c>
      <c r="G116" s="262">
        <v>436438860</v>
      </c>
      <c r="I116" s="262">
        <v>436438860</v>
      </c>
    </row>
    <row r="117" spans="1:9" s="32" customFormat="1" ht="15" hidden="1">
      <c r="A117" s="276"/>
      <c r="B117" s="72" t="s">
        <v>650</v>
      </c>
      <c r="G117" s="262">
        <f>G68-SUM(G69:G116)</f>
        <v>-84927679373</v>
      </c>
      <c r="H117" s="32">
        <f>H68-SUM(H69:H116)</f>
        <v>0</v>
      </c>
      <c r="I117" s="262">
        <f>I68-SUM(I69:I116)</f>
        <v>-93053199946</v>
      </c>
    </row>
    <row r="118" spans="1:9" s="32" customFormat="1" ht="5.25" customHeight="1" hidden="1">
      <c r="A118" s="276"/>
      <c r="B118" s="72"/>
      <c r="G118" s="262"/>
      <c r="I118" s="262"/>
    </row>
    <row r="119" spans="1:9" s="32" customFormat="1" ht="15">
      <c r="A119" s="276"/>
      <c r="B119" s="261" t="s">
        <v>651</v>
      </c>
      <c r="G119" s="262">
        <v>2271378675</v>
      </c>
      <c r="I119" s="262">
        <v>1877602438</v>
      </c>
    </row>
    <row r="120" spans="1:9" s="32" customFormat="1" ht="15" hidden="1">
      <c r="A120" s="276"/>
      <c r="B120" s="261" t="s">
        <v>652</v>
      </c>
      <c r="G120" s="262"/>
      <c r="I120" s="262"/>
    </row>
    <row r="121" spans="1:9" s="32" customFormat="1" ht="15">
      <c r="A121" s="276"/>
      <c r="B121" s="261" t="s">
        <v>653</v>
      </c>
      <c r="G121" s="262">
        <v>7731744336</v>
      </c>
      <c r="I121" s="262">
        <v>0</v>
      </c>
    </row>
    <row r="122" spans="1:9" s="32" customFormat="1" ht="5.25" customHeight="1">
      <c r="A122" s="276"/>
      <c r="B122" s="72"/>
      <c r="G122" s="262"/>
      <c r="I122" s="262"/>
    </row>
    <row r="123" spans="1:9" s="32" customFormat="1" ht="14.25">
      <c r="A123" s="276"/>
      <c r="B123" s="70" t="s">
        <v>654</v>
      </c>
      <c r="G123" s="259">
        <f>SUM(G143:G144)</f>
        <v>3446786536</v>
      </c>
      <c r="H123" s="259"/>
      <c r="I123" s="259">
        <f>SUM(I143:I144)</f>
        <v>2151001683</v>
      </c>
    </row>
    <row r="124" spans="1:9" s="32" customFormat="1" ht="15" hidden="1">
      <c r="A124" s="276"/>
      <c r="B124" s="72" t="s">
        <v>655</v>
      </c>
      <c r="G124" s="262">
        <v>1502160000</v>
      </c>
      <c r="H124" s="258"/>
      <c r="I124" s="262">
        <v>1514760000</v>
      </c>
    </row>
    <row r="125" spans="1:9" s="32" customFormat="1" ht="15" hidden="1">
      <c r="A125" s="276"/>
      <c r="B125" s="72" t="s">
        <v>656</v>
      </c>
      <c r="G125" s="262">
        <v>1750000000</v>
      </c>
      <c r="H125" s="258"/>
      <c r="I125" s="262">
        <v>1750000000</v>
      </c>
    </row>
    <row r="126" spans="1:9" s="32" customFormat="1" ht="15" hidden="1">
      <c r="A126" s="276"/>
      <c r="B126" s="72" t="s">
        <v>657</v>
      </c>
      <c r="G126" s="262">
        <v>3200000000</v>
      </c>
      <c r="H126" s="258"/>
      <c r="I126" s="262">
        <v>3200000000</v>
      </c>
    </row>
    <row r="127" spans="1:9" s="32" customFormat="1" ht="15" hidden="1">
      <c r="A127" s="276"/>
      <c r="B127" s="72" t="s">
        <v>658</v>
      </c>
      <c r="G127" s="262">
        <v>3453486218</v>
      </c>
      <c r="H127" s="258"/>
      <c r="I127" s="262">
        <v>3015411218</v>
      </c>
    </row>
    <row r="128" spans="1:9" s="32" customFormat="1" ht="15" hidden="1">
      <c r="A128" s="276"/>
      <c r="B128" s="72" t="s">
        <v>659</v>
      </c>
      <c r="G128" s="262">
        <v>1506413361</v>
      </c>
      <c r="H128" s="258"/>
      <c r="I128" s="262">
        <v>1506413361</v>
      </c>
    </row>
    <row r="129" spans="1:9" s="32" customFormat="1" ht="15" hidden="1">
      <c r="A129" s="276"/>
      <c r="B129" s="72" t="s">
        <v>660</v>
      </c>
      <c r="G129" s="262">
        <v>905692200</v>
      </c>
      <c r="H129" s="258"/>
      <c r="I129" s="262">
        <v>905692200</v>
      </c>
    </row>
    <row r="130" spans="1:9" s="32" customFormat="1" ht="15" hidden="1">
      <c r="A130" s="276"/>
      <c r="B130" s="72" t="s">
        <v>661</v>
      </c>
      <c r="G130" s="262">
        <v>287400000</v>
      </c>
      <c r="H130" s="258"/>
      <c r="I130" s="262">
        <v>287400000</v>
      </c>
    </row>
    <row r="131" spans="1:9" s="32" customFormat="1" ht="15" hidden="1">
      <c r="A131" s="276"/>
      <c r="B131" s="72" t="s">
        <v>662</v>
      </c>
      <c r="G131" s="262">
        <v>320000000</v>
      </c>
      <c r="H131" s="258"/>
      <c r="I131" s="262">
        <v>320000000</v>
      </c>
    </row>
    <row r="132" spans="1:9" s="32" customFormat="1" ht="15" hidden="1">
      <c r="A132" s="276"/>
      <c r="B132" s="72" t="s">
        <v>663</v>
      </c>
      <c r="G132" s="262">
        <v>550000000</v>
      </c>
      <c r="H132" s="258"/>
      <c r="I132" s="262">
        <v>550000000</v>
      </c>
    </row>
    <row r="133" spans="1:9" s="32" customFormat="1" ht="15" hidden="1">
      <c r="A133" s="276"/>
      <c r="B133" s="72" t="s">
        <v>664</v>
      </c>
      <c r="G133" s="262">
        <v>440251200</v>
      </c>
      <c r="H133" s="258"/>
      <c r="I133" s="262">
        <v>0</v>
      </c>
    </row>
    <row r="134" spans="1:9" s="32" customFormat="1" ht="15" hidden="1">
      <c r="A134" s="276"/>
      <c r="B134" s="72" t="s">
        <v>665</v>
      </c>
      <c r="G134" s="262">
        <v>609000000</v>
      </c>
      <c r="H134" s="258"/>
      <c r="I134" s="262">
        <v>0</v>
      </c>
    </row>
    <row r="135" spans="1:9" s="32" customFormat="1" ht="15" hidden="1">
      <c r="A135" s="276"/>
      <c r="B135" s="72" t="s">
        <v>666</v>
      </c>
      <c r="G135" s="262">
        <v>1238008800</v>
      </c>
      <c r="H135" s="258"/>
      <c r="I135" s="262">
        <v>0</v>
      </c>
    </row>
    <row r="136" spans="1:9" s="32" customFormat="1" ht="15" hidden="1">
      <c r="A136" s="276"/>
      <c r="B136" s="72" t="s">
        <v>667</v>
      </c>
      <c r="G136" s="262">
        <v>856566612</v>
      </c>
      <c r="H136" s="258"/>
      <c r="I136" s="262">
        <v>837528612</v>
      </c>
    </row>
    <row r="137" spans="1:9" s="32" customFormat="1" ht="15" hidden="1">
      <c r="A137" s="276"/>
      <c r="B137" s="72" t="s">
        <v>668</v>
      </c>
      <c r="G137" s="262">
        <v>1328803056</v>
      </c>
      <c r="H137" s="258"/>
      <c r="I137" s="262">
        <v>0</v>
      </c>
    </row>
    <row r="138" spans="1:9" s="32" customFormat="1" ht="15" hidden="1">
      <c r="A138" s="276"/>
      <c r="B138" s="72" t="s">
        <v>669</v>
      </c>
      <c r="G138" s="262">
        <v>328931250</v>
      </c>
      <c r="H138" s="258"/>
      <c r="I138" s="262">
        <v>0</v>
      </c>
    </row>
    <row r="139" spans="1:9" s="32" customFormat="1" ht="15" hidden="1">
      <c r="A139" s="276"/>
      <c r="B139" s="72" t="s">
        <v>670</v>
      </c>
      <c r="G139" s="262">
        <v>490229457</v>
      </c>
      <c r="H139" s="258"/>
      <c r="I139" s="262">
        <v>490229457</v>
      </c>
    </row>
    <row r="140" spans="1:9" s="32" customFormat="1" ht="15" hidden="1">
      <c r="A140" s="276"/>
      <c r="B140" s="72" t="s">
        <v>671</v>
      </c>
      <c r="G140" s="262">
        <v>461543006</v>
      </c>
      <c r="H140" s="258"/>
      <c r="I140" s="262">
        <v>315191168</v>
      </c>
    </row>
    <row r="141" spans="1:9" s="32" customFormat="1" ht="14.25" customHeight="1" hidden="1">
      <c r="A141" s="276"/>
      <c r="B141" s="72" t="s">
        <v>650</v>
      </c>
      <c r="G141" s="262">
        <f>G123-SUM(G124:G140)</f>
        <v>-15781698624</v>
      </c>
      <c r="H141" s="262">
        <f>H123-SUM(H124:H140)</f>
        <v>0</v>
      </c>
      <c r="I141" s="262">
        <f>I123-SUM(I124:I140)</f>
        <v>-12541624333</v>
      </c>
    </row>
    <row r="142" spans="1:9" s="32" customFormat="1" ht="4.5" customHeight="1" hidden="1">
      <c r="A142" s="276"/>
      <c r="B142" s="72"/>
      <c r="G142" s="262"/>
      <c r="H142" s="262"/>
      <c r="I142" s="262"/>
    </row>
    <row r="143" spans="1:9" s="32" customFormat="1" ht="15">
      <c r="A143" s="276"/>
      <c r="B143" s="261" t="s">
        <v>672</v>
      </c>
      <c r="G143" s="262">
        <v>1270000000</v>
      </c>
      <c r="H143" s="262"/>
      <c r="I143" s="262">
        <v>251957927</v>
      </c>
    </row>
    <row r="144" spans="1:9" s="32" customFormat="1" ht="15">
      <c r="A144" s="276"/>
      <c r="B144" s="261" t="s">
        <v>673</v>
      </c>
      <c r="G144" s="262">
        <v>2176786536</v>
      </c>
      <c r="H144" s="262"/>
      <c r="I144" s="262">
        <v>1899043756</v>
      </c>
    </row>
    <row r="145" spans="1:9" s="32" customFormat="1" ht="14.25">
      <c r="A145" s="276"/>
      <c r="B145" s="70" t="s">
        <v>674</v>
      </c>
      <c r="G145" s="259">
        <f>'[1]BCDKT'!D23</f>
        <v>0</v>
      </c>
      <c r="H145" s="258"/>
      <c r="I145" s="259">
        <f>'[1]BCDKT'!F23</f>
        <v>0</v>
      </c>
    </row>
    <row r="146" spans="1:9" s="32" customFormat="1" ht="14.25">
      <c r="A146" s="276"/>
      <c r="B146" s="70" t="s">
        <v>675</v>
      </c>
      <c r="G146" s="259">
        <f>'[1]BCDKT'!D24</f>
        <v>0</v>
      </c>
      <c r="H146" s="258"/>
      <c r="I146" s="259">
        <f>'[1]BCDKT'!F24</f>
        <v>0</v>
      </c>
    </row>
    <row r="147" spans="1:9" s="32" customFormat="1" ht="14.25">
      <c r="A147" s="276"/>
      <c r="B147" s="70" t="s">
        <v>676</v>
      </c>
      <c r="G147" s="259">
        <f>SUM(G148:G154)</f>
        <v>4095683702</v>
      </c>
      <c r="H147" s="259">
        <f>SUM(H148:H154)</f>
        <v>0</v>
      </c>
      <c r="I147" s="259">
        <f>SUM(I148:I154)</f>
        <v>3047116439</v>
      </c>
    </row>
    <row r="148" spans="1:9" s="32" customFormat="1" ht="15">
      <c r="A148" s="276"/>
      <c r="B148" s="261" t="s">
        <v>677</v>
      </c>
      <c r="G148" s="262">
        <v>968758740</v>
      </c>
      <c r="H148" s="123"/>
      <c r="I148" s="262">
        <v>923077267</v>
      </c>
    </row>
    <row r="149" spans="1:9" s="32" customFormat="1" ht="15">
      <c r="A149" s="276"/>
      <c r="B149" s="261" t="s">
        <v>678</v>
      </c>
      <c r="G149" s="262">
        <v>243657</v>
      </c>
      <c r="H149" s="123"/>
      <c r="I149" s="262">
        <v>243657</v>
      </c>
    </row>
    <row r="150" spans="1:9" s="32" customFormat="1" ht="15">
      <c r="A150" s="276"/>
      <c r="B150" s="261" t="s">
        <v>679</v>
      </c>
      <c r="G150" s="262">
        <v>614974052</v>
      </c>
      <c r="H150" s="123"/>
      <c r="I150" s="262">
        <v>614974052</v>
      </c>
    </row>
    <row r="151" spans="1:9" s="32" customFormat="1" ht="15">
      <c r="A151" s="276"/>
      <c r="B151" s="261" t="s">
        <v>680</v>
      </c>
      <c r="G151" s="262">
        <v>0</v>
      </c>
      <c r="H151" s="123"/>
      <c r="I151" s="262">
        <v>101859117</v>
      </c>
    </row>
    <row r="152" spans="1:9" s="32" customFormat="1" ht="15">
      <c r="A152" s="276"/>
      <c r="B152" s="261" t="s">
        <v>681</v>
      </c>
      <c r="G152" s="30">
        <v>371677842</v>
      </c>
      <c r="H152" s="123"/>
      <c r="I152" s="30">
        <v>11247031</v>
      </c>
    </row>
    <row r="153" spans="1:9" s="32" customFormat="1" ht="15">
      <c r="A153" s="276"/>
      <c r="B153" s="261" t="s">
        <v>682</v>
      </c>
      <c r="G153" s="262">
        <v>286029411</v>
      </c>
      <c r="H153" s="123"/>
      <c r="I153" s="262">
        <v>5215315</v>
      </c>
    </row>
    <row r="154" spans="1:9" ht="15">
      <c r="A154" s="72"/>
      <c r="B154" s="261" t="s">
        <v>683</v>
      </c>
      <c r="G154" s="262">
        <v>1854000000</v>
      </c>
      <c r="H154" s="123"/>
      <c r="I154" s="262">
        <v>1390500000</v>
      </c>
    </row>
    <row r="155" spans="1:9" s="32" customFormat="1" ht="14.25">
      <c r="A155" s="276"/>
      <c r="B155" s="70" t="s">
        <v>684</v>
      </c>
      <c r="G155" s="258">
        <f>'[1]BCDKT'!D26</f>
        <v>-149742730</v>
      </c>
      <c r="H155" s="258"/>
      <c r="I155" s="258">
        <f>'[1]BCDKT'!F26</f>
        <v>0</v>
      </c>
    </row>
    <row r="156" spans="1:9" ht="15" hidden="1">
      <c r="A156" s="72"/>
      <c r="B156" s="62"/>
      <c r="G156" s="123"/>
      <c r="H156" s="123"/>
      <c r="I156" s="269"/>
    </row>
    <row r="157" spans="1:9" ht="6" customHeight="1">
      <c r="A157" s="72"/>
      <c r="B157" s="62"/>
      <c r="G157" s="123"/>
      <c r="H157" s="123"/>
      <c r="I157" s="269"/>
    </row>
    <row r="158" spans="2:9" ht="15.75" thickBot="1">
      <c r="B158" s="273" t="s">
        <v>685</v>
      </c>
      <c r="C158" s="50"/>
      <c r="G158" s="271">
        <f>G68+G123+G145+G147+G155</f>
        <v>17395850519</v>
      </c>
      <c r="H158" s="277"/>
      <c r="I158" s="271">
        <f>I68+I123+I145+I147+I155</f>
        <v>7075720560</v>
      </c>
    </row>
    <row r="159" spans="2:9" ht="15.75" thickTop="1">
      <c r="B159" s="273"/>
      <c r="C159" s="50"/>
      <c r="G159" s="278"/>
      <c r="H159" s="277"/>
      <c r="I159" s="278"/>
    </row>
    <row r="160" spans="2:9" ht="15">
      <c r="B160" s="273"/>
      <c r="C160" s="50"/>
      <c r="G160" s="278"/>
      <c r="H160" s="277"/>
      <c r="I160" s="278"/>
    </row>
    <row r="161" spans="2:9" ht="15">
      <c r="B161" s="273"/>
      <c r="C161" s="50"/>
      <c r="G161" s="278"/>
      <c r="H161" s="277"/>
      <c r="I161" s="278"/>
    </row>
    <row r="162" spans="2:9" ht="15">
      <c r="B162" s="273"/>
      <c r="C162" s="50"/>
      <c r="G162" s="278"/>
      <c r="H162" s="277"/>
      <c r="I162" s="278"/>
    </row>
    <row r="163" spans="2:9" ht="15">
      <c r="B163" s="273"/>
      <c r="C163" s="50"/>
      <c r="G163" s="278"/>
      <c r="H163" s="277"/>
      <c r="I163" s="278"/>
    </row>
    <row r="164" spans="2:9" ht="15">
      <c r="B164" s="273"/>
      <c r="C164" s="50"/>
      <c r="G164" s="278"/>
      <c r="H164" s="277"/>
      <c r="I164" s="278"/>
    </row>
    <row r="165" spans="2:9" ht="7.5" customHeight="1">
      <c r="B165" s="273"/>
      <c r="C165" s="50"/>
      <c r="G165" s="272"/>
      <c r="H165" s="123"/>
      <c r="I165" s="272"/>
    </row>
    <row r="166" spans="1:9" ht="29.25">
      <c r="A166" s="252" t="s">
        <v>686</v>
      </c>
      <c r="B166" s="252" t="s">
        <v>687</v>
      </c>
      <c r="G166" s="253" t="s">
        <v>556</v>
      </c>
      <c r="H166" s="254"/>
      <c r="I166" s="253" t="s">
        <v>557</v>
      </c>
    </row>
    <row r="167" spans="1:9" ht="5.25" customHeight="1">
      <c r="A167" s="279"/>
      <c r="B167" s="32"/>
      <c r="G167" s="255"/>
      <c r="H167" s="69"/>
      <c r="I167" s="255"/>
    </row>
    <row r="168" spans="1:9" s="32" customFormat="1" ht="14.25">
      <c r="A168" s="280"/>
      <c r="B168" s="32" t="s">
        <v>688</v>
      </c>
      <c r="G168" s="281">
        <f>SUM(G169:G174)</f>
        <v>14395025796</v>
      </c>
      <c r="H168" s="282"/>
      <c r="I168" s="281">
        <f>SUM(I169:I174)</f>
        <v>11066960874</v>
      </c>
    </row>
    <row r="169" spans="1:9" ht="15" hidden="1">
      <c r="A169" s="280"/>
      <c r="B169" s="30" t="s">
        <v>689</v>
      </c>
      <c r="G169" s="283">
        <v>0</v>
      </c>
      <c r="H169" s="284"/>
      <c r="I169" s="283">
        <v>0</v>
      </c>
    </row>
    <row r="170" spans="1:9" ht="15">
      <c r="A170" s="280"/>
      <c r="B170" s="30" t="s">
        <v>690</v>
      </c>
      <c r="G170" s="283">
        <v>10974708131</v>
      </c>
      <c r="H170" s="284"/>
      <c r="I170" s="283">
        <v>8603312659</v>
      </c>
    </row>
    <row r="171" spans="1:9" ht="15" hidden="1">
      <c r="A171" s="280"/>
      <c r="B171" s="30" t="s">
        <v>691</v>
      </c>
      <c r="G171" s="283">
        <v>0</v>
      </c>
      <c r="H171" s="284"/>
      <c r="I171" s="283">
        <v>0</v>
      </c>
    </row>
    <row r="172" spans="1:9" ht="15">
      <c r="A172" s="280"/>
      <c r="B172" s="30" t="s">
        <v>692</v>
      </c>
      <c r="G172" s="283">
        <f>3379367665+'[1]BTDC'!F14</f>
        <v>3420317665</v>
      </c>
      <c r="H172" s="284"/>
      <c r="I172" s="283">
        <v>2463648215</v>
      </c>
    </row>
    <row r="173" spans="1:9" ht="15" hidden="1">
      <c r="A173" s="280"/>
      <c r="B173" s="30" t="s">
        <v>693</v>
      </c>
      <c r="G173" s="283">
        <v>0</v>
      </c>
      <c r="H173" s="284"/>
      <c r="I173" s="283">
        <v>0</v>
      </c>
    </row>
    <row r="174" spans="1:9" ht="15" hidden="1">
      <c r="A174" s="280"/>
      <c r="B174" s="30" t="s">
        <v>694</v>
      </c>
      <c r="G174" s="283">
        <v>0</v>
      </c>
      <c r="H174" s="284"/>
      <c r="I174" s="283">
        <v>0</v>
      </c>
    </row>
    <row r="175" spans="1:9" ht="3" customHeight="1">
      <c r="A175" s="280"/>
      <c r="G175" s="283"/>
      <c r="H175" s="284"/>
      <c r="I175" s="283"/>
    </row>
    <row r="176" spans="1:9" ht="15" customHeight="1">
      <c r="A176" s="280"/>
      <c r="B176" s="32" t="s">
        <v>695</v>
      </c>
      <c r="G176" s="281">
        <f>'[1]BCDKT'!D30</f>
        <v>0</v>
      </c>
      <c r="H176" s="284"/>
      <c r="I176" s="281">
        <f>'[1]BCDKT'!F30</f>
        <v>0</v>
      </c>
    </row>
    <row r="177" spans="1:9" ht="15" hidden="1">
      <c r="A177" s="280"/>
      <c r="B177" s="32"/>
      <c r="G177" s="283"/>
      <c r="H177" s="284"/>
      <c r="I177" s="283"/>
    </row>
    <row r="178" spans="1:9" ht="14.25" customHeight="1" hidden="1">
      <c r="A178" s="280"/>
      <c r="B178" s="32"/>
      <c r="G178" s="283"/>
      <c r="H178" s="284"/>
      <c r="I178" s="283"/>
    </row>
    <row r="179" spans="1:9" ht="20.25" customHeight="1" thickBot="1">
      <c r="A179" s="280"/>
      <c r="B179" s="273" t="s">
        <v>696</v>
      </c>
      <c r="C179" s="50"/>
      <c r="D179" s="50"/>
      <c r="G179" s="271">
        <f>G168+G176</f>
        <v>14395025796</v>
      </c>
      <c r="H179" s="277"/>
      <c r="I179" s="271">
        <f>I168+I176</f>
        <v>11066960874</v>
      </c>
    </row>
    <row r="180" spans="1:9" ht="12" customHeight="1" thickTop="1">
      <c r="A180" s="280"/>
      <c r="B180" s="273"/>
      <c r="C180" s="50"/>
      <c r="D180" s="50"/>
      <c r="G180" s="272"/>
      <c r="H180" s="123"/>
      <c r="I180" s="272"/>
    </row>
    <row r="181" spans="1:9" ht="15.75" customHeight="1" hidden="1">
      <c r="A181" s="280"/>
      <c r="B181" s="32" t="s">
        <v>697</v>
      </c>
      <c r="G181" s="255"/>
      <c r="H181" s="69"/>
      <c r="I181" s="255"/>
    </row>
    <row r="182" spans="1:9" ht="15">
      <c r="A182" s="279" t="s">
        <v>698</v>
      </c>
      <c r="B182" s="32" t="s">
        <v>699</v>
      </c>
      <c r="G182" s="262">
        <v>0</v>
      </c>
      <c r="H182" s="262"/>
      <c r="I182" s="262">
        <v>0</v>
      </c>
    </row>
    <row r="183" spans="1:9" ht="15" hidden="1">
      <c r="A183" s="279"/>
      <c r="B183" s="32"/>
      <c r="G183" s="255"/>
      <c r="H183" s="69"/>
      <c r="I183" s="255"/>
    </row>
    <row r="184" spans="1:9" ht="15" hidden="1">
      <c r="A184" s="280"/>
      <c r="B184" s="46" t="s">
        <v>700</v>
      </c>
      <c r="C184" s="285"/>
      <c r="D184" s="285"/>
      <c r="E184" s="285"/>
      <c r="F184" s="286"/>
      <c r="G184" s="262">
        <v>0</v>
      </c>
      <c r="H184" s="262"/>
      <c r="I184" s="262">
        <v>0</v>
      </c>
    </row>
    <row r="185" spans="1:9" ht="15" hidden="1">
      <c r="A185" s="280"/>
      <c r="B185" s="46" t="s">
        <v>701</v>
      </c>
      <c r="C185" s="285"/>
      <c r="D185" s="285"/>
      <c r="E185" s="285"/>
      <c r="G185" s="262">
        <v>0</v>
      </c>
      <c r="H185" s="262">
        <f>'[1]BCDKT'!E35</f>
        <v>0</v>
      </c>
      <c r="I185" s="262">
        <f>'[1]BCDKT'!F35</f>
        <v>0</v>
      </c>
    </row>
    <row r="186" spans="1:9" ht="8.25" customHeight="1" hidden="1">
      <c r="A186" s="280"/>
      <c r="B186" s="46"/>
      <c r="C186" s="285"/>
      <c r="D186" s="285"/>
      <c r="E186" s="285"/>
      <c r="G186" s="262"/>
      <c r="H186" s="287"/>
      <c r="I186" s="288"/>
    </row>
    <row r="187" spans="1:9" ht="15.75" hidden="1" thickBot="1">
      <c r="A187" s="280"/>
      <c r="B187" s="273" t="s">
        <v>702</v>
      </c>
      <c r="C187" s="50"/>
      <c r="G187" s="271">
        <f>SUM(G184:G185)</f>
        <v>0</v>
      </c>
      <c r="H187" s="123"/>
      <c r="I187" s="274">
        <f>SUM(I184:I185)</f>
        <v>0</v>
      </c>
    </row>
    <row r="188" spans="1:9" ht="9" customHeight="1" hidden="1">
      <c r="A188" s="280"/>
      <c r="B188" s="273"/>
      <c r="C188" s="50"/>
      <c r="G188" s="272"/>
      <c r="H188" s="123"/>
      <c r="I188" s="272"/>
    </row>
    <row r="189" spans="1:9" ht="9" customHeight="1" hidden="1">
      <c r="A189" s="280"/>
      <c r="B189" s="273"/>
      <c r="C189" s="50"/>
      <c r="G189" s="272"/>
      <c r="H189" s="123"/>
      <c r="I189" s="272"/>
    </row>
    <row r="190" spans="1:9" ht="9" customHeight="1" hidden="1">
      <c r="A190" s="280"/>
      <c r="B190" s="273"/>
      <c r="C190" s="50"/>
      <c r="G190" s="272"/>
      <c r="H190" s="123"/>
      <c r="I190" s="272"/>
    </row>
    <row r="191" spans="1:9" ht="24" customHeight="1" hidden="1">
      <c r="A191" s="280"/>
      <c r="B191" s="273"/>
      <c r="C191" s="50"/>
      <c r="G191" s="272"/>
      <c r="H191" s="123"/>
      <c r="I191" s="272"/>
    </row>
    <row r="192" spans="1:9" ht="15">
      <c r="A192" s="280"/>
      <c r="B192" s="273"/>
      <c r="C192" s="50"/>
      <c r="G192" s="272"/>
      <c r="H192" s="123"/>
      <c r="I192" s="272"/>
    </row>
    <row r="193" spans="1:9" ht="31.5" customHeight="1">
      <c r="A193" s="252" t="s">
        <v>703</v>
      </c>
      <c r="B193" s="252" t="s">
        <v>704</v>
      </c>
      <c r="C193" s="285"/>
      <c r="D193" s="285"/>
      <c r="E193" s="285"/>
      <c r="G193" s="253" t="s">
        <v>556</v>
      </c>
      <c r="H193" s="254"/>
      <c r="I193" s="253" t="s">
        <v>557</v>
      </c>
    </row>
    <row r="194" spans="1:9" ht="13.5" customHeight="1">
      <c r="A194" s="279"/>
      <c r="B194" s="70"/>
      <c r="C194" s="285"/>
      <c r="D194" s="285"/>
      <c r="E194" s="285"/>
      <c r="G194" s="255"/>
      <c r="H194" s="69"/>
      <c r="I194" s="255"/>
    </row>
    <row r="195" spans="1:9" ht="15" customHeight="1">
      <c r="A195" s="289"/>
      <c r="B195" s="32" t="s">
        <v>705</v>
      </c>
      <c r="G195" s="281">
        <v>933830330</v>
      </c>
      <c r="H195" s="282"/>
      <c r="I195" s="281">
        <v>48852296</v>
      </c>
    </row>
    <row r="196" spans="1:9" ht="15">
      <c r="A196" s="280"/>
      <c r="B196" s="32" t="s">
        <v>706</v>
      </c>
      <c r="G196" s="281">
        <v>1391639500</v>
      </c>
      <c r="H196" s="281"/>
      <c r="I196" s="281">
        <v>1284400000</v>
      </c>
    </row>
    <row r="197" spans="1:9" ht="15" hidden="1">
      <c r="A197" s="280"/>
      <c r="B197" s="46" t="s">
        <v>707</v>
      </c>
      <c r="G197" s="283">
        <v>4997436308</v>
      </c>
      <c r="H197" s="284"/>
      <c r="I197" s="283">
        <v>4871550358</v>
      </c>
    </row>
    <row r="198" spans="1:9" ht="15" hidden="1">
      <c r="A198" s="280"/>
      <c r="B198" s="46" t="s">
        <v>708</v>
      </c>
      <c r="G198" s="283">
        <v>180427840</v>
      </c>
      <c r="H198" s="284"/>
      <c r="I198" s="283">
        <v>754079852</v>
      </c>
    </row>
    <row r="199" spans="1:9" ht="14.25" customHeight="1" hidden="1">
      <c r="A199" s="280"/>
      <c r="B199" s="32" t="s">
        <v>709</v>
      </c>
      <c r="G199" s="281">
        <v>0</v>
      </c>
      <c r="H199" s="282"/>
      <c r="I199" s="281">
        <v>0</v>
      </c>
    </row>
    <row r="200" spans="1:9" ht="16.5" customHeight="1" hidden="1">
      <c r="A200" s="289"/>
      <c r="B200" s="72" t="s">
        <v>710</v>
      </c>
      <c r="G200" s="283">
        <v>715913042</v>
      </c>
      <c r="H200" s="284"/>
      <c r="I200" s="283">
        <v>715913042</v>
      </c>
    </row>
    <row r="201" spans="1:9" ht="12" customHeight="1">
      <c r="A201" s="280"/>
      <c r="B201" s="32"/>
      <c r="G201" s="281"/>
      <c r="H201" s="282"/>
      <c r="I201" s="281"/>
    </row>
    <row r="202" spans="1:9" ht="20.25" customHeight="1" thickBot="1">
      <c r="A202" s="280"/>
      <c r="B202" s="273" t="s">
        <v>711</v>
      </c>
      <c r="C202" s="50"/>
      <c r="G202" s="271">
        <f>G195+G196+G199</f>
        <v>2325469830</v>
      </c>
      <c r="H202" s="277"/>
      <c r="I202" s="271">
        <f>I195+I196+I199</f>
        <v>1333252296</v>
      </c>
    </row>
    <row r="203" spans="1:9" ht="15.75" thickTop="1">
      <c r="A203" s="280"/>
      <c r="B203" s="32"/>
      <c r="G203" s="255"/>
      <c r="H203" s="69"/>
      <c r="I203" s="255"/>
    </row>
    <row r="204" spans="1:9" ht="15">
      <c r="A204" s="279" t="s">
        <v>712</v>
      </c>
      <c r="B204" s="32" t="s">
        <v>713</v>
      </c>
      <c r="G204" s="290">
        <v>0</v>
      </c>
      <c r="H204" s="290"/>
      <c r="I204" s="290">
        <v>0</v>
      </c>
    </row>
    <row r="205" spans="1:9" ht="15" hidden="1">
      <c r="A205" s="280"/>
      <c r="B205" s="32" t="s">
        <v>714</v>
      </c>
      <c r="G205" s="255"/>
      <c r="H205" s="69"/>
      <c r="I205" s="275"/>
    </row>
    <row r="206" spans="1:9" ht="15" hidden="1">
      <c r="A206" s="280"/>
      <c r="B206" s="32" t="s">
        <v>715</v>
      </c>
      <c r="G206" s="255"/>
      <c r="H206" s="69"/>
      <c r="I206" s="275"/>
    </row>
    <row r="207" spans="1:9" ht="15" hidden="1">
      <c r="A207" s="280"/>
      <c r="B207" s="32" t="s">
        <v>716</v>
      </c>
      <c r="G207" s="255"/>
      <c r="H207" s="69"/>
      <c r="I207" s="275"/>
    </row>
    <row r="208" spans="1:9" ht="15" hidden="1">
      <c r="A208" s="280"/>
      <c r="B208" s="32" t="s">
        <v>717</v>
      </c>
      <c r="G208" s="255"/>
      <c r="H208" s="69"/>
      <c r="I208" s="275"/>
    </row>
    <row r="209" spans="1:9" ht="15" hidden="1">
      <c r="A209" s="280"/>
      <c r="B209" s="32" t="s">
        <v>718</v>
      </c>
      <c r="G209" s="255"/>
      <c r="H209" s="69"/>
      <c r="I209" s="275"/>
    </row>
    <row r="210" spans="1:9" ht="15" hidden="1">
      <c r="A210" s="280"/>
      <c r="B210" s="30" t="s">
        <v>719</v>
      </c>
      <c r="G210" s="255"/>
      <c r="H210" s="69"/>
      <c r="I210" s="275"/>
    </row>
    <row r="211" spans="1:9" ht="15" hidden="1">
      <c r="A211" s="280"/>
      <c r="B211" s="30" t="s">
        <v>720</v>
      </c>
      <c r="G211" s="255"/>
      <c r="H211" s="69"/>
      <c r="I211" s="275"/>
    </row>
    <row r="212" spans="1:9" ht="15" hidden="1">
      <c r="A212" s="280"/>
      <c r="B212" s="30" t="s">
        <v>717</v>
      </c>
      <c r="G212" s="255"/>
      <c r="H212" s="69"/>
      <c r="I212" s="275"/>
    </row>
    <row r="213" spans="1:9" ht="15" hidden="1">
      <c r="A213" s="280"/>
      <c r="B213" s="32" t="s">
        <v>721</v>
      </c>
      <c r="G213" s="255"/>
      <c r="H213" s="69"/>
      <c r="I213" s="275"/>
    </row>
    <row r="214" spans="1:9" ht="15" hidden="1">
      <c r="A214" s="280"/>
      <c r="B214" s="30" t="s">
        <v>722</v>
      </c>
      <c r="G214" s="255"/>
      <c r="H214" s="69"/>
      <c r="I214" s="275"/>
    </row>
    <row r="215" spans="1:9" ht="15" hidden="1">
      <c r="A215" s="280"/>
      <c r="B215" s="30" t="s">
        <v>723</v>
      </c>
      <c r="G215" s="255"/>
      <c r="H215" s="69"/>
      <c r="I215" s="275"/>
    </row>
    <row r="216" spans="1:9" ht="15" hidden="1">
      <c r="A216" s="280"/>
      <c r="G216" s="255"/>
      <c r="H216" s="69"/>
      <c r="I216" s="275"/>
    </row>
    <row r="217" spans="1:9" ht="15" hidden="1">
      <c r="A217" s="289"/>
      <c r="B217" s="30" t="s">
        <v>724</v>
      </c>
      <c r="G217" s="291">
        <f>'[1]BCDKT'!D58</f>
        <v>0</v>
      </c>
      <c r="H217" s="292"/>
      <c r="I217" s="293">
        <f>'[1]BCDKT'!F58</f>
        <v>0</v>
      </c>
    </row>
    <row r="218" spans="1:9" s="266" customFormat="1" ht="15" hidden="1">
      <c r="A218" s="294"/>
      <c r="B218" s="266" t="s">
        <v>725</v>
      </c>
      <c r="G218" s="104"/>
      <c r="H218" s="295"/>
      <c r="I218" s="296"/>
    </row>
    <row r="219" spans="1:9" s="266" customFormat="1" ht="15" hidden="1">
      <c r="A219" s="294"/>
      <c r="B219" s="266" t="s">
        <v>726</v>
      </c>
      <c r="G219" s="104"/>
      <c r="H219" s="295"/>
      <c r="I219" s="296"/>
    </row>
    <row r="220" spans="1:9" s="266" customFormat="1" ht="15" hidden="1">
      <c r="A220" s="294"/>
      <c r="B220" s="266" t="s">
        <v>727</v>
      </c>
      <c r="G220" s="104"/>
      <c r="H220" s="295"/>
      <c r="I220" s="296"/>
    </row>
    <row r="221" spans="1:9" s="266" customFormat="1" ht="15" hidden="1">
      <c r="A221" s="294"/>
      <c r="B221" s="266" t="s">
        <v>728</v>
      </c>
      <c r="G221" s="104"/>
      <c r="H221" s="295"/>
      <c r="I221" s="296"/>
    </row>
    <row r="222" spans="1:9" s="266" customFormat="1" ht="15" hidden="1">
      <c r="A222" s="294"/>
      <c r="G222" s="104"/>
      <c r="H222" s="295"/>
      <c r="I222" s="296"/>
    </row>
    <row r="223" spans="1:9" ht="15" hidden="1">
      <c r="A223" s="280"/>
      <c r="B223" s="32" t="s">
        <v>729</v>
      </c>
      <c r="G223" s="297"/>
      <c r="H223" s="298"/>
      <c r="I223" s="299"/>
    </row>
    <row r="224" spans="1:9" ht="15" hidden="1">
      <c r="A224" s="280"/>
      <c r="B224" s="32" t="s">
        <v>715</v>
      </c>
      <c r="G224" s="297"/>
      <c r="H224" s="298"/>
      <c r="I224" s="299"/>
    </row>
    <row r="225" spans="1:9" ht="15" hidden="1">
      <c r="A225" s="280"/>
      <c r="B225" s="32" t="s">
        <v>716</v>
      </c>
      <c r="G225" s="297"/>
      <c r="H225" s="298"/>
      <c r="I225" s="299"/>
    </row>
    <row r="226" spans="1:9" ht="15" hidden="1">
      <c r="A226" s="280"/>
      <c r="B226" s="32"/>
      <c r="G226" s="297"/>
      <c r="H226" s="298"/>
      <c r="I226" s="299"/>
    </row>
    <row r="227" spans="1:9" ht="15.75" hidden="1" thickBot="1">
      <c r="A227" s="280"/>
      <c r="B227" s="273" t="s">
        <v>730</v>
      </c>
      <c r="C227" s="50"/>
      <c r="G227" s="300">
        <f>G217</f>
        <v>0</v>
      </c>
      <c r="H227" s="301"/>
      <c r="I227" s="302">
        <f>I217</f>
        <v>0</v>
      </c>
    </row>
    <row r="228" spans="1:9" ht="15">
      <c r="A228" s="280"/>
      <c r="B228" s="32"/>
      <c r="G228" s="255"/>
      <c r="H228" s="69"/>
      <c r="I228" s="275"/>
    </row>
  </sheetData>
  <sheetProtection/>
  <mergeCells count="3">
    <mergeCell ref="A4:I4"/>
    <mergeCell ref="A5:I5"/>
    <mergeCell ref="A7:I7"/>
  </mergeCells>
  <printOptions/>
  <pageMargins left="0.75" right="0.17" top="0.17" bottom="0.74" header="0.17"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WindowsXP SP2</cp:lastModifiedBy>
  <cp:lastPrinted>2010-04-08T08:24:38Z</cp:lastPrinted>
  <dcterms:created xsi:type="dcterms:W3CDTF">2010-04-07T07:50:50Z</dcterms:created>
  <dcterms:modified xsi:type="dcterms:W3CDTF">2010-04-08T08:25:53Z</dcterms:modified>
  <cp:category/>
  <cp:version/>
  <cp:contentType/>
  <cp:contentStatus/>
</cp:coreProperties>
</file>