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9200" windowHeight="7935" activeTab="3"/>
  </bookViews>
  <sheets>
    <sheet name="CDKT" sheetId="5" r:id="rId1"/>
    <sheet name="XL4Test5" sheetId="4" state="veryHidden" r:id="rId2"/>
    <sheet name="KQKD " sheetId="8" r:id="rId3"/>
    <sheet name="LCTT" sheetId="6" r:id="rId4"/>
    <sheet name="Sheet1" sheetId="7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129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16550" localSheetId="1">'[1]CT -THVLNC'!#REF!</definedName>
    <definedName name="_a16550">'[2]CT -THVLNC'!#REF!</definedName>
    <definedName name="_CT250">'[3]dongia (2)'!#REF!</definedName>
    <definedName name="_hh1" localSheetId="1">[4]XL4Poppy!$C$9</definedName>
    <definedName name="_hh1">[5]XL4Poppy!$C$9</definedName>
    <definedName name="_hh2" localSheetId="1">[4]XL4Poppy!$A$15</definedName>
    <definedName name="_hh2">[5]XL4Poppy!$A$15</definedName>
    <definedName name="_Order1" hidden="1">255</definedName>
    <definedName name="_Order2" hidden="1">255</definedName>
    <definedName name="Bust" localSheetId="1">XL4Test5!$C$15</definedName>
    <definedName name="CLVC3">0.1</definedName>
    <definedName name="Continue" localSheetId="1">XL4Test5!$C$30</definedName>
    <definedName name="Document_array" localSheetId="1">{"BAOCAOTAICHINH QUY4.2012.xls"}</definedName>
    <definedName name="Documents_array" localSheetId="1">XL4Test5!$B$2:$B$19</definedName>
    <definedName name="h" hidden="1">{"'Sheet1'!$L$16"}</definedName>
    <definedName name="Heä_soá_laép_xaø_H">1.7</definedName>
    <definedName name="Hello" localSheetId="1">XL4Test5!$A$33</definedName>
    <definedName name="HSCT3">0.1</definedName>
    <definedName name="HSDN">2.5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1" hidden="1">{"'Sheet1'!$L$16"}</definedName>
    <definedName name="huy" hidden="1">{"'Sheet1'!$L$16"}</definedName>
    <definedName name="po" localSheetId="1">XL4Test5!$C$23</definedName>
    <definedName name="_xlnm.Print_Area">#REF!</definedName>
    <definedName name="rate">14000</definedName>
    <definedName name="TKYB">"TKYB"</definedName>
    <definedName name="XCCT">0.5</definedName>
  </definedNames>
  <calcPr calcId="144525"/>
</workbook>
</file>

<file path=xl/calcChain.xml><?xml version="1.0" encoding="utf-8"?>
<calcChain xmlns="http://schemas.openxmlformats.org/spreadsheetml/2006/main">
  <c r="E35" i="6" l="1"/>
  <c r="D14" i="6" l="1"/>
  <c r="I96" i="5"/>
  <c r="I108" i="5" l="1"/>
  <c r="G24" i="8"/>
  <c r="G17" i="8"/>
  <c r="G20" i="8"/>
  <c r="G19" i="8"/>
  <c r="G16" i="8"/>
  <c r="G13" i="8"/>
  <c r="G11" i="8"/>
  <c r="N29" i="5"/>
  <c r="M29" i="5"/>
  <c r="M80" i="5" l="1"/>
  <c r="M81" i="5" s="1"/>
  <c r="D83" i="5" s="1"/>
  <c r="G8" i="8"/>
  <c r="I24" i="8"/>
  <c r="I26" i="8" s="1"/>
  <c r="I29" i="8" s="1"/>
  <c r="I30" i="8" s="1"/>
  <c r="F24" i="8" l="1"/>
  <c r="J30" i="8" s="1"/>
  <c r="F20" i="8"/>
  <c r="F19" i="8"/>
  <c r="F17" i="8"/>
  <c r="F16" i="8"/>
  <c r="F13" i="8"/>
  <c r="F11" i="8"/>
  <c r="F8" i="8"/>
  <c r="I77" i="5"/>
  <c r="I15" i="5" l="1"/>
  <c r="I14" i="5"/>
  <c r="I13" i="5"/>
  <c r="D117" i="5"/>
  <c r="D26" i="5"/>
  <c r="N17" i="5"/>
  <c r="D22" i="5"/>
  <c r="D76" i="5"/>
  <c r="D29" i="5"/>
  <c r="M10" i="5"/>
  <c r="G25" i="8"/>
  <c r="G15" i="8"/>
  <c r="G14" i="8"/>
  <c r="G9" i="8"/>
  <c r="F15" i="8"/>
  <c r="F14" i="8"/>
  <c r="F25" i="8"/>
  <c r="E21" i="8"/>
  <c r="F9" i="8"/>
  <c r="D66" i="5" l="1"/>
  <c r="J66" i="5" s="1"/>
  <c r="D104" i="5"/>
  <c r="D103" i="5" s="1"/>
  <c r="F21" i="8"/>
  <c r="D10" i="5" l="1"/>
  <c r="I119" i="5"/>
  <c r="I23" i="5"/>
  <c r="F14" i="6"/>
  <c r="I22" i="5" l="1"/>
  <c r="J30" i="5"/>
  <c r="J31" i="5" l="1"/>
  <c r="I10" i="5"/>
  <c r="I11" i="5"/>
  <c r="E10" i="8" l="1"/>
  <c r="I86" i="5" l="1"/>
  <c r="F24" i="6" s="1"/>
  <c r="D24" i="6" s="1"/>
  <c r="I26" i="5" l="1"/>
  <c r="J26" i="5"/>
  <c r="F43" i="6"/>
  <c r="I118" i="5"/>
  <c r="I114" i="5"/>
  <c r="I111" i="5"/>
  <c r="I106" i="5"/>
  <c r="I82" i="5"/>
  <c r="I78" i="5"/>
  <c r="I76" i="5"/>
  <c r="I58" i="5"/>
  <c r="I46" i="5"/>
  <c r="F11" i="6" s="1"/>
  <c r="D11" i="6" s="1"/>
  <c r="I45" i="5"/>
  <c r="I31" i="5"/>
  <c r="I30" i="5"/>
  <c r="I29" i="5"/>
  <c r="I27" i="5"/>
  <c r="F12" i="6" s="1"/>
  <c r="D12" i="6" s="1"/>
  <c r="F31" i="6"/>
  <c r="D10" i="6" l="1"/>
  <c r="F10" i="6"/>
  <c r="F18" i="6"/>
  <c r="D18" i="6" s="1"/>
  <c r="F28" i="6"/>
  <c r="F35" i="6" l="1"/>
  <c r="D28" i="6"/>
  <c r="D35" i="6" s="1"/>
  <c r="D43" i="6"/>
  <c r="D21" i="8" l="1"/>
  <c r="L125" i="5"/>
  <c r="D75" i="5"/>
  <c r="I75" i="5" s="1"/>
  <c r="D56" i="5"/>
  <c r="D35" i="5"/>
  <c r="I83" i="5" l="1"/>
  <c r="D65" i="5"/>
  <c r="I66" i="5"/>
  <c r="F21" i="6" s="1"/>
  <c r="D21" i="6" s="1"/>
  <c r="D9" i="5"/>
  <c r="N83" i="5"/>
  <c r="N84" i="5" s="1"/>
  <c r="D17" i="5"/>
  <c r="I17" i="5" s="1"/>
  <c r="I125" i="5" s="1"/>
  <c r="G126" i="5"/>
  <c r="D126" i="5"/>
  <c r="G104" i="5"/>
  <c r="G103" i="5" s="1"/>
  <c r="G89" i="5"/>
  <c r="D89" i="5"/>
  <c r="G74" i="5"/>
  <c r="G65" i="5"/>
  <c r="G56" i="5"/>
  <c r="G53" i="5"/>
  <c r="G50" i="5"/>
  <c r="G44" i="5"/>
  <c r="D44" i="5"/>
  <c r="D43" i="5" s="1"/>
  <c r="G35" i="5"/>
  <c r="G28" i="5"/>
  <c r="D28" i="5"/>
  <c r="D25" i="5"/>
  <c r="G25" i="5"/>
  <c r="D18" i="5"/>
  <c r="I18" i="5" s="1"/>
  <c r="G16" i="5"/>
  <c r="G12" i="5"/>
  <c r="D12" i="5"/>
  <c r="G9" i="5"/>
  <c r="G21" i="8"/>
  <c r="G10" i="8"/>
  <c r="G12" i="8" s="1"/>
  <c r="G18" i="8" s="1"/>
  <c r="D10" i="8"/>
  <c r="D12" i="8" s="1"/>
  <c r="F19" i="6" l="1"/>
  <c r="D19" i="6" s="1"/>
  <c r="G43" i="5"/>
  <c r="G34" i="5" s="1"/>
  <c r="F17" i="6"/>
  <c r="D17" i="6" s="1"/>
  <c r="H47" i="6"/>
  <c r="F48" i="6"/>
  <c r="G73" i="5"/>
  <c r="G125" i="5" s="1"/>
  <c r="E47" i="6"/>
  <c r="M82" i="5"/>
  <c r="G8" i="5"/>
  <c r="D16" i="5"/>
  <c r="J16" i="5" s="1"/>
  <c r="D34" i="5"/>
  <c r="E12" i="8"/>
  <c r="E18" i="8" s="1"/>
  <c r="E23" i="8" s="1"/>
  <c r="E26" i="8" s="1"/>
  <c r="E29" i="8" s="1"/>
  <c r="G23" i="8"/>
  <c r="G26" i="8" s="1"/>
  <c r="G29" i="8" s="1"/>
  <c r="F10" i="8"/>
  <c r="F12" i="8" s="1"/>
  <c r="G71" i="5" l="1"/>
  <c r="K126" i="5" s="1"/>
  <c r="D74" i="5"/>
  <c r="D8" i="5"/>
  <c r="D71" i="5" s="1"/>
  <c r="F18" i="8"/>
  <c r="D18" i="8"/>
  <c r="F23" i="8" l="1"/>
  <c r="R125" i="5"/>
  <c r="D73" i="5"/>
  <c r="D23" i="8"/>
  <c r="D26" i="8" s="1"/>
  <c r="D29" i="8" s="1"/>
  <c r="F26" i="8" l="1"/>
  <c r="F29" i="8" s="1"/>
  <c r="D125" i="5"/>
  <c r="K125" i="5" s="1"/>
  <c r="F9" i="6"/>
  <c r="F16" i="6" s="1"/>
  <c r="F26" i="6" s="1"/>
  <c r="F44" i="6" s="1"/>
  <c r="F47" i="6" s="1"/>
  <c r="F49" i="6" s="1"/>
  <c r="D9" i="6"/>
  <c r="D16" i="6" s="1"/>
  <c r="Q125" i="5" l="1"/>
  <c r="D26" i="6"/>
  <c r="D44" i="6" s="1"/>
  <c r="D47" i="6" s="1"/>
  <c r="I47" i="6" s="1"/>
  <c r="I50" i="6" l="1"/>
</calcChain>
</file>

<file path=xl/comments1.xml><?xml version="1.0" encoding="utf-8"?>
<comments xmlns="http://schemas.openxmlformats.org/spreadsheetml/2006/main">
  <authors>
    <author>trannamdt1</author>
  </authors>
  <commentList>
    <comment ref="B17" authorId="0">
      <text>
        <r>
          <rPr>
            <b/>
            <sz val="8"/>
            <color indexed="81"/>
            <rFont val="Tahoma"/>
            <family val="2"/>
          </rPr>
          <t xml:space="preserve">-(CDKT!I17+CDKT!I18+CDKT!I22+CDKT!I30+CDKT!I31)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 xml:space="preserve">-(CDKT!I26+CDKT!I27)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>chênh lệch thuế TNDN 
+(CDKT!I75+CDKT!I77+CDKT!I78+CDKT!I82+CDKT!I83)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<sst xmlns="http://schemas.openxmlformats.org/spreadsheetml/2006/main" count="357" uniqueCount="321">
  <si>
    <t>CÔNG TY CP IN SÁCH GIÁO KHOA TẠI TP HÀ NỘI</t>
  </si>
  <si>
    <t xml:space="preserve">BÁO CÁO TÀI CHÍNH </t>
  </si>
  <si>
    <t>Địa chỉ: Tổ 60 - thị trấn Đông anh - TP Hà nội</t>
  </si>
  <si>
    <t>Tel:043.9680296       Fax: 043.8833786</t>
  </si>
  <si>
    <t>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</si>
  <si>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</si>
  <si>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</si>
  <si>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</si>
  <si>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</si>
  <si>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</si>
  <si>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</si>
  <si>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</si>
  <si>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</si>
  <si>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</si>
  <si>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</si>
  <si>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</si>
  <si>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</si>
  <si>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</si>
  <si>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</si>
  <si>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</si>
  <si>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</si>
  <si>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121</t>
  </si>
  <si>
    <t>III. Các khoản phải thu ngắn hạn</t>
  </si>
  <si>
    <t>130</t>
  </si>
  <si>
    <t>1. Phải thu khách hàng</t>
  </si>
  <si>
    <t>131</t>
  </si>
  <si>
    <t>132</t>
  </si>
  <si>
    <t>3. Phải thu nội bộ ngắn hạn</t>
  </si>
  <si>
    <t>133</t>
  </si>
  <si>
    <t>4. Phải thu theo tiến độ kế hoạch hợp đồng xây dựng</t>
  </si>
  <si>
    <t>134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</si>
  <si>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</si>
  <si>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</si>
  <si>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</si>
  <si>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</si>
  <si>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</si>
  <si>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</si>
  <si>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</si>
  <si>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</si>
  <si>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</si>
  <si>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</si>
  <si>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</si>
  <si>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</si>
  <si>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</si>
  <si>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</si>
  <si>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4. Tài sản ngắn hạn khác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</si>
  <si>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</si>
  <si>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</si>
  <si>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</si>
  <si>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</si>
  <si>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</si>
  <si>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</si>
  <si>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</si>
  <si>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</si>
  <si>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</si>
  <si>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</si>
  <si>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</si>
  <si>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</si>
  <si>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</si>
  <si>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</si>
  <si>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</si>
  <si>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</si>
  <si>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</si>
  <si>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</si>
  <si>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</si>
  <si>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</si>
  <si>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</si>
  <si>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</si>
  <si>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</si>
  <si>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</si>
  <si>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</si>
  <si>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</si>
  <si>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</si>
  <si>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</si>
  <si>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</si>
  <si>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</si>
  <si>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</si>
  <si>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</si>
  <si>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</si>
  <si>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</si>
  <si>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</si>
  <si>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</si>
  <si>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</si>
  <si>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</si>
  <si>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</si>
  <si>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</si>
  <si>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319</t>
  </si>
  <si>
    <t>II. Nợ dài hạn</t>
  </si>
  <si>
    <t>330</t>
  </si>
  <si>
    <t>1. Phải trả dài hạn người bán</t>
  </si>
  <si>
    <t>331</t>
  </si>
  <si>
    <t>B.VỐN CHỦ SỞ HỮU</t>
  </si>
  <si>
    <t>400</t>
  </si>
  <si>
    <t>I. Vốn chủ sở hữu</t>
  </si>
  <si>
    <t>410</t>
  </si>
  <si>
    <t>411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</si>
  <si>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</si>
  <si>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</si>
  <si>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</si>
  <si>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</si>
  <si>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</si>
  <si>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</si>
  <si>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</si>
  <si>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</si>
  <si>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</si>
  <si>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</si>
  <si>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</si>
  <si>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</si>
  <si>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</si>
  <si>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</si>
  <si>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</si>
  <si>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</si>
  <si>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</si>
  <si>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</si>
  <si>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</si>
  <si>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</si>
  <si>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</si>
  <si>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Giám đốc công ty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</si>
  <si>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</si>
  <si>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</si>
  <si>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</si>
  <si>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</si>
  <si>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</si>
  <si>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</si>
  <si>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</si>
  <si>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</si>
  <si>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</si>
  <si>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</si>
  <si>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</si>
  <si>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</si>
  <si>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</si>
  <si>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</si>
  <si>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30</t>
  </si>
  <si>
    <t>31</t>
  </si>
  <si>
    <t>32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</si>
  <si>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</si>
  <si>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</si>
  <si>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</si>
  <si>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</si>
  <si>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</si>
  <si>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</si>
  <si>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</si>
  <si>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</si>
  <si>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</si>
  <si>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61</t>
  </si>
  <si>
    <t>62</t>
  </si>
  <si>
    <t>19. Lãi cơ bản trên cổ phiếu(*)</t>
  </si>
  <si>
    <t>70</t>
  </si>
  <si>
    <t>BÁO CÁO KẾT QUẢ KINH DOANH</t>
  </si>
  <si>
    <t>5.Phải thu về cho vay ngắn hạn</t>
  </si>
  <si>
    <t>IV. Tài sản dở dang dài hạn</t>
  </si>
  <si>
    <t>2. Chi phí xây dựng cơ bản dở dang</t>
  </si>
  <si>
    <t>1. Chứng khoán kinh doanh</t>
  </si>
  <si>
    <t>2. Dự phòng giảm giá chứng khoán kinh doanh (*)</t>
  </si>
  <si>
    <t>3. Đầu tư nắm giữ đến ngày đáo hạn</t>
  </si>
  <si>
    <t>2. Trả trước cho người bán ngắn hạn</t>
  </si>
  <si>
    <t>7. Dự phòng phải thu ngắn hạn khó đòi</t>
  </si>
  <si>
    <t>6. Các khoản phải thu khác</t>
  </si>
  <si>
    <t>7. Tài sản thiếu chờ xử lý</t>
  </si>
  <si>
    <t>4. Giao dịch mua bán lại trái phiếu chính phủ</t>
  </si>
  <si>
    <t>2.Trả trước cho người bán dài hạn</t>
  </si>
  <si>
    <t>3. Vốn kinh doanh ở đơn vị trực thuộc</t>
  </si>
  <si>
    <t>4. Phải thu dài hạn nội bộ</t>
  </si>
  <si>
    <t>5.Phải thu về cho vay dài hạn</t>
  </si>
  <si>
    <t>6. Phải thu dài hạn khác</t>
  </si>
  <si>
    <t>7. Dự phòng phải thu dài hạn khó đòi</t>
  </si>
  <si>
    <t>1. Chi phí sản xuất, kinh doanh dở dang dài hạn</t>
  </si>
  <si>
    <t>V. Đầu tư tài chính dài hạn</t>
  </si>
  <si>
    <t>3. Đầu tư góp vốn vào đơn vị khác</t>
  </si>
  <si>
    <t>4.Dự phòng đầu tư tài chính dài hạn (*)</t>
  </si>
  <si>
    <t>5. Đầu tư nắm giữ đến ngày đáo hạn</t>
  </si>
  <si>
    <t>VI. Tài sản dài hạn khác</t>
  </si>
  <si>
    <t>3.Thiết bị, vật tư, phụ tùng thay thế dài hạn</t>
  </si>
  <si>
    <t>4. Tài sản dài hạn khác</t>
  </si>
  <si>
    <t>5. Lợi thế thương mại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</si>
  <si>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</si>
  <si>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</si>
  <si>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</si>
  <si>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</si>
  <si>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</si>
  <si>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</si>
  <si>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</si>
  <si>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8.Doanh thu chưa thực hiện ngắn hạn</t>
  </si>
  <si>
    <t>9. Các khoản phải trả ngắn hạn khác</t>
  </si>
  <si>
    <t>10.Vay và nợ thuê tài chính ngắn hạn</t>
  </si>
  <si>
    <t>11. Dự phòng phải trả ngắn hạn</t>
  </si>
  <si>
    <t>12. Quỹ khen thưởng phúc lợi</t>
  </si>
  <si>
    <t>13.Quỹ bình ổn giá</t>
  </si>
  <si>
    <t>14.Giao dịch mua bán lại trái phiếu chính phủ</t>
  </si>
  <si>
    <t>2.Người mua trả tiền trước dài hạn</t>
  </si>
  <si>
    <t>3.Chi phí phải trả dài hạn</t>
  </si>
  <si>
    <t>4. Phải trả hạn nội bộ về vốn kinh doanh</t>
  </si>
  <si>
    <t>5.Phải trả nội bộ dài hạn</t>
  </si>
  <si>
    <t>6.Doanh thu chưa thực hiện dài hạn</t>
  </si>
  <si>
    <t>7. Phải trả dài hạn khác</t>
  </si>
  <si>
    <t>8. Vay và nợ thuê tài chính dài hạn</t>
  </si>
  <si>
    <t>9. Trái phiếu chuyển đối</t>
  </si>
  <si>
    <t>10. Cổ phiếu ưu đãi</t>
  </si>
  <si>
    <t>11.Thuế thu nhập hoãn lại phải trả</t>
  </si>
  <si>
    <t>12.Dự phòng phải trả dài hạn</t>
  </si>
  <si>
    <t>13.Quỹ phát triển khoa học và công nghệ</t>
  </si>
  <si>
    <t>1. Vốn góp của chủ sở hữu</t>
  </si>
  <si>
    <t>"- Cổ phiếu phổ thông có quyền biểu quyết</t>
  </si>
  <si>
    <t>411a</t>
  </si>
  <si>
    <t>"- Cổ phiếu ưu đãi</t>
  </si>
  <si>
    <t>411b</t>
  </si>
  <si>
    <t>3.Quyền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</si>
  <si>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</si>
  <si>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</si>
  <si>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</si>
  <si>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</si>
  <si>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</si>
  <si>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9.Quỹ hỗ trợ sắp xếp doanh nghiệp</t>
  </si>
  <si>
    <t>10.Quỹ khác thuộc vốn chủ sở hữu</t>
  </si>
  <si>
    <t>11. Lợi nhuận sau thuế chưa phân phối</t>
  </si>
  <si>
    <t>"- LNST chưa PP lũy kế đến cuối kỳ trước</t>
  </si>
  <si>
    <t>421a</t>
  </si>
  <si>
    <t>"- LNST chưa PP kỳ này</t>
  </si>
  <si>
    <t>421b</t>
  </si>
  <si>
    <t>12. Nguồn vốn đầu tư XDCB</t>
  </si>
  <si>
    <t>13. Lợi ích cổ đông không kiểm soát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</si>
  <si>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</si>
  <si>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</si>
  <si>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</si>
  <si>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</si>
  <si>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</si>
  <si>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11. Thu nhập khác</t>
  </si>
  <si>
    <t>12. Chi phí khác</t>
  </si>
  <si>
    <t>13. Lợi nhuận khác(40=31-32)</t>
  </si>
  <si>
    <t>14. Phần lãi lỗ trong công ty liên kết, liên doanh</t>
  </si>
  <si>
    <t>45</t>
  </si>
  <si>
    <t>18.1 Lợi nhuận sau thuế của cổ đông thiểu số</t>
  </si>
  <si>
    <t>18.2 Lợi nhuận sau thuế của cổ đông công ty mẹ</t>
  </si>
  <si>
    <t>Dư n TK 131</t>
  </si>
  <si>
    <t>Dư nọ TK 3311</t>
  </si>
  <si>
    <t>no141.1388</t>
  </si>
  <si>
    <t>no152.154.155</t>
  </si>
  <si>
    <t>số dư tk 2421,2428</t>
  </si>
  <si>
    <t>no tk 3337.3331.3335.3334</t>
  </si>
  <si>
    <t>du co 141</t>
  </si>
  <si>
    <t>du co 1388</t>
  </si>
  <si>
    <t>dư có TK 3311</t>
  </si>
  <si>
    <t>dư có TK 13118,6</t>
  </si>
  <si>
    <t>dư có TK 13116</t>
  </si>
  <si>
    <t>tk 3382</t>
  </si>
  <si>
    <t>tk 3383</t>
  </si>
  <si>
    <t>tk 3384</t>
  </si>
  <si>
    <t>tk 3385</t>
  </si>
  <si>
    <t>tk 3389</t>
  </si>
  <si>
    <t>Ngô Quang Thân</t>
  </si>
  <si>
    <t xml:space="preserve">BÁO CÁO LƯU CHUYỂN TIỀN TỆ </t>
  </si>
  <si>
    <t>Năm nay</t>
  </si>
  <si>
    <t>Năm trước</t>
  </si>
  <si>
    <t>I. Lưu chuyển tiền từ hoạt động kinh doanh</t>
  </si>
  <si>
    <t>1. Lợi nhuận trước thuế</t>
  </si>
  <si>
    <t>2. Điều chỉnh cho các khoản</t>
  </si>
  <si>
    <t>-Khấu hao tài sản cố định</t>
  </si>
  <si>
    <t>-Các khoản dự phòng</t>
  </si>
  <si>
    <t>+(lãi/lỗ) chênh lệch tỷ giá hối đoái chưa thực hiện</t>
  </si>
  <si>
    <t>+(lãi/lỗ) từ hoạt động đầu tư</t>
  </si>
  <si>
    <t>-Chi phí lãi vay</t>
  </si>
  <si>
    <t>3. Lợi nhuận/ (lỗ) từ hoạt động kinh doanh trước thay đổi vốn lưu động</t>
  </si>
  <si>
    <t>08</t>
  </si>
  <si>
    <t>-Tăng/( giảm ) các khoản phải thu</t>
  </si>
  <si>
    <t>09</t>
  </si>
  <si>
    <t>-Tăng/( giảm ) hàng tồn kho</t>
  </si>
  <si>
    <t>-Tăng/( giảm ) các khoản phải trả</t>
  </si>
  <si>
    <t>(không kể lãi vay phải trả, thuế TNDN phải nộp )</t>
  </si>
  <si>
    <t>-Tăng/( giảm ) chi phí trả trước</t>
  </si>
  <si>
    <t>-Tiền lãi vay đã trả</t>
  </si>
  <si>
    <t>-Thuế TNDN đã nộp</t>
  </si>
  <si>
    <t>-Tiền thu khác từ hoạt động kinh doanh</t>
  </si>
  <si>
    <t>-Tiền chi khác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</si>
  <si>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</si>
  <si>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</si>
  <si>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</si>
  <si>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</si>
  <si>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</si>
  <si>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</si>
  <si>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</si>
  <si>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</si>
  <si>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</si>
  <si>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</si>
  <si>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</si>
  <si>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</si>
  <si>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</si>
  <si>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</si>
  <si>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</si>
  <si>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</si>
  <si>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</si>
  <si>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</si>
  <si>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 xml:space="preserve">Lưu chuyển tiền thuần trong kỳ 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</si>
  <si>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</si>
  <si>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</si>
  <si>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</si>
  <si>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                            Lập biểu                                        </t>
  </si>
  <si>
    <t>Kế toán trưởng</t>
  </si>
  <si>
    <t>Số lũy kế 2019</t>
  </si>
  <si>
    <t>tk 344</t>
  </si>
  <si>
    <t>Vũ Thị Hòa</t>
  </si>
  <si>
    <t xml:space="preserve">                                                    Vũ Thị Hòa</t>
  </si>
  <si>
    <t>Test</t>
  </si>
  <si>
    <t>ok</t>
  </si>
  <si>
    <t>Kế Toán Trưởng</t>
  </si>
  <si>
    <t xml:space="preserve">                                                Lập biểu                                              </t>
  </si>
  <si>
    <t>Lập biểu</t>
  </si>
  <si>
    <t xml:space="preserve"> Vũ Thị Hòa</t>
  </si>
  <si>
    <t>Kế Toán trưởng</t>
  </si>
  <si>
    <t>chênh lệch</t>
  </si>
  <si>
    <t>Số lũy kế 2020</t>
  </si>
  <si>
    <t>Chênh lệch</t>
  </si>
  <si>
    <t>tk 3388</t>
  </si>
  <si>
    <t>Quý 4 Năm  2020</t>
  </si>
  <si>
    <t>Quý 4 n¨m 2020</t>
  </si>
  <si>
    <t>Quý 4 n¨m 2019</t>
  </si>
  <si>
    <t>Ngày 31 tháng 12 năm 2020</t>
  </si>
  <si>
    <t>Số dư tại 30/09/2020</t>
  </si>
  <si>
    <t>Ngày 04 tháng 1 năm 2021</t>
  </si>
  <si>
    <t>Ngày 4 tháng 01 năm 2021</t>
  </si>
  <si>
    <t>Quý 4 năm 2020</t>
  </si>
  <si>
    <t>Ngày 4 tháng 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</si>
</sst>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-* #,##0.00_-;\-* #,##0.00_-;_-* &quot;-&quot;??_-;_-@_-"/>
    <numFmt numFmtId="167" formatCode="&quot;$&quot;#,##0;[Red]\-&quot;$&quot;#,##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000000"/>
    <numFmt numFmtId="171" formatCode="_ * #,##0_ ;_ * \-#,##0_ ;_ * &quot;-&quot;_ ;_ @_ "/>
    <numFmt numFmtId="172" formatCode="_ * #,##0.00_ ;_ * \-#,##0.00_ ;_ * &quot;-&quot;??_ ;_ @_ "/>
    <numFmt numFmtId="173" formatCode="&quot;Rp&quot;#,##0_);\(&quot;Rp&quot;#,##0\)"/>
    <numFmt numFmtId="174" formatCode="0.00_)"/>
    <numFmt numFmtId="175" formatCode="#,##0.00_);[Red]\(#,##0.0\)"/>
    <numFmt numFmtId="176" formatCode="#,##0.000_);[Red]\(#,##0.0000\)"/>
    <numFmt numFmtId="177" formatCode="0.000%"/>
    <numFmt numFmtId="178" formatCode="0.0%"/>
    <numFmt numFmtId="179" formatCode="0.0000%"/>
    <numFmt numFmtId="180" formatCode="&quot;\&quot;#,##0;[Red]&quot;\&quot;&quot;\&quot;\-#,##0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\ &quot;F&quot;;\-#,##0\ &quot;F&quot;"/>
    <numFmt numFmtId="186" formatCode="#,##0\ &quot;$&quot;_);[Red]\(#,##0\ &quot;$&quot;\)"/>
    <numFmt numFmtId="187" formatCode="_-* #,##0\ _F_-;\-* #,##0\ _F_-;_-* &quot;-&quot;\ _F_-;_-@_-"/>
    <numFmt numFmtId="188" formatCode="#."/>
    <numFmt numFmtId="189" formatCode="&quot;$&quot;###,0&quot;.&quot;00_);[Red]\(&quot;$&quot;###,0&quot;.&quot;00\)"/>
    <numFmt numFmtId="190" formatCode="_-* #,##0.0\ _F_-;\-* #,##0.0\ _F_-;_-* &quot;-&quot;??\ _F_-;_-@_-"/>
    <numFmt numFmtId="191" formatCode="#,###,###.00"/>
    <numFmt numFmtId="192" formatCode="#,###,###,###.00"/>
  </numFmts>
  <fonts count="56">
    <font>
      <sz val="12"/>
      <name val=".vntime"/>
    </font>
    <font>
      <sz val="12"/>
      <name val=".VnTime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.VnTime"/>
      <family val="2"/>
    </font>
    <font>
      <sz val="14"/>
      <name val="??"/>
      <family val="3"/>
      <charset val="129"/>
    </font>
    <font>
      <sz val="10"/>
      <name val="Arial"/>
      <family val="2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sz val="12"/>
      <name val="µ¸¿òÃ¼"/>
      <family val="3"/>
      <charset val="129"/>
    </font>
    <font>
      <b/>
      <sz val="10"/>
      <name val="Helv"/>
    </font>
    <font>
      <sz val="10"/>
      <name val="Arial"/>
      <family val="2"/>
    </font>
    <font>
      <sz val="12"/>
      <name val=".VnTime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b/>
      <i/>
      <sz val="16"/>
      <name val="Helv"/>
    </font>
    <font>
      <sz val="11"/>
      <name val="–¾’©"/>
      <family val="1"/>
      <charset val="128"/>
    </font>
    <font>
      <sz val="13"/>
      <name val=".VnTime"/>
      <family val="2"/>
    </font>
    <font>
      <sz val="10"/>
      <name val="Times New Roman"/>
      <family val="1"/>
    </font>
    <font>
      <sz val="11"/>
      <color indexed="3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2"/>
      <name val=".VnArial"/>
      <family val="2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??"/>
      <family val="3"/>
      <charset val="129"/>
    </font>
    <font>
      <b/>
      <sz val="10"/>
      <name val=".VnTime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name val=".VnTime"/>
      <family val="2"/>
    </font>
    <font>
      <sz val="9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1" fillId="0" borderId="0" applyNumberFormat="0" applyFill="0" applyBorder="0" applyAlignment="0" applyProtection="0"/>
    <xf numFmtId="18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4" fillId="2" borderId="0"/>
    <xf numFmtId="9" fontId="15" fillId="0" borderId="0" applyFont="0" applyFill="0" applyBorder="0" applyAlignment="0" applyProtection="0"/>
    <xf numFmtId="0" fontId="16" fillId="2" borderId="0"/>
    <xf numFmtId="0" fontId="17" fillId="2" borderId="0"/>
    <xf numFmtId="0" fontId="18" fillId="0" borderId="0">
      <alignment wrapText="1"/>
    </xf>
    <xf numFmtId="0" fontId="19" fillId="0" borderId="0"/>
    <xf numFmtId="17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2" fillId="0" borderId="0"/>
    <xf numFmtId="0" fontId="23" fillId="0" borderId="0"/>
    <xf numFmtId="43" fontId="1" fillId="0" borderId="0" applyFont="0" applyFill="0" applyBorder="0" applyAlignment="0" applyProtection="0"/>
    <xf numFmtId="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3" fontId="25" fillId="0" borderId="0" applyFont="0" applyBorder="0" applyAlignment="0"/>
    <xf numFmtId="3" fontId="25" fillId="0" borderId="0" applyFont="0" applyBorder="0" applyAlignment="0"/>
    <xf numFmtId="2" fontId="10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188" fontId="29" fillId="0" borderId="0">
      <protection locked="0"/>
    </xf>
    <xf numFmtId="188" fontId="29" fillId="0" borderId="0">
      <protection locked="0"/>
    </xf>
    <xf numFmtId="10" fontId="26" fillId="3" borderId="3" applyNumberFormat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4"/>
    <xf numFmtId="18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32" fillId="0" borderId="0" applyNumberFormat="0" applyFont="0" applyFill="0" applyAlignment="0"/>
    <xf numFmtId="174" fontId="33" fillId="0" borderId="0"/>
    <xf numFmtId="16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36" fillId="0" borderId="0"/>
    <xf numFmtId="10" fontId="2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/>
    <xf numFmtId="0" fontId="31" fillId="0" borderId="0"/>
    <xf numFmtId="190" fontId="1" fillId="0" borderId="5">
      <alignment horizontal="right" vertical="center"/>
    </xf>
    <xf numFmtId="187" fontId="1" fillId="0" borderId="5">
      <alignment horizontal="center"/>
    </xf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1" fontId="1" fillId="0" borderId="0"/>
    <xf numFmtId="192" fontId="1" fillId="0" borderId="3"/>
    <xf numFmtId="0" fontId="10" fillId="0" borderId="0"/>
    <xf numFmtId="181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/>
    <xf numFmtId="0" fontId="32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5" fillId="0" borderId="0"/>
    <xf numFmtId="168" fontId="7" fillId="0" borderId="0" applyFont="0" applyFill="0" applyBorder="0" applyAlignment="0" applyProtection="0"/>
    <xf numFmtId="167" fontId="46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</cellStyleXfs>
  <cellXfs count="117">
    <xf numFmtId="0" fontId="0" fillId="0" borderId="0" xfId="0"/>
    <xf numFmtId="0" fontId="2" fillId="0" borderId="0" xfId="0" applyFont="1" applyFill="1" applyBorder="1" applyAlignment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64" fontId="4" fillId="0" borderId="6" xfId="35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2" fillId="0" borderId="6" xfId="35" applyNumberFormat="1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 vertical="center" wrapText="1"/>
    </xf>
    <xf numFmtId="164" fontId="2" fillId="0" borderId="7" xfId="35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4" fontId="2" fillId="0" borderId="8" xfId="35" applyNumberFormat="1" applyFont="1" applyBorder="1"/>
    <xf numFmtId="164" fontId="2" fillId="0" borderId="0" xfId="0" applyNumberFormat="1" applyFont="1"/>
    <xf numFmtId="164" fontId="2" fillId="0" borderId="0" xfId="35" applyNumberFormat="1" applyFont="1"/>
    <xf numFmtId="0" fontId="10" fillId="0" borderId="0" xfId="10" applyFont="1" applyFill="1"/>
    <xf numFmtId="0" fontId="47" fillId="0" borderId="9" xfId="10" applyFont="1" applyFill="1" applyBorder="1"/>
    <xf numFmtId="0" fontId="10" fillId="0" borderId="10" xfId="10" applyFont="1" applyFill="1" applyBorder="1"/>
    <xf numFmtId="164" fontId="4" fillId="0" borderId="6" xfId="35" applyNumberFormat="1" applyFont="1" applyFill="1" applyBorder="1"/>
    <xf numFmtId="164" fontId="2" fillId="0" borderId="3" xfId="3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6" xfId="0" applyFont="1" applyBorder="1" applyAlignment="1">
      <alignment horizontal="left"/>
    </xf>
    <xf numFmtId="164" fontId="5" fillId="0" borderId="6" xfId="35" applyNumberFormat="1" applyFont="1" applyBorder="1"/>
    <xf numFmtId="164" fontId="2" fillId="4" borderId="0" xfId="35" applyNumberFormat="1" applyFont="1" applyFill="1"/>
    <xf numFmtId="164" fontId="2" fillId="5" borderId="0" xfId="35" applyNumberFormat="1" applyFont="1" applyFill="1"/>
    <xf numFmtId="164" fontId="2" fillId="4" borderId="7" xfId="35" applyNumberFormat="1" applyFont="1" applyFill="1" applyBorder="1" applyAlignment="1">
      <alignment horizontal="center" vertical="center" wrapText="1"/>
    </xf>
    <xf numFmtId="164" fontId="2" fillId="5" borderId="7" xfId="35" applyNumberFormat="1" applyFont="1" applyFill="1" applyBorder="1" applyAlignment="1">
      <alignment horizontal="center" vertical="center" wrapText="1"/>
    </xf>
    <xf numFmtId="164" fontId="2" fillId="4" borderId="8" xfId="35" applyNumberFormat="1" applyFont="1" applyFill="1" applyBorder="1"/>
    <xf numFmtId="164" fontId="2" fillId="5" borderId="8" xfId="35" applyNumberFormat="1" applyFont="1" applyFill="1" applyBorder="1"/>
    <xf numFmtId="164" fontId="2" fillId="4" borderId="6" xfId="35" applyNumberFormat="1" applyFont="1" applyFill="1" applyBorder="1"/>
    <xf numFmtId="164" fontId="2" fillId="5" borderId="6" xfId="35" applyNumberFormat="1" applyFont="1" applyFill="1" applyBorder="1"/>
    <xf numFmtId="164" fontId="4" fillId="4" borderId="6" xfId="35" applyNumberFormat="1" applyFont="1" applyFill="1" applyBorder="1"/>
    <xf numFmtId="164" fontId="4" fillId="5" borderId="6" xfId="35" applyNumberFormat="1" applyFont="1" applyFill="1" applyBorder="1"/>
    <xf numFmtId="164" fontId="5" fillId="4" borderId="6" xfId="35" applyNumberFormat="1" applyFont="1" applyFill="1" applyBorder="1"/>
    <xf numFmtId="164" fontId="5" fillId="5" borderId="6" xfId="35" applyNumberFormat="1" applyFont="1" applyFill="1" applyBorder="1"/>
    <xf numFmtId="164" fontId="4" fillId="4" borderId="0" xfId="35" applyNumberFormat="1" applyFont="1" applyFill="1" applyBorder="1"/>
    <xf numFmtId="164" fontId="4" fillId="5" borderId="0" xfId="35" applyNumberFormat="1" applyFont="1" applyFill="1" applyBorder="1"/>
    <xf numFmtId="0" fontId="50" fillId="0" borderId="0" xfId="0" applyFont="1"/>
    <xf numFmtId="164" fontId="2" fillId="0" borderId="0" xfId="0" applyNumberFormat="1" applyFont="1" applyFill="1"/>
    <xf numFmtId="164" fontId="2" fillId="6" borderId="0" xfId="35" applyNumberFormat="1" applyFont="1" applyFill="1"/>
    <xf numFmtId="0" fontId="2" fillId="6" borderId="0" xfId="0" applyFont="1" applyFill="1"/>
    <xf numFmtId="164" fontId="2" fillId="7" borderId="0" xfId="35" applyNumberFormat="1" applyFont="1" applyFill="1"/>
    <xf numFmtId="164" fontId="50" fillId="6" borderId="0" xfId="35" applyNumberFormat="1" applyFont="1" applyFill="1"/>
    <xf numFmtId="0" fontId="2" fillId="7" borderId="0" xfId="0" applyFont="1" applyFill="1"/>
    <xf numFmtId="0" fontId="2" fillId="8" borderId="0" xfId="0" applyFont="1" applyFill="1"/>
    <xf numFmtId="164" fontId="49" fillId="8" borderId="0" xfId="35" applyNumberFormat="1" applyFont="1" applyFill="1"/>
    <xf numFmtId="164" fontId="2" fillId="8" borderId="0" xfId="35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4" fontId="4" fillId="0" borderId="3" xfId="35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35" applyNumberFormat="1" applyFont="1" applyBorder="1"/>
    <xf numFmtId="164" fontId="51" fillId="4" borderId="6" xfId="35" applyNumberFormat="1" applyFont="1" applyFill="1" applyBorder="1"/>
    <xf numFmtId="164" fontId="51" fillId="5" borderId="6" xfId="35" applyNumberFormat="1" applyFont="1" applyFill="1" applyBorder="1"/>
    <xf numFmtId="164" fontId="51" fillId="0" borderId="6" xfId="35" applyNumberFormat="1" applyFont="1" applyFill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164" fontId="2" fillId="0" borderId="6" xfId="35" applyNumberFormat="1" applyFont="1" applyFill="1" applyBorder="1"/>
    <xf numFmtId="0" fontId="4" fillId="0" borderId="6" xfId="0" quotePrefix="1" applyFont="1" applyBorder="1" applyAlignment="1">
      <alignment horizontal="left"/>
    </xf>
    <xf numFmtId="164" fontId="2" fillId="0" borderId="0" xfId="35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52" fillId="0" borderId="3" xfId="3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35" applyNumberFormat="1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left"/>
    </xf>
    <xf numFmtId="164" fontId="2" fillId="7" borderId="0" xfId="0" applyNumberFormat="1" applyFont="1" applyFill="1" applyAlignment="1">
      <alignment horizontal="left"/>
    </xf>
    <xf numFmtId="164" fontId="53" fillId="0" borderId="6" xfId="35" applyNumberFormat="1" applyFont="1" applyFill="1" applyBorder="1"/>
    <xf numFmtId="164" fontId="2" fillId="7" borderId="0" xfId="0" applyNumberFormat="1" applyFont="1" applyFill="1"/>
    <xf numFmtId="164" fontId="2" fillId="7" borderId="6" xfId="35" applyNumberFormat="1" applyFont="1" applyFill="1" applyBorder="1"/>
    <xf numFmtId="164" fontId="4" fillId="7" borderId="6" xfId="35" applyNumberFormat="1" applyFont="1" applyFill="1" applyBorder="1"/>
    <xf numFmtId="0" fontId="2" fillId="0" borderId="0" xfId="0" applyFont="1" applyAlignment="1">
      <alignment horizontal="center"/>
    </xf>
    <xf numFmtId="164" fontId="50" fillId="9" borderId="0" xfId="35" applyNumberFormat="1" applyFont="1" applyFill="1"/>
    <xf numFmtId="164" fontId="53" fillId="0" borderId="6" xfId="35" applyNumberFormat="1" applyFont="1" applyBorder="1"/>
    <xf numFmtId="0" fontId="2" fillId="0" borderId="0" xfId="0" applyFont="1" applyAlignment="1">
      <alignment horizontal="left"/>
    </xf>
    <xf numFmtId="0" fontId="3" fillId="7" borderId="0" xfId="0" applyFont="1" applyFill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164" fontId="2" fillId="7" borderId="0" xfId="35" applyNumberFormat="1" applyFont="1" applyFill="1" applyBorder="1" applyAlignment="1">
      <alignment horizontal="center" vertical="center" wrapText="1"/>
    </xf>
    <xf numFmtId="164" fontId="2" fillId="7" borderId="0" xfId="35" applyNumberFormat="1" applyFont="1" applyFill="1" applyBorder="1"/>
    <xf numFmtId="164" fontId="4" fillId="7" borderId="0" xfId="35" applyNumberFormat="1" applyFont="1" applyFill="1" applyBorder="1"/>
    <xf numFmtId="164" fontId="51" fillId="7" borderId="0" xfId="35" applyNumberFormat="1" applyFont="1" applyFill="1" applyBorder="1"/>
    <xf numFmtId="164" fontId="5" fillId="7" borderId="0" xfId="35" applyNumberFormat="1" applyFont="1" applyFill="1" applyBorder="1"/>
    <xf numFmtId="164" fontId="5" fillId="7" borderId="0" xfId="35" applyNumberFormat="1" applyFont="1" applyFill="1" applyAlignment="1">
      <alignment horizontal="center"/>
    </xf>
    <xf numFmtId="164" fontId="2" fillId="7" borderId="0" xfId="35" applyNumberFormat="1" applyFont="1" applyFill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164" fontId="2" fillId="7" borderId="0" xfId="35" applyNumberFormat="1" applyFont="1" applyFill="1" applyAlignment="1">
      <alignment horizontal="center" vertical="center"/>
    </xf>
    <xf numFmtId="164" fontId="2" fillId="7" borderId="0" xfId="35" applyNumberFormat="1" applyFont="1" applyFill="1" applyAlignment="1">
      <alignment horizontal="right"/>
    </xf>
    <xf numFmtId="164" fontId="50" fillId="10" borderId="0" xfId="0" applyNumberFormat="1" applyFont="1" applyFill="1"/>
    <xf numFmtId="164" fontId="50" fillId="0" borderId="0" xfId="35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35" applyNumberFormat="1" applyFont="1" applyFill="1"/>
    <xf numFmtId="0" fontId="2" fillId="0" borderId="0" xfId="0" applyFont="1" applyFill="1"/>
    <xf numFmtId="164" fontId="2" fillId="0" borderId="0" xfId="35" applyNumberFormat="1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4" fontId="5" fillId="0" borderId="0" xfId="3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164" fontId="2" fillId="0" borderId="0" xfId="35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4" fontId="2" fillId="0" borderId="0" xfId="35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97">
    <cellStyle name="          _x000d__x000a_shell=progman.exe_x000d__x000a_m" xfId="1"/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??_kc-elec system check list" xfId="10"/>
    <cellStyle name="•W€_STDFOR" xfId="11"/>
    <cellStyle name="W_STDFOR" xfId="74"/>
    <cellStyle name="1" xfId="12"/>
    <cellStyle name="¹éºÐÀ²_±âÅ¸" xfId="13"/>
    <cellStyle name="2" xfId="14"/>
    <cellStyle name="3" xfId="15"/>
    <cellStyle name="4" xfId="16"/>
    <cellStyle name="6" xfId="17"/>
    <cellStyle name="ÅëÈ­ [0]_¿ì¹°Åë" xfId="18"/>
    <cellStyle name="AeE­ [0]_INQUIRY ¿µ¾÷AßAø " xfId="19"/>
    <cellStyle name="ÅëÈ­ [0]_Sheet1" xfId="20"/>
    <cellStyle name="ÅëÈ­_¿ì¹°Åë" xfId="21"/>
    <cellStyle name="AeE­_INQUIRY ¿µ¾÷AßAø " xfId="22"/>
    <cellStyle name="ÅëÈ­_Sheet1" xfId="23"/>
    <cellStyle name="ÄÞ¸¶ [0]_¿ì¹°Åë" xfId="24"/>
    <cellStyle name="AÞ¸¶ [0]_INQUIRY ¿?¾÷AßAø " xfId="25"/>
    <cellStyle name="ÄÞ¸¶ [0]_L601CPT" xfId="26"/>
    <cellStyle name="ÄÞ¸¶_¿ì¹°Åë" xfId="27"/>
    <cellStyle name="AÞ¸¶_INQUIRY ¿?¾÷AßAø " xfId="28"/>
    <cellStyle name="ÄÞ¸¶_L601CPT" xfId="29"/>
    <cellStyle name="C?AØ_¿?¾÷CoE² " xfId="30"/>
    <cellStyle name="Ç¥ÁØ_#2(M17)_1" xfId="31"/>
    <cellStyle name="C￥AØ_¿μ¾÷CoE² " xfId="32"/>
    <cellStyle name="Ç¥ÁØ_±³°¢¼ö·®" xfId="33"/>
    <cellStyle name="category" xfId="34"/>
    <cellStyle name="Comma" xfId="35" builtinId="3"/>
    <cellStyle name="Comma0" xfId="36"/>
    <cellStyle name="Currency0" xfId="37"/>
    <cellStyle name="Date" xfId="38"/>
    <cellStyle name="Dezimal [0]_UXO VII" xfId="39"/>
    <cellStyle name="Dezimal_UXO VII" xfId="40"/>
    <cellStyle name="e" xfId="41"/>
    <cellStyle name="f" xfId="42"/>
    <cellStyle name="Fixed" xfId="43"/>
    <cellStyle name="Grey" xfId="44"/>
    <cellStyle name="HEADER" xfId="45"/>
    <cellStyle name="Header1" xfId="46"/>
    <cellStyle name="Header2" xfId="47"/>
    <cellStyle name="Heading1" xfId="48"/>
    <cellStyle name="Heading2" xfId="49"/>
    <cellStyle name="Input [yellow]" xfId="50"/>
    <cellStyle name="Millares [0]_Well Timing" xfId="51"/>
    <cellStyle name="Millares_Well Timing" xfId="52"/>
    <cellStyle name="Model" xfId="53"/>
    <cellStyle name="Moneda [0]_Well Timing" xfId="54"/>
    <cellStyle name="Moneda_Well Timing" xfId="55"/>
    <cellStyle name="n" xfId="56"/>
    <cellStyle name="Normal" xfId="0" builtinId="0"/>
    <cellStyle name="Normal - Style1" xfId="57"/>
    <cellStyle name="Œ…‹æØ‚è [0.00]_laroux" xfId="58"/>
    <cellStyle name="Œ…‹æØ‚è_laroux" xfId="59"/>
    <cellStyle name="oft Excel]_x000d__x000a_Comment=The open=/f lines load custom functions into the Paste Function list._x000d__x000a_Maximized=2_x000d__x000a_Basics=1_x000d__x000a_A" xfId="60"/>
    <cellStyle name="oft Excel]_x000d__x000a_Comment=The open=/f lines load custom functions into the Paste Function list._x000d__x000a_Maximized=3_x000d__x000a_Basics=1_x000d__x000a_A" xfId="61"/>
    <cellStyle name="omma [0]_Mktg Prog" xfId="62"/>
    <cellStyle name="ormal_Sheet1_1" xfId="63"/>
    <cellStyle name="Percent [2]" xfId="64"/>
    <cellStyle name="s]_x000d__x000a_spooler=yes_x000d__x000a_load=_x000d__x000a_Beep=yes_x000d__x000a_NullPort=None_x000d__x000a_BorderWidth=3_x000d__x000a_CursorBlinkRate=1200_x000d__x000a_DoubleClickSpeed=452_x000d__x000a_Programs=co" xfId="65"/>
    <cellStyle name="style_1" xfId="66"/>
    <cellStyle name="subhead" xfId="67"/>
    <cellStyle name="T" xfId="68"/>
    <cellStyle name="th" xfId="69"/>
    <cellStyle name="þ_x001d_ð·_x000c_æþ'_x000d_ßþU_x0001_Ø_x0005_ü_x0014__x0007__x0001__x0001_" xfId="70"/>
    <cellStyle name="þ_x001d_ðÇ%Uý—&amp;Hý9_x0008_Ÿ s_x000a__x0007__x0001__x0001_" xfId="71"/>
    <cellStyle name="viet" xfId="72"/>
    <cellStyle name="viet2" xfId="73"/>
    <cellStyle name="Währung [0]_UXO VII" xfId="75"/>
    <cellStyle name="Währung_UXO VII" xfId="76"/>
    <cellStyle name=" [0.00]_ Att. 1- Cover" xfId="94"/>
    <cellStyle name="_ Att. 1- Cover" xfId="95"/>
    <cellStyle name="?_ Att. 1- Cover" xfId="9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95" xfId="81"/>
    <cellStyle name="뷭?_BOOKSHIP" xfId="82"/>
    <cellStyle name="콤마 [0]_ 비목별 월별기술 " xfId="86"/>
    <cellStyle name="콤마_ 비목별 월별기술 " xfId="87"/>
    <cellStyle name="통화 [0]_1202" xfId="88"/>
    <cellStyle name="통화_1202" xfId="89"/>
    <cellStyle name="표준_(정보부문)월별인원계획" xfId="90"/>
    <cellStyle name="一般_00Q3902REV.1" xfId="83"/>
    <cellStyle name="千分位[0]_00Q3902REV.1" xfId="84"/>
    <cellStyle name="千分位_00Q3902REV.1" xfId="85"/>
    <cellStyle name="貨幣 [0]_00Q3902REV.1" xfId="91"/>
    <cellStyle name="貨幣[0]_BRE" xfId="92"/>
    <cellStyle name="貨幣_00Q3902REV.1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d\Minhphuong\Tienson1\My%20Documents\Trung\trung\TRUNG2\KHE-TRE\M3%20be%20t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Trung\trung\TRUNG2\KHE-TRE\M3%20be%20to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d\tien%20son\tien%20son%20chuan\Documents%20and%20Settings\IBM\Desktop\Thu%20Huyen\Goi%2013.1\DATA\khh\LOWLI\A-TUAN\khh\sua\biphuoc\tach-7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d\tien%20son\tien%20son%20chuan\XT-XL-SEIER\13.1\BCNCKT\B_Can\Ba_b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d\tien%20son\tien%20son%20chuan\BCNCKT\B_Can\Ba_b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AOCAOTAICHINH%20%20quy%203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AOCAOTAICHINH%20%20quy%20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-THVLN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-THVLNC"/>
      <sheetName val="TyLeBuHao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C9" t="b">
            <v>1</v>
          </cell>
        </row>
        <row r="15">
          <cell r="A15" t="b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0">
        <row r="9">
          <cell r="C9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C9" t="b">
            <v>1</v>
          </cell>
        </row>
        <row r="15">
          <cell r="A15" t="b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KT"/>
      <sheetName val="XL4Test5"/>
      <sheetName val="KQKD "/>
      <sheetName val="LCTT"/>
      <sheetName val="Sheet1"/>
    </sheetNames>
    <sheetDataSet>
      <sheetData sheetId="0"/>
      <sheetData sheetId="1"/>
      <sheetData sheetId="2">
        <row r="8">
          <cell r="F8">
            <v>23138104586</v>
          </cell>
          <cell r="G8">
            <v>22722588000</v>
          </cell>
        </row>
        <row r="11">
          <cell r="F11">
            <v>17981074339</v>
          </cell>
          <cell r="G11">
            <v>17438289280</v>
          </cell>
        </row>
        <row r="13">
          <cell r="F13">
            <v>103158518</v>
          </cell>
          <cell r="G13">
            <v>372874841</v>
          </cell>
        </row>
        <row r="16">
          <cell r="F16">
            <v>65910030</v>
          </cell>
          <cell r="G16">
            <v>24250000</v>
          </cell>
        </row>
        <row r="17">
          <cell r="F17">
            <v>3968812567</v>
          </cell>
          <cell r="G17">
            <v>3987357871</v>
          </cell>
        </row>
        <row r="19">
          <cell r="F19">
            <v>1400000</v>
          </cell>
          <cell r="G19">
            <v>7706000</v>
          </cell>
        </row>
        <row r="20">
          <cell r="F20">
            <v>0</v>
          </cell>
          <cell r="G20">
            <v>36204103</v>
          </cell>
        </row>
        <row r="24">
          <cell r="F24">
            <v>262473234</v>
          </cell>
          <cell r="G24">
            <v>347219793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KT"/>
      <sheetName val="XL4Test5"/>
      <sheetName val="KQKD "/>
      <sheetName val="LCTT"/>
      <sheetName val="KQKD  (2)"/>
      <sheetName val="Sheet1"/>
    </sheetNames>
    <sheetDataSet>
      <sheetData sheetId="0" refreshError="1"/>
      <sheetData sheetId="1" refreshError="1"/>
      <sheetData sheetId="2">
        <row r="8">
          <cell r="F8">
            <v>5405361893</v>
          </cell>
        </row>
        <row r="9">
          <cell r="F9">
            <v>0</v>
          </cell>
          <cell r="G9">
            <v>0</v>
          </cell>
        </row>
        <row r="14">
          <cell r="F14">
            <v>0</v>
          </cell>
        </row>
        <row r="15">
          <cell r="F15">
            <v>0</v>
          </cell>
        </row>
        <row r="25">
          <cell r="G25">
            <v>0</v>
          </cell>
        </row>
      </sheetData>
      <sheetData sheetId="3" refreshError="1"/>
      <sheetData sheetId="4">
        <row r="14">
          <cell r="G14">
            <v>0</v>
          </cell>
        </row>
        <row r="15">
          <cell r="G15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43"/>
  <sheetViews>
    <sheetView topLeftCell="A106" workbookViewId="0">
      <selection activeCell="G137" sqref="G137"/>
    </sheetView>
  </sheetViews>
  <sheetFormatPr defaultRowHeight="12"/>
  <cols>
    <col min="1" max="1" width="37.375" style="8" customWidth="1"/>
    <col min="2" max="2" width="9.125" style="8" customWidth="1"/>
    <col min="3" max="3" width="7" style="8" customWidth="1"/>
    <col min="4" max="4" width="17" style="15" customWidth="1"/>
    <col min="5" max="5" width="15.5" style="24" hidden="1" customWidth="1"/>
    <col min="6" max="6" width="1.25" style="25" hidden="1" customWidth="1"/>
    <col min="7" max="7" width="16.75" style="8" customWidth="1"/>
    <col min="8" max="9" width="15" style="44" customWidth="1"/>
    <col min="10" max="10" width="14.5" style="8" customWidth="1"/>
    <col min="11" max="11" width="15.75" style="8" customWidth="1"/>
    <col min="12" max="12" width="12.625" style="66" customWidth="1"/>
    <col min="13" max="13" width="13.625" style="63" customWidth="1"/>
    <col min="14" max="14" width="14.375" style="66" customWidth="1"/>
    <col min="15" max="15" width="12.625" style="8" customWidth="1"/>
    <col min="16" max="16" width="12.875" style="8" customWidth="1"/>
    <col min="17" max="17" width="0.25" style="8" customWidth="1"/>
    <col min="18" max="19" width="9" style="8" customWidth="1"/>
    <col min="20" max="20" width="12.625" style="8" customWidth="1"/>
    <col min="21" max="16384" width="9" style="8"/>
  </cols>
  <sheetData>
    <row r="1" spans="1:14" s="66" customFormat="1" ht="23.25" customHeight="1">
      <c r="A1" s="1" t="s">
        <v>0</v>
      </c>
      <c r="B1" s="1"/>
      <c r="C1" s="105" t="s">
        <v>1</v>
      </c>
      <c r="D1" s="105"/>
      <c r="E1" s="105"/>
      <c r="F1" s="105"/>
      <c r="G1" s="105"/>
      <c r="H1" s="85"/>
      <c r="I1" s="85"/>
      <c r="J1" s="65"/>
      <c r="M1" s="63"/>
    </row>
    <row r="2" spans="1:14" s="66" customFormat="1" ht="18.75" customHeight="1">
      <c r="A2" s="1" t="s">
        <v>2</v>
      </c>
      <c r="B2" s="1"/>
      <c r="C2" s="106" t="s">
        <v>315</v>
      </c>
      <c r="D2" s="106"/>
      <c r="E2" s="106"/>
      <c r="F2" s="106"/>
      <c r="G2" s="106"/>
      <c r="H2" s="69"/>
      <c r="I2" s="69"/>
      <c r="M2" s="63"/>
    </row>
    <row r="3" spans="1:14" s="66" customFormat="1">
      <c r="A3" s="104" t="s">
        <v>3</v>
      </c>
      <c r="B3" s="104"/>
      <c r="D3" s="63"/>
      <c r="E3" s="24"/>
      <c r="F3" s="25"/>
      <c r="H3" s="44"/>
      <c r="I3" s="44"/>
      <c r="M3" s="63"/>
    </row>
    <row r="4" spans="1:14" s="66" customFormat="1" ht="18">
      <c r="A4" s="107" t="s">
        <v>4</v>
      </c>
      <c r="B4" s="107"/>
      <c r="C4" s="107"/>
      <c r="D4" s="107"/>
      <c r="E4" s="107"/>
      <c r="F4" s="107"/>
      <c r="G4" s="107"/>
      <c r="H4" s="86"/>
      <c r="I4" s="86"/>
      <c r="M4" s="63"/>
    </row>
    <row r="5" spans="1:14" s="66" customFormat="1">
      <c r="D5" s="63"/>
      <c r="E5" s="24"/>
      <c r="F5" s="25"/>
      <c r="H5" s="44"/>
      <c r="I5" s="44"/>
      <c r="M5" s="63"/>
    </row>
    <row r="6" spans="1:14" s="66" customFormat="1" ht="24.75" thickBot="1">
      <c r="A6" s="9" t="s">
        <v>5</v>
      </c>
      <c r="B6" s="9" t="s">
        <v>6</v>
      </c>
      <c r="C6" s="9" t="s">
        <v>7</v>
      </c>
      <c r="D6" s="10" t="s">
        <v>9</v>
      </c>
      <c r="E6" s="26"/>
      <c r="F6" s="27"/>
      <c r="G6" s="10" t="s">
        <v>8</v>
      </c>
      <c r="H6" s="87" t="s">
        <v>316</v>
      </c>
      <c r="I6" s="87" t="s">
        <v>308</v>
      </c>
      <c r="M6" s="15"/>
    </row>
    <row r="7" spans="1:14" ht="13.5" customHeight="1" thickTop="1">
      <c r="A7" s="11" t="s">
        <v>10</v>
      </c>
      <c r="B7" s="12"/>
      <c r="C7" s="11"/>
      <c r="D7" s="13"/>
      <c r="E7" s="28"/>
      <c r="F7" s="29"/>
      <c r="G7" s="13"/>
      <c r="H7" s="88"/>
      <c r="I7" s="88"/>
      <c r="L7" s="8"/>
      <c r="M7" s="15"/>
      <c r="N7" s="8"/>
    </row>
    <row r="8" spans="1:14" ht="13.5" customHeight="1">
      <c r="A8" s="5" t="s">
        <v>11</v>
      </c>
      <c r="B8" s="6" t="s">
        <v>12</v>
      </c>
      <c r="C8" s="5"/>
      <c r="D8" s="7">
        <f>D9+D12+D16+D25+D28</f>
        <v>17797289391</v>
      </c>
      <c r="E8" s="30"/>
      <c r="F8" s="31"/>
      <c r="G8" s="7">
        <f>G9+G12+G16+G25+G28</f>
        <v>13865998567</v>
      </c>
      <c r="H8" s="88">
        <v>16988453326</v>
      </c>
      <c r="I8" s="88"/>
      <c r="M8" s="15"/>
      <c r="N8" s="8"/>
    </row>
    <row r="9" spans="1:14" ht="13.5" customHeight="1">
      <c r="A9" s="5" t="s">
        <v>13</v>
      </c>
      <c r="B9" s="6" t="s">
        <v>14</v>
      </c>
      <c r="C9" s="5"/>
      <c r="D9" s="7">
        <f>SUM(D10:D11)</f>
        <v>5297445360</v>
      </c>
      <c r="E9" s="30"/>
      <c r="F9" s="31"/>
      <c r="G9" s="7">
        <f>SUM(G10:G11)</f>
        <v>2422530337</v>
      </c>
      <c r="H9" s="88">
        <v>4507920945</v>
      </c>
      <c r="I9" s="89"/>
      <c r="K9" s="8">
        <v>111</v>
      </c>
      <c r="L9" s="8">
        <v>112</v>
      </c>
      <c r="M9" s="15"/>
      <c r="N9" s="8"/>
    </row>
    <row r="10" spans="1:14" ht="13.5" customHeight="1">
      <c r="A10" s="2" t="s">
        <v>15</v>
      </c>
      <c r="B10" s="3" t="s">
        <v>16</v>
      </c>
      <c r="C10" s="2"/>
      <c r="D10" s="19">
        <f>K10+L10</f>
        <v>2797445360</v>
      </c>
      <c r="E10" s="32"/>
      <c r="F10" s="33"/>
      <c r="G10" s="19">
        <v>922530337</v>
      </c>
      <c r="H10" s="89">
        <v>4507920945</v>
      </c>
      <c r="I10" s="89">
        <f>D10-H10</f>
        <v>-1710475585</v>
      </c>
      <c r="K10" s="82">
        <v>38502169</v>
      </c>
      <c r="L10" s="82">
        <v>2758943191</v>
      </c>
      <c r="M10" s="15">
        <f>SUM(K10:L10)</f>
        <v>2797445360</v>
      </c>
      <c r="N10" s="8"/>
    </row>
    <row r="11" spans="1:14" ht="13.5" customHeight="1">
      <c r="A11" s="2" t="s">
        <v>17</v>
      </c>
      <c r="B11" s="3" t="s">
        <v>18</v>
      </c>
      <c r="C11" s="2"/>
      <c r="D11" s="19">
        <v>2500000000</v>
      </c>
      <c r="E11" s="32"/>
      <c r="F11" s="33"/>
      <c r="G11" s="19">
        <v>1500000000</v>
      </c>
      <c r="H11" s="89">
        <v>0</v>
      </c>
      <c r="I11" s="89">
        <f>D11-H11</f>
        <v>2500000000</v>
      </c>
      <c r="L11" s="8"/>
      <c r="M11" s="15"/>
      <c r="N11" s="8"/>
    </row>
    <row r="12" spans="1:14" ht="13.5" customHeight="1">
      <c r="A12" s="5" t="s">
        <v>19</v>
      </c>
      <c r="B12" s="6" t="s">
        <v>20</v>
      </c>
      <c r="C12" s="5"/>
      <c r="D12" s="7">
        <f>D13+D15</f>
        <v>2500000000</v>
      </c>
      <c r="E12" s="30"/>
      <c r="F12" s="31"/>
      <c r="G12" s="7">
        <f>G13+G15</f>
        <v>3500000000</v>
      </c>
      <c r="H12" s="88">
        <v>2500000000</v>
      </c>
      <c r="I12" s="89"/>
      <c r="L12" s="8"/>
      <c r="M12" s="15"/>
      <c r="N12" s="8"/>
    </row>
    <row r="13" spans="1:14" ht="13.5" customHeight="1">
      <c r="A13" s="2" t="s">
        <v>152</v>
      </c>
      <c r="B13" s="3" t="s">
        <v>21</v>
      </c>
      <c r="C13" s="2"/>
      <c r="D13" s="4"/>
      <c r="E13" s="32"/>
      <c r="F13" s="33"/>
      <c r="G13" s="4"/>
      <c r="H13" s="89"/>
      <c r="I13" s="89">
        <f t="shared" ref="I13:I15" si="0">D13-H13</f>
        <v>0</v>
      </c>
      <c r="L13" s="8"/>
      <c r="M13" s="15"/>
      <c r="N13" s="8"/>
    </row>
    <row r="14" spans="1:14" ht="13.5" customHeight="1">
      <c r="A14" s="2" t="s">
        <v>153</v>
      </c>
      <c r="B14" s="3">
        <v>122</v>
      </c>
      <c r="C14" s="2"/>
      <c r="D14" s="4"/>
      <c r="E14" s="32"/>
      <c r="F14" s="33"/>
      <c r="G14" s="4"/>
      <c r="H14" s="89"/>
      <c r="I14" s="89">
        <f t="shared" si="0"/>
        <v>0</v>
      </c>
      <c r="L14" s="8"/>
      <c r="M14" s="15"/>
      <c r="N14" s="8"/>
    </row>
    <row r="15" spans="1:14" ht="13.5" customHeight="1">
      <c r="A15" s="2" t="s">
        <v>154</v>
      </c>
      <c r="B15" s="3">
        <v>123</v>
      </c>
      <c r="C15" s="2"/>
      <c r="D15" s="19">
        <v>2500000000</v>
      </c>
      <c r="E15" s="32"/>
      <c r="F15" s="33"/>
      <c r="G15" s="19">
        <v>3500000000</v>
      </c>
      <c r="H15" s="89">
        <v>2500000000</v>
      </c>
      <c r="I15" s="89">
        <f t="shared" si="0"/>
        <v>0</v>
      </c>
      <c r="L15" s="8"/>
      <c r="M15" s="15"/>
      <c r="N15" s="8"/>
    </row>
    <row r="16" spans="1:14" ht="13.5" customHeight="1">
      <c r="A16" s="5" t="s">
        <v>22</v>
      </c>
      <c r="B16" s="6" t="s">
        <v>23</v>
      </c>
      <c r="C16" s="5"/>
      <c r="D16" s="7">
        <f>SUM(D17:D24)</f>
        <v>5032389048</v>
      </c>
      <c r="E16" s="30"/>
      <c r="F16" s="31"/>
      <c r="G16" s="7">
        <f>SUM(G17:G24)</f>
        <v>2734320674</v>
      </c>
      <c r="H16" s="88"/>
      <c r="I16" s="88"/>
      <c r="J16" s="14">
        <f>D16-G16</f>
        <v>2298068374</v>
      </c>
      <c r="L16" s="8">
        <v>13116</v>
      </c>
      <c r="M16" s="15">
        <v>13118</v>
      </c>
      <c r="N16" s="8"/>
    </row>
    <row r="17" spans="1:15" ht="13.5" customHeight="1">
      <c r="A17" s="2" t="s">
        <v>24</v>
      </c>
      <c r="B17" s="3" t="s">
        <v>25</v>
      </c>
      <c r="C17" s="2"/>
      <c r="D17" s="19">
        <f>M17+L17</f>
        <v>3382660649</v>
      </c>
      <c r="E17" s="55"/>
      <c r="F17" s="56"/>
      <c r="G17" s="19">
        <v>1486806655</v>
      </c>
      <c r="H17" s="89">
        <v>6197841682</v>
      </c>
      <c r="I17" s="89">
        <f>D17-H17</f>
        <v>-2815181033</v>
      </c>
      <c r="K17" s="8" t="s">
        <v>233</v>
      </c>
      <c r="L17" s="43">
        <v>1354280820</v>
      </c>
      <c r="M17" s="15">
        <v>2028379829</v>
      </c>
      <c r="N17" s="14">
        <f>SUM(L17:M17)</f>
        <v>3382660649</v>
      </c>
      <c r="O17" s="14"/>
    </row>
    <row r="18" spans="1:15" ht="13.5" customHeight="1">
      <c r="A18" s="2" t="s">
        <v>155</v>
      </c>
      <c r="B18" s="3" t="s">
        <v>26</v>
      </c>
      <c r="C18" s="2"/>
      <c r="D18" s="19">
        <f>L18</f>
        <v>663450000</v>
      </c>
      <c r="E18" s="32"/>
      <c r="F18" s="33"/>
      <c r="G18" s="19">
        <v>419848739</v>
      </c>
      <c r="H18" s="89">
        <v>1176450000</v>
      </c>
      <c r="I18" s="89">
        <f t="shared" ref="I18" si="1">D18-H18</f>
        <v>-513000000</v>
      </c>
      <c r="K18" s="8" t="s">
        <v>234</v>
      </c>
      <c r="L18" s="42">
        <v>663450000</v>
      </c>
      <c r="M18" s="15"/>
      <c r="N18" s="8"/>
    </row>
    <row r="19" spans="1:15" ht="13.5" customHeight="1">
      <c r="A19" s="2" t="s">
        <v>27</v>
      </c>
      <c r="B19" s="3" t="s">
        <v>28</v>
      </c>
      <c r="C19" s="2"/>
      <c r="D19" s="19">
        <v>0</v>
      </c>
      <c r="E19" s="32"/>
      <c r="F19" s="33"/>
      <c r="G19" s="19">
        <v>0</v>
      </c>
      <c r="H19" s="89"/>
      <c r="I19" s="89"/>
      <c r="L19" s="8"/>
      <c r="M19" s="15"/>
      <c r="N19" s="8"/>
    </row>
    <row r="20" spans="1:15" ht="13.5" customHeight="1">
      <c r="A20" s="2" t="s">
        <v>29</v>
      </c>
      <c r="B20" s="3" t="s">
        <v>30</v>
      </c>
      <c r="C20" s="2"/>
      <c r="D20" s="19">
        <v>0</v>
      </c>
      <c r="E20" s="32"/>
      <c r="F20" s="33"/>
      <c r="G20" s="19">
        <v>0</v>
      </c>
      <c r="H20" s="89"/>
      <c r="I20" s="89"/>
      <c r="L20" s="8"/>
      <c r="M20" s="15"/>
      <c r="N20" s="8"/>
    </row>
    <row r="21" spans="1:15" ht="13.5" customHeight="1">
      <c r="A21" s="2" t="s">
        <v>149</v>
      </c>
      <c r="B21" s="3">
        <v>135</v>
      </c>
      <c r="C21" s="2"/>
      <c r="D21" s="19"/>
      <c r="E21" s="4"/>
      <c r="F21" s="33"/>
      <c r="G21" s="19"/>
      <c r="H21" s="89"/>
      <c r="I21" s="89"/>
      <c r="L21" s="41">
        <v>141</v>
      </c>
      <c r="M21" s="15">
        <v>1388</v>
      </c>
      <c r="N21" s="8">
        <v>3383</v>
      </c>
      <c r="O21" s="8">
        <v>244</v>
      </c>
    </row>
    <row r="22" spans="1:15" ht="13.5" customHeight="1">
      <c r="A22" s="2" t="s">
        <v>157</v>
      </c>
      <c r="B22" s="3">
        <v>136</v>
      </c>
      <c r="C22" s="2"/>
      <c r="D22" s="19">
        <f>L22+M22+N22+O22</f>
        <v>1051478399</v>
      </c>
      <c r="E22" s="4"/>
      <c r="F22" s="33"/>
      <c r="G22" s="57">
        <v>892865280</v>
      </c>
      <c r="H22" s="90">
        <v>1297354873</v>
      </c>
      <c r="I22" s="89">
        <f>D22-H22</f>
        <v>-245876474</v>
      </c>
      <c r="K22" s="15" t="s">
        <v>235</v>
      </c>
      <c r="L22" s="40">
        <v>121119194</v>
      </c>
      <c r="M22" s="40">
        <v>840359205</v>
      </c>
      <c r="N22" s="15">
        <v>0</v>
      </c>
      <c r="O22" s="40">
        <v>90000000</v>
      </c>
    </row>
    <row r="23" spans="1:15" ht="13.5" customHeight="1">
      <c r="A23" s="2" t="s">
        <v>156</v>
      </c>
      <c r="B23" s="3">
        <v>137</v>
      </c>
      <c r="C23" s="2"/>
      <c r="D23" s="19">
        <v>-65200000</v>
      </c>
      <c r="E23" s="32"/>
      <c r="F23" s="33"/>
      <c r="G23" s="19">
        <v>-65200000</v>
      </c>
      <c r="H23" s="89">
        <v>-65200000</v>
      </c>
      <c r="I23" s="89">
        <f>D23-H23</f>
        <v>0</v>
      </c>
      <c r="K23" s="15"/>
      <c r="L23" s="8"/>
      <c r="M23" s="15"/>
      <c r="N23" s="8"/>
    </row>
    <row r="24" spans="1:15" ht="13.5" customHeight="1">
      <c r="A24" s="2" t="s">
        <v>158</v>
      </c>
      <c r="B24" s="3" t="s">
        <v>31</v>
      </c>
      <c r="C24" s="2"/>
      <c r="D24" s="4">
        <v>0</v>
      </c>
      <c r="E24" s="32"/>
      <c r="F24" s="33"/>
      <c r="G24" s="4">
        <v>0</v>
      </c>
      <c r="H24" s="89"/>
      <c r="I24" s="89"/>
      <c r="L24" s="8"/>
      <c r="M24" s="15"/>
      <c r="N24" s="8"/>
    </row>
    <row r="25" spans="1:15" ht="13.5" customHeight="1">
      <c r="A25" s="5" t="s">
        <v>32</v>
      </c>
      <c r="B25" s="6" t="s">
        <v>33</v>
      </c>
      <c r="C25" s="5"/>
      <c r="D25" s="7">
        <f>SUM(D26:D27)</f>
        <v>4874631309</v>
      </c>
      <c r="E25" s="30"/>
      <c r="F25" s="31"/>
      <c r="G25" s="7">
        <f>SUM(G26:G27)</f>
        <v>4693818858</v>
      </c>
      <c r="H25" s="88"/>
      <c r="I25" s="88"/>
      <c r="K25" s="15"/>
      <c r="L25" s="14">
        <v>152</v>
      </c>
      <c r="M25" s="15">
        <v>154</v>
      </c>
      <c r="N25" s="8">
        <v>155</v>
      </c>
    </row>
    <row r="26" spans="1:15" ht="13.5" customHeight="1">
      <c r="A26" s="2" t="s">
        <v>34</v>
      </c>
      <c r="B26" s="3" t="s">
        <v>35</v>
      </c>
      <c r="C26" s="2"/>
      <c r="D26" s="19">
        <f>L26+M26+N26</f>
        <v>4909477162</v>
      </c>
      <c r="E26" s="32"/>
      <c r="F26" s="33"/>
      <c r="G26" s="4">
        <v>4940489878</v>
      </c>
      <c r="H26" s="89">
        <v>1305435266</v>
      </c>
      <c r="I26" s="89">
        <f>D26-H26</f>
        <v>3604041896</v>
      </c>
      <c r="J26" s="14">
        <f>D26-G26</f>
        <v>-31012716</v>
      </c>
      <c r="K26" s="15" t="s">
        <v>236</v>
      </c>
      <c r="L26" s="43">
        <v>1199247634</v>
      </c>
      <c r="M26" s="43">
        <v>1692959941</v>
      </c>
      <c r="N26" s="43">
        <v>2017269587</v>
      </c>
    </row>
    <row r="27" spans="1:15" ht="13.5" customHeight="1">
      <c r="A27" s="2" t="s">
        <v>36</v>
      </c>
      <c r="B27" s="3" t="s">
        <v>37</v>
      </c>
      <c r="C27" s="2"/>
      <c r="D27" s="19">
        <v>-34845853</v>
      </c>
      <c r="E27" s="32"/>
      <c r="F27" s="33"/>
      <c r="G27" s="4">
        <v>-246671020</v>
      </c>
      <c r="H27" s="89">
        <v>-40225548</v>
      </c>
      <c r="I27" s="89">
        <f t="shared" ref="I27" si="2">D27-H27</f>
        <v>5379695</v>
      </c>
      <c r="L27" s="8"/>
      <c r="M27" s="15"/>
      <c r="N27" s="8"/>
    </row>
    <row r="28" spans="1:15" ht="13.5" customHeight="1">
      <c r="A28" s="5" t="s">
        <v>38</v>
      </c>
      <c r="B28" s="6" t="s">
        <v>39</v>
      </c>
      <c r="C28" s="5"/>
      <c r="D28" s="7">
        <f>SUM(D29:D33)</f>
        <v>92823674</v>
      </c>
      <c r="E28" s="30"/>
      <c r="F28" s="31"/>
      <c r="G28" s="7">
        <f>G29+G30</f>
        <v>515328698</v>
      </c>
      <c r="H28" s="88">
        <v>108876108</v>
      </c>
      <c r="I28" s="88"/>
      <c r="L28" s="41">
        <v>2421</v>
      </c>
      <c r="M28" s="15">
        <v>2428</v>
      </c>
      <c r="N28" s="8"/>
    </row>
    <row r="29" spans="1:15" ht="13.5" customHeight="1">
      <c r="A29" s="2" t="s">
        <v>40</v>
      </c>
      <c r="B29" s="3" t="s">
        <v>41</v>
      </c>
      <c r="C29" s="2"/>
      <c r="D29" s="4">
        <f>L29</f>
        <v>92823674</v>
      </c>
      <c r="E29" s="4"/>
      <c r="F29" s="33"/>
      <c r="G29" s="4">
        <v>125492007</v>
      </c>
      <c r="H29" s="89">
        <v>108876108</v>
      </c>
      <c r="I29" s="89">
        <f t="shared" ref="I29:I31" si="3">D29-H29</f>
        <v>-16052434</v>
      </c>
      <c r="K29" s="8" t="s">
        <v>237</v>
      </c>
      <c r="L29" s="40">
        <v>92823674</v>
      </c>
      <c r="M29" s="15">
        <f>N30-L29</f>
        <v>1783302695</v>
      </c>
      <c r="N29" s="14">
        <f>SUM(L29:M29)</f>
        <v>1876126369</v>
      </c>
    </row>
    <row r="30" spans="1:15" ht="13.5" customHeight="1">
      <c r="A30" s="2" t="s">
        <v>42</v>
      </c>
      <c r="B30" s="3" t="s">
        <v>43</v>
      </c>
      <c r="C30" s="2"/>
      <c r="D30" s="4">
        <v>0</v>
      </c>
      <c r="E30" s="32"/>
      <c r="F30" s="33"/>
      <c r="G30" s="4">
        <v>389836691</v>
      </c>
      <c r="H30" s="89"/>
      <c r="I30" s="89">
        <f t="shared" si="3"/>
        <v>0</v>
      </c>
      <c r="J30" s="14">
        <f>D30-G30</f>
        <v>-389836691</v>
      </c>
      <c r="L30" s="8"/>
      <c r="M30" s="15"/>
      <c r="N30" s="14">
        <v>1876126369</v>
      </c>
    </row>
    <row r="31" spans="1:15" ht="13.5" customHeight="1">
      <c r="A31" s="2" t="s">
        <v>44</v>
      </c>
      <c r="B31" s="3">
        <v>153</v>
      </c>
      <c r="C31" s="2"/>
      <c r="D31" s="4">
        <v>0</v>
      </c>
      <c r="E31" s="32"/>
      <c r="F31" s="33"/>
      <c r="G31" s="4"/>
      <c r="H31" s="89"/>
      <c r="I31" s="89">
        <f t="shared" si="3"/>
        <v>0</v>
      </c>
      <c r="J31" s="14">
        <f>D31-G31</f>
        <v>0</v>
      </c>
      <c r="K31" s="8" t="s">
        <v>238</v>
      </c>
      <c r="L31" s="40"/>
      <c r="M31" s="15"/>
      <c r="N31" s="8"/>
    </row>
    <row r="32" spans="1:15" ht="13.5" customHeight="1">
      <c r="A32" s="2" t="s">
        <v>159</v>
      </c>
      <c r="B32" s="3">
        <v>154</v>
      </c>
      <c r="C32" s="2"/>
      <c r="D32" s="4"/>
      <c r="E32" s="32"/>
      <c r="F32" s="33"/>
      <c r="G32" s="4"/>
      <c r="H32" s="89"/>
      <c r="I32" s="89"/>
      <c r="L32" s="8"/>
      <c r="M32" s="15"/>
      <c r="N32" s="8"/>
    </row>
    <row r="33" spans="1:14" ht="13.5" customHeight="1">
      <c r="A33" s="2" t="s">
        <v>45</v>
      </c>
      <c r="B33" s="3">
        <v>155</v>
      </c>
      <c r="C33" s="2"/>
      <c r="D33" s="4"/>
      <c r="E33" s="32"/>
      <c r="F33" s="33"/>
      <c r="G33" s="4"/>
      <c r="H33" s="89"/>
      <c r="I33" s="89"/>
      <c r="L33" s="14"/>
      <c r="M33" s="15"/>
      <c r="N33" s="8"/>
    </row>
    <row r="34" spans="1:14" ht="13.5" customHeight="1">
      <c r="A34" s="5" t="s">
        <v>46</v>
      </c>
      <c r="B34" s="6" t="s">
        <v>47</v>
      </c>
      <c r="C34" s="5"/>
      <c r="D34" s="7">
        <f>D35+D43+D53+D56+D65</f>
        <v>29470974666</v>
      </c>
      <c r="E34" s="30"/>
      <c r="F34" s="31"/>
      <c r="G34" s="7">
        <f>G35+G43+G53+G56+G65</f>
        <v>28252145133</v>
      </c>
      <c r="H34" s="88">
        <v>29138416062</v>
      </c>
      <c r="I34" s="88"/>
      <c r="L34" s="8"/>
      <c r="M34" s="15"/>
      <c r="N34" s="8"/>
    </row>
    <row r="35" spans="1:14" ht="13.5" customHeight="1">
      <c r="A35" s="5" t="s">
        <v>48</v>
      </c>
      <c r="B35" s="6" t="s">
        <v>49</v>
      </c>
      <c r="C35" s="5"/>
      <c r="D35" s="7">
        <f>SUM(D36:D42)</f>
        <v>0</v>
      </c>
      <c r="E35" s="30"/>
      <c r="F35" s="31"/>
      <c r="G35" s="7">
        <f>SUM(G36:G42)</f>
        <v>0</v>
      </c>
      <c r="H35" s="88"/>
      <c r="I35" s="88"/>
      <c r="L35" s="8"/>
      <c r="M35" s="15"/>
      <c r="N35" s="8"/>
    </row>
    <row r="36" spans="1:14" ht="13.5" hidden="1" customHeight="1">
      <c r="A36" s="2" t="s">
        <v>50</v>
      </c>
      <c r="B36" s="3" t="s">
        <v>51</v>
      </c>
      <c r="C36" s="2"/>
      <c r="D36" s="4"/>
      <c r="E36" s="32"/>
      <c r="F36" s="33"/>
      <c r="G36" s="4"/>
      <c r="H36" s="89"/>
      <c r="I36" s="89"/>
      <c r="L36" s="8"/>
      <c r="M36" s="15"/>
      <c r="N36" s="8"/>
    </row>
    <row r="37" spans="1:14" ht="13.5" hidden="1" customHeight="1">
      <c r="A37" s="2" t="s">
        <v>160</v>
      </c>
      <c r="B37" s="3">
        <v>212</v>
      </c>
      <c r="C37" s="2"/>
      <c r="D37" s="4"/>
      <c r="E37" s="32"/>
      <c r="F37" s="33"/>
      <c r="G37" s="4"/>
      <c r="H37" s="89"/>
      <c r="I37" s="89"/>
      <c r="L37" s="8"/>
      <c r="M37" s="15"/>
      <c r="N37" s="8"/>
    </row>
    <row r="38" spans="1:14" ht="13.5" hidden="1" customHeight="1">
      <c r="A38" s="2" t="s">
        <v>161</v>
      </c>
      <c r="B38" s="3">
        <v>213</v>
      </c>
      <c r="C38" s="2"/>
      <c r="D38" s="4"/>
      <c r="E38" s="32"/>
      <c r="F38" s="33"/>
      <c r="G38" s="4"/>
      <c r="H38" s="89"/>
      <c r="I38" s="89"/>
      <c r="L38" s="8"/>
      <c r="M38" s="15"/>
      <c r="N38" s="8"/>
    </row>
    <row r="39" spans="1:14" ht="13.5" hidden="1" customHeight="1">
      <c r="A39" s="2" t="s">
        <v>162</v>
      </c>
      <c r="B39" s="3">
        <v>214</v>
      </c>
      <c r="C39" s="2"/>
      <c r="D39" s="4"/>
      <c r="E39" s="32"/>
      <c r="F39" s="33"/>
      <c r="G39" s="4"/>
      <c r="H39" s="89"/>
      <c r="I39" s="89"/>
      <c r="L39" s="8"/>
      <c r="M39" s="15"/>
      <c r="N39" s="8"/>
    </row>
    <row r="40" spans="1:14" ht="13.5" hidden="1" customHeight="1">
      <c r="A40" s="2" t="s">
        <v>163</v>
      </c>
      <c r="B40" s="3">
        <v>215</v>
      </c>
      <c r="C40" s="2"/>
      <c r="D40" s="4"/>
      <c r="E40" s="32"/>
      <c r="F40" s="33"/>
      <c r="G40" s="4"/>
      <c r="H40" s="89"/>
      <c r="I40" s="89"/>
      <c r="L40" s="8"/>
      <c r="M40" s="15"/>
      <c r="N40" s="8"/>
    </row>
    <row r="41" spans="1:14" ht="13.5" hidden="1" customHeight="1">
      <c r="A41" s="2" t="s">
        <v>164</v>
      </c>
      <c r="B41" s="3">
        <v>216</v>
      </c>
      <c r="C41" s="2"/>
      <c r="D41" s="4"/>
      <c r="E41" s="32"/>
      <c r="F41" s="33"/>
      <c r="G41" s="4"/>
      <c r="H41" s="89"/>
      <c r="I41" s="89"/>
      <c r="L41" s="8"/>
      <c r="M41" s="15"/>
      <c r="N41" s="8"/>
    </row>
    <row r="42" spans="1:14" ht="13.5" hidden="1" customHeight="1">
      <c r="A42" s="2" t="s">
        <v>165</v>
      </c>
      <c r="B42" s="3" t="s">
        <v>52</v>
      </c>
      <c r="C42" s="2"/>
      <c r="D42" s="4"/>
      <c r="E42" s="32"/>
      <c r="F42" s="33"/>
      <c r="G42" s="4"/>
      <c r="H42" s="89"/>
      <c r="I42" s="89"/>
      <c r="L42" s="8"/>
      <c r="M42" s="15"/>
      <c r="N42" s="8"/>
    </row>
    <row r="43" spans="1:14" ht="13.5" customHeight="1">
      <c r="A43" s="5" t="s">
        <v>53</v>
      </c>
      <c r="B43" s="6" t="s">
        <v>54</v>
      </c>
      <c r="C43" s="5"/>
      <c r="D43" s="7">
        <f>D44+D47+D50</f>
        <v>13450931993</v>
      </c>
      <c r="E43" s="30"/>
      <c r="F43" s="31"/>
      <c r="G43" s="7">
        <f>G44+G47+G50</f>
        <v>13351899090</v>
      </c>
      <c r="H43" s="88">
        <v>12984659128</v>
      </c>
      <c r="I43" s="88"/>
      <c r="L43" s="8"/>
      <c r="M43" s="15"/>
      <c r="N43" s="8"/>
    </row>
    <row r="44" spans="1:14" ht="13.5" customHeight="1">
      <c r="A44" s="5" t="s">
        <v>55</v>
      </c>
      <c r="B44" s="6" t="s">
        <v>56</v>
      </c>
      <c r="C44" s="5"/>
      <c r="D44" s="7">
        <f>SUM(D45:D46)</f>
        <v>13450931993</v>
      </c>
      <c r="E44" s="30"/>
      <c r="F44" s="31"/>
      <c r="G44" s="7">
        <f>SUM(G45:G46)</f>
        <v>13351899090</v>
      </c>
      <c r="H44" s="88">
        <v>12984659128</v>
      </c>
      <c r="I44" s="88"/>
      <c r="L44" s="8"/>
      <c r="M44" s="15"/>
      <c r="N44" s="8"/>
    </row>
    <row r="45" spans="1:14" ht="13.5" customHeight="1">
      <c r="A45" s="2" t="s">
        <v>57</v>
      </c>
      <c r="B45" s="3" t="s">
        <v>58</v>
      </c>
      <c r="C45" s="2"/>
      <c r="D45" s="19">
        <v>60128702076</v>
      </c>
      <c r="E45" s="32"/>
      <c r="F45" s="33"/>
      <c r="G45" s="4">
        <v>57613982086</v>
      </c>
      <c r="H45" s="89">
        <v>59195202076</v>
      </c>
      <c r="I45" s="89">
        <f t="shared" ref="I45:I46" si="4">D45-H45</f>
        <v>933500000</v>
      </c>
      <c r="L45" s="8"/>
      <c r="M45" s="15"/>
      <c r="N45" s="8"/>
    </row>
    <row r="46" spans="1:14" ht="13.5" customHeight="1">
      <c r="A46" s="2" t="s">
        <v>59</v>
      </c>
      <c r="B46" s="3" t="s">
        <v>60</v>
      </c>
      <c r="C46" s="2"/>
      <c r="D46" s="19">
        <v>-46677770083</v>
      </c>
      <c r="E46" s="32"/>
      <c r="F46" s="33"/>
      <c r="G46" s="4">
        <v>-44262082996</v>
      </c>
      <c r="H46" s="89">
        <v>-46210542948</v>
      </c>
      <c r="I46" s="89">
        <f t="shared" si="4"/>
        <v>-467227135</v>
      </c>
      <c r="L46" s="8"/>
      <c r="M46" s="15"/>
      <c r="N46" s="8"/>
    </row>
    <row r="47" spans="1:14" ht="13.5" hidden="1" customHeight="1">
      <c r="A47" s="5" t="s">
        <v>61</v>
      </c>
      <c r="B47" s="6" t="s">
        <v>62</v>
      </c>
      <c r="C47" s="5"/>
      <c r="D47" s="7"/>
      <c r="E47" s="30"/>
      <c r="F47" s="31"/>
      <c r="G47" s="7">
        <v>0</v>
      </c>
      <c r="H47" s="88"/>
      <c r="I47" s="88"/>
      <c r="L47" s="8"/>
      <c r="M47" s="15"/>
      <c r="N47" s="8"/>
    </row>
    <row r="48" spans="1:14" ht="13.5" hidden="1" customHeight="1">
      <c r="A48" s="2" t="s">
        <v>57</v>
      </c>
      <c r="B48" s="3" t="s">
        <v>63</v>
      </c>
      <c r="C48" s="2"/>
      <c r="D48" s="4"/>
      <c r="E48" s="32"/>
      <c r="F48" s="33"/>
      <c r="G48" s="4"/>
      <c r="H48" s="89"/>
      <c r="I48" s="89"/>
      <c r="L48" s="8"/>
      <c r="M48" s="15"/>
      <c r="N48" s="8"/>
    </row>
    <row r="49" spans="1:14" ht="13.5" hidden="1" customHeight="1">
      <c r="A49" s="2" t="s">
        <v>59</v>
      </c>
      <c r="B49" s="3" t="s">
        <v>64</v>
      </c>
      <c r="C49" s="2"/>
      <c r="D49" s="4"/>
      <c r="E49" s="32"/>
      <c r="F49" s="33"/>
      <c r="G49" s="4"/>
      <c r="H49" s="89"/>
      <c r="I49" s="89"/>
      <c r="L49" s="8"/>
      <c r="M49" s="15"/>
      <c r="N49" s="8"/>
    </row>
    <row r="50" spans="1:14" ht="13.5" hidden="1" customHeight="1">
      <c r="A50" s="5" t="s">
        <v>65</v>
      </c>
      <c r="B50" s="6" t="s">
        <v>66</v>
      </c>
      <c r="C50" s="5"/>
      <c r="D50" s="7"/>
      <c r="E50" s="30"/>
      <c r="F50" s="31"/>
      <c r="G50" s="7">
        <f>SUM(G51:G52)</f>
        <v>0</v>
      </c>
      <c r="H50" s="88"/>
      <c r="I50" s="88"/>
      <c r="L50" s="8"/>
      <c r="M50" s="15"/>
      <c r="N50" s="8"/>
    </row>
    <row r="51" spans="1:14" ht="13.5" hidden="1" customHeight="1">
      <c r="A51" s="2" t="s">
        <v>57</v>
      </c>
      <c r="B51" s="3" t="s">
        <v>67</v>
      </c>
      <c r="C51" s="2"/>
      <c r="D51" s="4"/>
      <c r="E51" s="32"/>
      <c r="F51" s="33"/>
      <c r="G51" s="4"/>
      <c r="H51" s="89"/>
      <c r="I51" s="89"/>
      <c r="L51" s="8"/>
      <c r="M51" s="15"/>
      <c r="N51" s="8"/>
    </row>
    <row r="52" spans="1:14" ht="13.5" hidden="1" customHeight="1">
      <c r="A52" s="2" t="s">
        <v>59</v>
      </c>
      <c r="B52" s="3" t="s">
        <v>68</v>
      </c>
      <c r="C52" s="2"/>
      <c r="D52" s="4"/>
      <c r="E52" s="32"/>
      <c r="F52" s="33"/>
      <c r="G52" s="4"/>
      <c r="H52" s="89"/>
      <c r="I52" s="89"/>
      <c r="L52" s="8"/>
      <c r="M52" s="15"/>
      <c r="N52" s="8"/>
    </row>
    <row r="53" spans="1:14" ht="13.5" hidden="1" customHeight="1">
      <c r="A53" s="5" t="s">
        <v>69</v>
      </c>
      <c r="B53" s="6">
        <v>230</v>
      </c>
      <c r="C53" s="5"/>
      <c r="D53" s="7"/>
      <c r="E53" s="30"/>
      <c r="F53" s="31"/>
      <c r="G53" s="7">
        <f>SUM(G54:G55)</f>
        <v>0</v>
      </c>
      <c r="H53" s="88"/>
      <c r="I53" s="88"/>
      <c r="L53" s="8"/>
      <c r="M53" s="15"/>
      <c r="N53" s="8"/>
    </row>
    <row r="54" spans="1:14" ht="13.5" hidden="1" customHeight="1">
      <c r="A54" s="2" t="s">
        <v>57</v>
      </c>
      <c r="B54" s="3">
        <v>231</v>
      </c>
      <c r="C54" s="2"/>
      <c r="D54" s="4"/>
      <c r="E54" s="32"/>
      <c r="F54" s="33"/>
      <c r="G54" s="4"/>
      <c r="H54" s="89"/>
      <c r="I54" s="89"/>
      <c r="L54" s="8"/>
      <c r="M54" s="15"/>
      <c r="N54" s="8"/>
    </row>
    <row r="55" spans="1:14" ht="13.5" hidden="1" customHeight="1">
      <c r="A55" s="2" t="s">
        <v>59</v>
      </c>
      <c r="B55" s="3">
        <v>232</v>
      </c>
      <c r="C55" s="2"/>
      <c r="D55" s="4"/>
      <c r="E55" s="32"/>
      <c r="F55" s="33"/>
      <c r="G55" s="4"/>
      <c r="H55" s="89"/>
      <c r="I55" s="89"/>
      <c r="L55" s="8"/>
      <c r="M55" s="15"/>
      <c r="N55" s="8"/>
    </row>
    <row r="56" spans="1:14" ht="13.5" customHeight="1">
      <c r="A56" s="5" t="s">
        <v>150</v>
      </c>
      <c r="B56" s="6">
        <v>240</v>
      </c>
      <c r="C56" s="5"/>
      <c r="D56" s="7">
        <f>D57+D58</f>
        <v>14236739978</v>
      </c>
      <c r="E56" s="30"/>
      <c r="F56" s="31"/>
      <c r="G56" s="7">
        <f>G57+G58</f>
        <v>13408970000</v>
      </c>
      <c r="H56" s="88">
        <v>14118477008</v>
      </c>
      <c r="I56" s="88"/>
      <c r="L56" s="8"/>
      <c r="M56" s="15"/>
      <c r="N56" s="8"/>
    </row>
    <row r="57" spans="1:14" ht="13.5" customHeight="1">
      <c r="A57" s="2" t="s">
        <v>166</v>
      </c>
      <c r="B57" s="6">
        <v>241</v>
      </c>
      <c r="C57" s="5"/>
      <c r="D57" s="7"/>
      <c r="E57" s="30"/>
      <c r="F57" s="31"/>
      <c r="G57" s="7"/>
      <c r="H57" s="88"/>
      <c r="I57" s="88"/>
      <c r="L57" s="8"/>
      <c r="M57" s="15"/>
      <c r="N57" s="8"/>
    </row>
    <row r="58" spans="1:14" ht="13.5" customHeight="1">
      <c r="A58" s="2" t="s">
        <v>151</v>
      </c>
      <c r="B58" s="3">
        <v>242</v>
      </c>
      <c r="C58" s="5"/>
      <c r="D58" s="19">
        <v>14236739978</v>
      </c>
      <c r="E58" s="4"/>
      <c r="F58" s="33"/>
      <c r="G58" s="4">
        <v>13408970000</v>
      </c>
      <c r="H58" s="89">
        <v>14118477008</v>
      </c>
      <c r="I58" s="89">
        <f>D58-H58</f>
        <v>118262970</v>
      </c>
      <c r="L58" s="8"/>
      <c r="M58" s="15"/>
      <c r="N58" s="8"/>
    </row>
    <row r="59" spans="1:14" ht="13.5" customHeight="1">
      <c r="A59" s="5" t="s">
        <v>167</v>
      </c>
      <c r="B59" s="6">
        <v>250</v>
      </c>
      <c r="C59" s="5"/>
      <c r="D59" s="7"/>
      <c r="E59" s="30"/>
      <c r="F59" s="31"/>
      <c r="G59" s="7"/>
      <c r="H59" s="88"/>
      <c r="I59" s="88"/>
      <c r="L59" s="8"/>
      <c r="M59" s="15"/>
      <c r="N59" s="8"/>
    </row>
    <row r="60" spans="1:14" ht="13.5" hidden="1" customHeight="1">
      <c r="A60" s="2" t="s">
        <v>70</v>
      </c>
      <c r="B60" s="3" t="s">
        <v>71</v>
      </c>
      <c r="C60" s="2"/>
      <c r="D60" s="4"/>
      <c r="E60" s="32"/>
      <c r="F60" s="33"/>
      <c r="G60" s="4"/>
      <c r="H60" s="89"/>
      <c r="I60" s="89"/>
      <c r="L60" s="8"/>
      <c r="M60" s="15"/>
      <c r="N60" s="8"/>
    </row>
    <row r="61" spans="1:14" ht="13.5" hidden="1" customHeight="1">
      <c r="A61" s="2" t="s">
        <v>72</v>
      </c>
      <c r="B61" s="3" t="s">
        <v>73</v>
      </c>
      <c r="C61" s="2"/>
      <c r="D61" s="4"/>
      <c r="E61" s="32"/>
      <c r="F61" s="33"/>
      <c r="G61" s="4"/>
      <c r="H61" s="89"/>
      <c r="I61" s="89"/>
      <c r="L61" s="8"/>
      <c r="M61" s="15"/>
      <c r="N61" s="8"/>
    </row>
    <row r="62" spans="1:14" ht="13.5" hidden="1" customHeight="1">
      <c r="A62" s="2" t="s">
        <v>168</v>
      </c>
      <c r="B62" s="3">
        <v>253</v>
      </c>
      <c r="C62" s="2"/>
      <c r="D62" s="4"/>
      <c r="E62" s="32"/>
      <c r="F62" s="33"/>
      <c r="G62" s="4"/>
      <c r="H62" s="89"/>
      <c r="I62" s="89"/>
      <c r="L62" s="8"/>
      <c r="M62" s="15"/>
      <c r="N62" s="8"/>
    </row>
    <row r="63" spans="1:14" ht="13.5" hidden="1" customHeight="1">
      <c r="A63" s="2" t="s">
        <v>169</v>
      </c>
      <c r="B63" s="3">
        <v>254</v>
      </c>
      <c r="C63" s="2"/>
      <c r="D63" s="4"/>
      <c r="E63" s="32"/>
      <c r="F63" s="33"/>
      <c r="G63" s="4"/>
      <c r="H63" s="89"/>
      <c r="I63" s="89"/>
      <c r="L63" s="8"/>
      <c r="M63" s="15"/>
      <c r="N63" s="8"/>
    </row>
    <row r="64" spans="1:14" ht="13.5" hidden="1" customHeight="1">
      <c r="A64" s="2" t="s">
        <v>170</v>
      </c>
      <c r="B64" s="3">
        <v>255</v>
      </c>
      <c r="C64" s="2"/>
      <c r="D64" s="4"/>
      <c r="E64" s="32"/>
      <c r="F64" s="33"/>
      <c r="G64" s="4"/>
      <c r="H64" s="89"/>
      <c r="I64" s="89"/>
      <c r="L64" s="8"/>
      <c r="M64" s="15"/>
      <c r="N64" s="8"/>
    </row>
    <row r="65" spans="1:19" ht="13.5" customHeight="1">
      <c r="A65" s="5" t="s">
        <v>171</v>
      </c>
      <c r="B65" s="6" t="s">
        <v>74</v>
      </c>
      <c r="C65" s="5"/>
      <c r="D65" s="7">
        <f>SUM(D66:D70)</f>
        <v>1783302695</v>
      </c>
      <c r="E65" s="30"/>
      <c r="F65" s="31"/>
      <c r="G65" s="7">
        <f>SUM(G66:G70)</f>
        <v>1491276043</v>
      </c>
      <c r="H65" s="88">
        <v>2035279926</v>
      </c>
      <c r="I65" s="88"/>
      <c r="L65" s="102">
        <v>2421</v>
      </c>
      <c r="M65" s="101">
        <v>2428</v>
      </c>
      <c r="N65" s="8"/>
    </row>
    <row r="66" spans="1:19" ht="13.5" customHeight="1">
      <c r="A66" s="2" t="s">
        <v>75</v>
      </c>
      <c r="B66" s="3" t="s">
        <v>76</v>
      </c>
      <c r="C66" s="2"/>
      <c r="D66" s="19">
        <f>N29-D29</f>
        <v>1783302695</v>
      </c>
      <c r="E66" s="32"/>
      <c r="F66" s="33"/>
      <c r="G66" s="4">
        <v>1491276043</v>
      </c>
      <c r="H66" s="89">
        <v>2035279926</v>
      </c>
      <c r="I66" s="89">
        <f>D66-H66</f>
        <v>-251977231</v>
      </c>
      <c r="J66" s="14">
        <f>D66-G66</f>
        <v>292026652</v>
      </c>
      <c r="K66" s="8" t="s">
        <v>237</v>
      </c>
      <c r="L66" s="102"/>
      <c r="M66" s="101"/>
      <c r="N66" s="8"/>
    </row>
    <row r="67" spans="1:19" ht="13.5" hidden="1" customHeight="1">
      <c r="A67" s="2" t="s">
        <v>77</v>
      </c>
      <c r="B67" s="3" t="s">
        <v>78</v>
      </c>
      <c r="C67" s="2"/>
      <c r="D67" s="4"/>
      <c r="E67" s="32"/>
      <c r="F67" s="33"/>
      <c r="G67" s="4"/>
      <c r="H67" s="89"/>
      <c r="I67" s="89"/>
      <c r="L67" s="8"/>
      <c r="M67" s="15"/>
      <c r="N67" s="8"/>
    </row>
    <row r="68" spans="1:19" ht="13.5" hidden="1" customHeight="1">
      <c r="A68" s="2" t="s">
        <v>172</v>
      </c>
      <c r="B68" s="3">
        <v>263</v>
      </c>
      <c r="C68" s="2"/>
      <c r="D68" s="4"/>
      <c r="E68" s="32"/>
      <c r="F68" s="33"/>
      <c r="G68" s="4"/>
      <c r="H68" s="89"/>
      <c r="I68" s="89"/>
      <c r="L68" s="8"/>
      <c r="M68" s="15"/>
      <c r="N68" s="8"/>
    </row>
    <row r="69" spans="1:19" ht="13.5" hidden="1" customHeight="1">
      <c r="A69" s="2" t="s">
        <v>173</v>
      </c>
      <c r="B69" s="3">
        <v>268</v>
      </c>
      <c r="C69" s="2"/>
      <c r="D69" s="4"/>
      <c r="E69" s="32"/>
      <c r="F69" s="33"/>
      <c r="G69" s="4"/>
      <c r="H69" s="89"/>
      <c r="I69" s="89"/>
      <c r="L69" s="8"/>
      <c r="M69" s="15"/>
      <c r="N69" s="8"/>
    </row>
    <row r="70" spans="1:19" ht="13.5" hidden="1" customHeight="1">
      <c r="A70" s="2" t="s">
        <v>174</v>
      </c>
      <c r="B70" s="3">
        <v>269</v>
      </c>
      <c r="C70" s="2"/>
      <c r="D70" s="4"/>
      <c r="E70" s="32"/>
      <c r="F70" s="33"/>
      <c r="G70" s="4"/>
      <c r="H70" s="89"/>
      <c r="I70" s="89"/>
      <c r="L70" s="8"/>
      <c r="M70" s="15"/>
      <c r="N70" s="8"/>
    </row>
    <row r="71" spans="1:19" ht="13.5" customHeight="1">
      <c r="A71" s="5" t="s">
        <v>79</v>
      </c>
      <c r="B71" s="6" t="s">
        <v>80</v>
      </c>
      <c r="C71" s="5"/>
      <c r="D71" s="7">
        <f>D34+D8</f>
        <v>47268264057</v>
      </c>
      <c r="E71" s="30"/>
      <c r="F71" s="31"/>
      <c r="G71" s="7">
        <f>G34+G8</f>
        <v>42118143700</v>
      </c>
      <c r="H71" s="88"/>
      <c r="I71" s="88"/>
      <c r="K71" s="15"/>
      <c r="L71" s="102"/>
      <c r="M71" s="46"/>
      <c r="N71" s="69" t="s">
        <v>239</v>
      </c>
    </row>
    <row r="72" spans="1:19" ht="13.5" customHeight="1">
      <c r="A72" s="5" t="s">
        <v>81</v>
      </c>
      <c r="B72" s="6"/>
      <c r="C72" s="5"/>
      <c r="D72" s="7"/>
      <c r="E72" s="30"/>
      <c r="F72" s="31"/>
      <c r="G72" s="7"/>
      <c r="H72" s="88"/>
      <c r="I72" s="88"/>
      <c r="L72" s="102"/>
      <c r="M72" s="46"/>
      <c r="N72" s="69" t="s">
        <v>240</v>
      </c>
    </row>
    <row r="73" spans="1:19" ht="13.5" customHeight="1">
      <c r="A73" s="5" t="s">
        <v>82</v>
      </c>
      <c r="B73" s="6" t="s">
        <v>83</v>
      </c>
      <c r="C73" s="5"/>
      <c r="D73" s="7">
        <f>D74+D89</f>
        <v>21825142379</v>
      </c>
      <c r="E73" s="30"/>
      <c r="F73" s="31"/>
      <c r="G73" s="7">
        <f>G74+G89</f>
        <v>18755429203</v>
      </c>
      <c r="H73" s="88"/>
      <c r="I73" s="88"/>
      <c r="L73" s="102"/>
      <c r="M73" s="46">
        <v>18382605</v>
      </c>
      <c r="N73" s="69" t="s">
        <v>244</v>
      </c>
    </row>
    <row r="74" spans="1:19" ht="13.5" customHeight="1">
      <c r="A74" s="5" t="s">
        <v>84</v>
      </c>
      <c r="B74" s="6" t="s">
        <v>85</v>
      </c>
      <c r="C74" s="5"/>
      <c r="D74" s="7">
        <f>SUM(D75:D88)</f>
        <v>21775142379</v>
      </c>
      <c r="E74" s="30"/>
      <c r="F74" s="31"/>
      <c r="G74" s="7">
        <f>SUM(G75:G88)</f>
        <v>18755429203</v>
      </c>
      <c r="H74" s="88"/>
      <c r="I74" s="88"/>
      <c r="L74" s="102"/>
      <c r="M74" s="46"/>
      <c r="N74" s="69" t="s">
        <v>245</v>
      </c>
    </row>
    <row r="75" spans="1:19" ht="13.5" customHeight="1">
      <c r="A75" s="2" t="s">
        <v>175</v>
      </c>
      <c r="B75" s="3">
        <v>311</v>
      </c>
      <c r="C75" s="2"/>
      <c r="D75" s="19">
        <f>L75</f>
        <v>1432577064</v>
      </c>
      <c r="E75" s="4"/>
      <c r="F75" s="33"/>
      <c r="G75" s="4">
        <v>881457544</v>
      </c>
      <c r="H75" s="89">
        <v>1130002181</v>
      </c>
      <c r="I75" s="89">
        <f>D75-H75</f>
        <v>302574883</v>
      </c>
      <c r="K75" s="8" t="s">
        <v>241</v>
      </c>
      <c r="L75" s="47">
        <v>1432577064</v>
      </c>
      <c r="M75" s="46"/>
      <c r="N75" s="69" t="s">
        <v>246</v>
      </c>
      <c r="S75" s="14"/>
    </row>
    <row r="76" spans="1:19" ht="13.5" customHeight="1">
      <c r="A76" s="2" t="s">
        <v>176</v>
      </c>
      <c r="B76" s="3">
        <v>312</v>
      </c>
      <c r="C76" s="2"/>
      <c r="D76" s="19">
        <f>L76</f>
        <v>0</v>
      </c>
      <c r="E76" s="4"/>
      <c r="F76" s="33"/>
      <c r="G76" s="4">
        <v>0</v>
      </c>
      <c r="H76" s="89"/>
      <c r="I76" s="89">
        <f t="shared" ref="I76:I78" si="5">D76-H76</f>
        <v>0</v>
      </c>
      <c r="K76" s="8" t="s">
        <v>242</v>
      </c>
      <c r="L76" s="42"/>
      <c r="M76" s="46">
        <v>244573225</v>
      </c>
      <c r="N76" s="69" t="s">
        <v>247</v>
      </c>
    </row>
    <row r="77" spans="1:19" ht="13.5" customHeight="1">
      <c r="A77" s="2" t="s">
        <v>177</v>
      </c>
      <c r="B77" s="3">
        <v>313</v>
      </c>
      <c r="C77" s="2"/>
      <c r="D77" s="19">
        <v>41549254</v>
      </c>
      <c r="E77" s="32"/>
      <c r="F77" s="33"/>
      <c r="G77" s="4">
        <v>90763492</v>
      </c>
      <c r="H77" s="89">
        <v>984109930</v>
      </c>
      <c r="I77" s="89">
        <f>D77-H77</f>
        <v>-942560676</v>
      </c>
      <c r="L77" s="45"/>
      <c r="M77" s="46"/>
      <c r="N77" s="69" t="s">
        <v>298</v>
      </c>
    </row>
    <row r="78" spans="1:19" ht="13.5" customHeight="1">
      <c r="A78" s="2" t="s">
        <v>178</v>
      </c>
      <c r="B78" s="3">
        <v>314</v>
      </c>
      <c r="C78" s="2"/>
      <c r="D78" s="19">
        <v>2162510706</v>
      </c>
      <c r="E78" s="4"/>
      <c r="F78" s="33"/>
      <c r="G78" s="4">
        <v>1612328083</v>
      </c>
      <c r="H78" s="89">
        <v>1793317697</v>
      </c>
      <c r="I78" s="89">
        <f t="shared" si="5"/>
        <v>369193009</v>
      </c>
      <c r="L78" s="45"/>
      <c r="M78" s="46"/>
      <c r="N78" s="69" t="s">
        <v>248</v>
      </c>
    </row>
    <row r="79" spans="1:19" ht="13.5" customHeight="1">
      <c r="A79" s="2" t="s">
        <v>179</v>
      </c>
      <c r="B79" s="3">
        <v>315</v>
      </c>
      <c r="C79" s="2"/>
      <c r="D79" s="19"/>
      <c r="E79" s="4"/>
      <c r="F79" s="33"/>
      <c r="G79" s="4"/>
      <c r="H79" s="89"/>
      <c r="I79" s="89"/>
      <c r="K79" s="8" t="s">
        <v>243</v>
      </c>
      <c r="L79" s="42"/>
      <c r="M79" s="47"/>
      <c r="N79" s="46">
        <v>17527777548</v>
      </c>
      <c r="O79" s="69" t="s">
        <v>311</v>
      </c>
    </row>
    <row r="80" spans="1:19" ht="13.5" customHeight="1">
      <c r="A80" s="2" t="s">
        <v>180</v>
      </c>
      <c r="B80" s="3">
        <v>316</v>
      </c>
      <c r="C80" s="2"/>
      <c r="D80" s="4"/>
      <c r="E80" s="32"/>
      <c r="F80" s="33"/>
      <c r="G80" s="4"/>
      <c r="H80" s="89"/>
      <c r="I80" s="89"/>
      <c r="M80" s="42">
        <f>SUM(M71:M79)</f>
        <v>262955830</v>
      </c>
      <c r="N80" s="42"/>
    </row>
    <row r="81" spans="1:15" ht="13.5" customHeight="1">
      <c r="A81" s="2" t="s">
        <v>181</v>
      </c>
      <c r="B81" s="3">
        <v>317</v>
      </c>
      <c r="C81" s="2"/>
      <c r="D81" s="4"/>
      <c r="E81" s="32"/>
      <c r="F81" s="33"/>
      <c r="G81" s="4"/>
      <c r="H81" s="89"/>
      <c r="I81" s="89"/>
      <c r="L81" s="45"/>
      <c r="M81" s="47">
        <f>N79+M80</f>
        <v>17790733378</v>
      </c>
      <c r="N81" s="42"/>
    </row>
    <row r="82" spans="1:15" ht="13.5" customHeight="1">
      <c r="A82" s="2" t="s">
        <v>182</v>
      </c>
      <c r="B82" s="3">
        <v>318</v>
      </c>
      <c r="C82" s="2"/>
      <c r="D82" s="19">
        <v>137280000</v>
      </c>
      <c r="E82" s="32"/>
      <c r="F82" s="33"/>
      <c r="G82" s="4">
        <v>225000000</v>
      </c>
      <c r="H82" s="89">
        <v>679088810</v>
      </c>
      <c r="I82" s="89">
        <f t="shared" ref="I82:I83" si="6">D82-H82</f>
        <v>-541808810</v>
      </c>
      <c r="L82" s="45"/>
      <c r="M82" s="47">
        <f>M81-D83</f>
        <v>0</v>
      </c>
      <c r="N82" s="42"/>
    </row>
    <row r="83" spans="1:15" ht="13.5" customHeight="1">
      <c r="A83" s="2" t="s">
        <v>183</v>
      </c>
      <c r="B83" s="3" t="s">
        <v>86</v>
      </c>
      <c r="C83" s="2"/>
      <c r="D83" s="19">
        <f>M81</f>
        <v>17790733378</v>
      </c>
      <c r="E83" s="32"/>
      <c r="F83" s="33"/>
      <c r="G83" s="19">
        <v>15775009763</v>
      </c>
      <c r="H83" s="89">
        <v>17718536768</v>
      </c>
      <c r="I83" s="89">
        <f t="shared" si="6"/>
        <v>72196610</v>
      </c>
      <c r="L83" s="8"/>
      <c r="M83" s="15"/>
      <c r="N83" s="15">
        <f>SUM(N80:N82)</f>
        <v>0</v>
      </c>
    </row>
    <row r="84" spans="1:15" ht="13.5" customHeight="1">
      <c r="A84" s="2" t="s">
        <v>184</v>
      </c>
      <c r="B84" s="3">
        <v>320</v>
      </c>
      <c r="C84" s="2"/>
      <c r="D84" s="19"/>
      <c r="E84" s="32"/>
      <c r="F84" s="33"/>
      <c r="G84" s="19"/>
      <c r="H84" s="89"/>
      <c r="I84" s="89"/>
      <c r="L84" s="8"/>
      <c r="M84" s="15"/>
      <c r="N84" s="14">
        <f>N83-N79</f>
        <v>-17527777548</v>
      </c>
      <c r="O84" s="14"/>
    </row>
    <row r="85" spans="1:15" ht="13.5" customHeight="1">
      <c r="A85" s="2" t="s">
        <v>185</v>
      </c>
      <c r="B85" s="3">
        <v>321</v>
      </c>
      <c r="C85" s="2"/>
      <c r="D85" s="19"/>
      <c r="E85" s="32"/>
      <c r="F85" s="33"/>
      <c r="G85" s="4"/>
      <c r="H85" s="89"/>
      <c r="I85" s="89"/>
      <c r="L85" s="8"/>
      <c r="M85" s="15"/>
      <c r="N85" s="8"/>
    </row>
    <row r="86" spans="1:15" ht="13.5" customHeight="1">
      <c r="A86" s="2" t="s">
        <v>186</v>
      </c>
      <c r="B86" s="3">
        <v>322</v>
      </c>
      <c r="C86" s="2"/>
      <c r="D86" s="19">
        <v>210491977</v>
      </c>
      <c r="E86" s="32"/>
      <c r="F86" s="33"/>
      <c r="G86" s="4">
        <v>170870321</v>
      </c>
      <c r="H86" s="89">
        <v>226502977</v>
      </c>
      <c r="I86" s="89">
        <f>D86-H86</f>
        <v>-16011000</v>
      </c>
      <c r="L86" s="8"/>
      <c r="M86" s="15"/>
      <c r="N86" s="8"/>
    </row>
    <row r="87" spans="1:15" ht="13.5" customHeight="1">
      <c r="A87" s="2" t="s">
        <v>187</v>
      </c>
      <c r="B87" s="3">
        <v>323</v>
      </c>
      <c r="C87" s="2"/>
      <c r="D87" s="4"/>
      <c r="E87" s="32"/>
      <c r="F87" s="33"/>
      <c r="G87" s="4"/>
      <c r="H87" s="89"/>
      <c r="I87" s="89"/>
      <c r="L87" s="15"/>
      <c r="M87" s="15"/>
      <c r="N87" s="8"/>
    </row>
    <row r="88" spans="1:15" ht="13.5" customHeight="1">
      <c r="A88" s="2" t="s">
        <v>188</v>
      </c>
      <c r="B88" s="3">
        <v>324</v>
      </c>
      <c r="C88" s="2"/>
      <c r="D88" s="4"/>
      <c r="E88" s="32"/>
      <c r="F88" s="33"/>
      <c r="G88" s="4"/>
      <c r="H88" s="89"/>
      <c r="I88" s="89"/>
      <c r="L88" s="8"/>
      <c r="M88" s="15"/>
      <c r="N88" s="8"/>
    </row>
    <row r="89" spans="1:15" ht="13.5" customHeight="1">
      <c r="A89" s="5" t="s">
        <v>87</v>
      </c>
      <c r="B89" s="6" t="s">
        <v>88</v>
      </c>
      <c r="C89" s="5"/>
      <c r="D89" s="7">
        <f>SUM(D90:D102)</f>
        <v>50000000</v>
      </c>
      <c r="E89" s="30"/>
      <c r="F89" s="31"/>
      <c r="G89" s="7">
        <f>SUM(G90:G102)</f>
        <v>0</v>
      </c>
      <c r="H89" s="88"/>
      <c r="I89" s="88"/>
      <c r="L89" s="8"/>
      <c r="M89" s="15"/>
      <c r="N89" s="8"/>
    </row>
    <row r="90" spans="1:15" ht="13.5" customHeight="1">
      <c r="A90" s="2" t="s">
        <v>89</v>
      </c>
      <c r="B90" s="3" t="s">
        <v>90</v>
      </c>
      <c r="C90" s="2"/>
      <c r="D90" s="83"/>
      <c r="E90" s="32"/>
      <c r="F90" s="33"/>
      <c r="G90" s="4">
        <v>0</v>
      </c>
      <c r="H90" s="89"/>
      <c r="I90" s="89"/>
      <c r="L90" s="8"/>
      <c r="M90" s="15"/>
      <c r="N90" s="8"/>
    </row>
    <row r="91" spans="1:15" ht="13.5" customHeight="1">
      <c r="A91" s="2" t="s">
        <v>189</v>
      </c>
      <c r="B91" s="3">
        <v>332</v>
      </c>
      <c r="C91" s="2"/>
      <c r="D91" s="4"/>
      <c r="E91" s="32"/>
      <c r="F91" s="33"/>
      <c r="G91" s="4"/>
      <c r="H91" s="89"/>
      <c r="I91" s="89"/>
      <c r="L91" s="8"/>
      <c r="M91" s="15"/>
      <c r="N91" s="8"/>
    </row>
    <row r="92" spans="1:15" ht="13.5" customHeight="1">
      <c r="A92" s="2" t="s">
        <v>190</v>
      </c>
      <c r="B92" s="3">
        <v>333</v>
      </c>
      <c r="C92" s="2"/>
      <c r="D92" s="4"/>
      <c r="E92" s="32"/>
      <c r="F92" s="33"/>
      <c r="G92" s="4"/>
      <c r="H92" s="89"/>
      <c r="I92" s="89"/>
      <c r="L92" s="8"/>
      <c r="M92" s="15"/>
      <c r="N92" s="8"/>
    </row>
    <row r="93" spans="1:15" ht="13.5" customHeight="1">
      <c r="A93" s="2" t="s">
        <v>191</v>
      </c>
      <c r="B93" s="3">
        <v>334</v>
      </c>
      <c r="C93" s="2"/>
      <c r="D93" s="4"/>
      <c r="E93" s="32"/>
      <c r="F93" s="33"/>
      <c r="G93" s="4"/>
      <c r="H93" s="89"/>
      <c r="I93" s="89"/>
      <c r="L93" s="8"/>
      <c r="M93" s="15"/>
      <c r="N93" s="8"/>
    </row>
    <row r="94" spans="1:15" ht="13.5" customHeight="1">
      <c r="A94" s="2" t="s">
        <v>192</v>
      </c>
      <c r="B94" s="3">
        <v>335</v>
      </c>
      <c r="C94" s="2"/>
      <c r="D94" s="4"/>
      <c r="E94" s="32"/>
      <c r="F94" s="33"/>
      <c r="G94" s="4"/>
      <c r="H94" s="89"/>
      <c r="I94" s="89"/>
      <c r="L94" s="8"/>
      <c r="M94" s="15"/>
      <c r="N94" s="8"/>
    </row>
    <row r="95" spans="1:15" ht="13.5" customHeight="1">
      <c r="A95" s="2" t="s">
        <v>193</v>
      </c>
      <c r="B95" s="3">
        <v>336</v>
      </c>
      <c r="C95" s="2"/>
      <c r="D95" s="4"/>
      <c r="E95" s="32"/>
      <c r="F95" s="33"/>
      <c r="G95" s="4"/>
      <c r="H95" s="89"/>
      <c r="I95" s="89"/>
      <c r="L95" s="8"/>
      <c r="M95" s="15"/>
      <c r="N95" s="8"/>
    </row>
    <row r="96" spans="1:15" ht="13.5" customHeight="1">
      <c r="A96" s="2" t="s">
        <v>194</v>
      </c>
      <c r="B96" s="3">
        <v>337</v>
      </c>
      <c r="C96" s="2"/>
      <c r="D96" s="19">
        <v>50000000</v>
      </c>
      <c r="E96" s="32"/>
      <c r="F96" s="33"/>
      <c r="G96" s="4"/>
      <c r="H96" s="89"/>
      <c r="I96" s="89">
        <f>D96-H96</f>
        <v>50000000</v>
      </c>
      <c r="J96" s="14"/>
      <c r="L96" s="8"/>
      <c r="M96" s="15"/>
      <c r="N96" s="8"/>
    </row>
    <row r="97" spans="1:14" ht="13.5" hidden="1" customHeight="1">
      <c r="A97" s="2" t="s">
        <v>195</v>
      </c>
      <c r="B97" s="3">
        <v>338</v>
      </c>
      <c r="C97" s="2"/>
      <c r="D97" s="4"/>
      <c r="E97" s="32"/>
      <c r="F97" s="33"/>
      <c r="G97" s="4"/>
      <c r="H97" s="89"/>
      <c r="I97" s="89"/>
      <c r="L97" s="8"/>
      <c r="M97" s="15"/>
      <c r="N97" s="8"/>
    </row>
    <row r="98" spans="1:14" ht="13.5" hidden="1" customHeight="1">
      <c r="A98" s="2" t="s">
        <v>196</v>
      </c>
      <c r="B98" s="3">
        <v>339</v>
      </c>
      <c r="C98" s="2"/>
      <c r="D98" s="4"/>
      <c r="E98" s="32"/>
      <c r="F98" s="33"/>
      <c r="G98" s="4"/>
      <c r="H98" s="89"/>
      <c r="I98" s="89"/>
      <c r="L98" s="8"/>
      <c r="M98" s="15"/>
      <c r="N98" s="8"/>
    </row>
    <row r="99" spans="1:14" ht="13.5" hidden="1" customHeight="1">
      <c r="A99" s="2" t="s">
        <v>197</v>
      </c>
      <c r="B99" s="3">
        <v>340</v>
      </c>
      <c r="C99" s="2"/>
      <c r="D99" s="4"/>
      <c r="E99" s="32"/>
      <c r="F99" s="33"/>
      <c r="G99" s="4"/>
      <c r="H99" s="89"/>
      <c r="I99" s="89"/>
      <c r="L99" s="8"/>
      <c r="M99" s="15"/>
      <c r="N99" s="8"/>
    </row>
    <row r="100" spans="1:14" ht="13.5" hidden="1" customHeight="1">
      <c r="A100" s="2" t="s">
        <v>198</v>
      </c>
      <c r="B100" s="3">
        <v>341</v>
      </c>
      <c r="C100" s="2"/>
      <c r="D100" s="4"/>
      <c r="E100" s="32"/>
      <c r="F100" s="33"/>
      <c r="G100" s="4"/>
      <c r="H100" s="89"/>
      <c r="I100" s="89"/>
      <c r="L100" s="8"/>
      <c r="M100" s="15"/>
      <c r="N100" s="8"/>
    </row>
    <row r="101" spans="1:14" ht="13.5" hidden="1" customHeight="1">
      <c r="A101" s="2" t="s">
        <v>199</v>
      </c>
      <c r="B101" s="3">
        <v>342</v>
      </c>
      <c r="C101" s="2"/>
      <c r="D101" s="4"/>
      <c r="E101" s="32"/>
      <c r="F101" s="33"/>
      <c r="G101" s="4"/>
      <c r="H101" s="89"/>
      <c r="I101" s="89"/>
      <c r="L101" s="8"/>
      <c r="M101" s="15"/>
      <c r="N101" s="8"/>
    </row>
    <row r="102" spans="1:14" ht="13.5" hidden="1" customHeight="1">
      <c r="A102" s="2" t="s">
        <v>200</v>
      </c>
      <c r="B102" s="3">
        <v>343</v>
      </c>
      <c r="C102" s="2"/>
      <c r="D102" s="4"/>
      <c r="E102" s="32"/>
      <c r="F102" s="33"/>
      <c r="G102" s="4"/>
      <c r="H102" s="89"/>
      <c r="I102" s="89"/>
      <c r="L102" s="8"/>
      <c r="M102" s="15"/>
      <c r="N102" s="8"/>
    </row>
    <row r="103" spans="1:14" ht="13.5" customHeight="1">
      <c r="A103" s="5" t="s">
        <v>91</v>
      </c>
      <c r="B103" s="6" t="s">
        <v>92</v>
      </c>
      <c r="C103" s="5"/>
      <c r="D103" s="7">
        <f>D104+D122</f>
        <v>25443121678</v>
      </c>
      <c r="E103" s="30"/>
      <c r="F103" s="31"/>
      <c r="G103" s="7">
        <f>G104+G122</f>
        <v>23362714497</v>
      </c>
      <c r="H103" s="88">
        <v>23595311025</v>
      </c>
      <c r="I103" s="88"/>
      <c r="K103" s="15"/>
      <c r="L103" s="15"/>
      <c r="M103" s="15"/>
      <c r="N103" s="8"/>
    </row>
    <row r="104" spans="1:14" ht="13.5" customHeight="1">
      <c r="A104" s="5" t="s">
        <v>93</v>
      </c>
      <c r="B104" s="6" t="s">
        <v>94</v>
      </c>
      <c r="C104" s="5"/>
      <c r="D104" s="7">
        <f>SUM(D105:D121)-D106-D119-D118</f>
        <v>25443121678</v>
      </c>
      <c r="E104" s="30"/>
      <c r="F104" s="31"/>
      <c r="G104" s="7">
        <f>SUM(G105:G121)-G106-G118-G119</f>
        <v>23362714497</v>
      </c>
      <c r="H104" s="88">
        <v>23595311025</v>
      </c>
      <c r="I104" s="88"/>
      <c r="K104" s="38"/>
      <c r="L104" s="8"/>
      <c r="M104" s="15"/>
      <c r="N104" s="8"/>
    </row>
    <row r="105" spans="1:14" ht="13.5" customHeight="1">
      <c r="A105" s="2" t="s">
        <v>201</v>
      </c>
      <c r="B105" s="3" t="s">
        <v>95</v>
      </c>
      <c r="C105" s="2"/>
      <c r="D105" s="7">
        <v>20959850000</v>
      </c>
      <c r="E105" s="30"/>
      <c r="F105" s="31"/>
      <c r="G105" s="7">
        <v>20159850000</v>
      </c>
      <c r="H105" s="88">
        <v>20959850000</v>
      </c>
      <c r="I105" s="88"/>
      <c r="L105" s="8"/>
      <c r="M105" s="15"/>
      <c r="N105" s="8"/>
    </row>
    <row r="106" spans="1:14" ht="13.5" customHeight="1">
      <c r="A106" s="22" t="s">
        <v>202</v>
      </c>
      <c r="B106" s="3" t="s">
        <v>203</v>
      </c>
      <c r="C106" s="2"/>
      <c r="D106" s="23">
        <v>20959850000</v>
      </c>
      <c r="E106" s="34"/>
      <c r="F106" s="35"/>
      <c r="G106" s="23">
        <v>20159850000</v>
      </c>
      <c r="H106" s="91">
        <v>20959850000</v>
      </c>
      <c r="I106" s="89">
        <f>D106-H106</f>
        <v>0</v>
      </c>
      <c r="L106" s="8"/>
      <c r="M106" s="15"/>
      <c r="N106" s="8"/>
    </row>
    <row r="107" spans="1:14" ht="13.5" customHeight="1">
      <c r="A107" s="22" t="s">
        <v>204</v>
      </c>
      <c r="B107" s="3" t="s">
        <v>205</v>
      </c>
      <c r="C107" s="2"/>
      <c r="D107" s="4"/>
      <c r="E107" s="32"/>
      <c r="F107" s="33"/>
      <c r="G107" s="4"/>
      <c r="H107" s="89"/>
      <c r="I107" s="89"/>
      <c r="L107" s="8"/>
      <c r="M107" s="15"/>
      <c r="N107" s="8"/>
    </row>
    <row r="108" spans="1:14" ht="13.5" customHeight="1">
      <c r="A108" s="2" t="s">
        <v>96</v>
      </c>
      <c r="B108" s="3" t="s">
        <v>97</v>
      </c>
      <c r="C108" s="2"/>
      <c r="D108" s="4">
        <v>229755263</v>
      </c>
      <c r="E108" s="32"/>
      <c r="F108" s="33"/>
      <c r="G108" s="4"/>
      <c r="H108" s="89"/>
      <c r="I108" s="89">
        <f>D108-H108</f>
        <v>229755263</v>
      </c>
      <c r="L108" s="8"/>
      <c r="M108" s="15"/>
      <c r="N108" s="8"/>
    </row>
    <row r="109" spans="1:14" ht="13.5" customHeight="1">
      <c r="A109" s="2" t="s">
        <v>206</v>
      </c>
      <c r="B109" s="3">
        <v>413</v>
      </c>
      <c r="C109" s="2"/>
      <c r="D109" s="4"/>
      <c r="E109" s="32"/>
      <c r="F109" s="33"/>
      <c r="G109" s="4"/>
      <c r="H109" s="89"/>
      <c r="I109" s="89"/>
      <c r="L109" s="8"/>
      <c r="M109" s="15"/>
      <c r="N109" s="8"/>
    </row>
    <row r="110" spans="1:14" ht="13.5" customHeight="1">
      <c r="A110" s="2" t="s">
        <v>207</v>
      </c>
      <c r="B110" s="3">
        <v>414</v>
      </c>
      <c r="C110" s="2"/>
      <c r="D110" s="4"/>
      <c r="E110" s="32"/>
      <c r="F110" s="33"/>
      <c r="G110" s="4"/>
      <c r="H110" s="89"/>
      <c r="I110" s="89"/>
      <c r="L110" s="8"/>
      <c r="M110" s="15"/>
      <c r="N110" s="8"/>
    </row>
    <row r="111" spans="1:14" ht="13.5" customHeight="1">
      <c r="A111" s="2" t="s">
        <v>208</v>
      </c>
      <c r="B111" s="3">
        <v>415</v>
      </c>
      <c r="C111" s="2"/>
      <c r="D111" s="19">
        <v>0</v>
      </c>
      <c r="E111" s="32"/>
      <c r="F111" s="33"/>
      <c r="G111" s="4">
        <v>-943752685</v>
      </c>
      <c r="H111" s="89">
        <v>-943752685</v>
      </c>
      <c r="I111" s="89">
        <f>D111-H111</f>
        <v>943752685</v>
      </c>
      <c r="L111" s="8"/>
      <c r="M111" s="15"/>
      <c r="N111" s="8"/>
    </row>
    <row r="112" spans="1:14" ht="13.5" customHeight="1">
      <c r="A112" s="2" t="s">
        <v>209</v>
      </c>
      <c r="B112" s="3">
        <v>416</v>
      </c>
      <c r="C112" s="2"/>
      <c r="D112" s="4"/>
      <c r="E112" s="32"/>
      <c r="F112" s="33"/>
      <c r="G112" s="4"/>
      <c r="H112" s="89"/>
      <c r="I112" s="89"/>
      <c r="L112" s="8"/>
      <c r="M112" s="15"/>
      <c r="N112" s="8"/>
    </row>
    <row r="113" spans="1:18" ht="13.5" customHeight="1">
      <c r="A113" s="2" t="s">
        <v>210</v>
      </c>
      <c r="B113" s="3">
        <v>417</v>
      </c>
      <c r="C113" s="2"/>
      <c r="D113" s="4"/>
      <c r="E113" s="32"/>
      <c r="F113" s="33"/>
      <c r="G113" s="4"/>
      <c r="H113" s="89"/>
      <c r="I113" s="89"/>
      <c r="L113" s="8"/>
      <c r="M113" s="15"/>
      <c r="N113" s="8"/>
    </row>
    <row r="114" spans="1:18" ht="13.5" customHeight="1">
      <c r="A114" s="2" t="s">
        <v>211</v>
      </c>
      <c r="B114" s="3">
        <v>418</v>
      </c>
      <c r="C114" s="2"/>
      <c r="D114" s="19">
        <v>2589722101</v>
      </c>
      <c r="E114" s="32"/>
      <c r="F114" s="33"/>
      <c r="G114" s="4">
        <v>2589722101</v>
      </c>
      <c r="H114" s="89">
        <v>2589722101</v>
      </c>
      <c r="I114" s="89">
        <f>D114-H114</f>
        <v>0</v>
      </c>
      <c r="L114" s="8"/>
      <c r="M114" s="15"/>
      <c r="N114" s="8"/>
    </row>
    <row r="115" spans="1:18" ht="13.5" customHeight="1">
      <c r="A115" s="2" t="s">
        <v>212</v>
      </c>
      <c r="B115" s="3">
        <v>419</v>
      </c>
      <c r="C115" s="2"/>
      <c r="D115" s="4"/>
      <c r="E115" s="32"/>
      <c r="F115" s="33"/>
      <c r="G115" s="4"/>
      <c r="H115" s="89"/>
      <c r="I115" s="89"/>
      <c r="L115" s="8"/>
      <c r="M115" s="15"/>
      <c r="N115" s="8"/>
    </row>
    <row r="116" spans="1:18" ht="13.5" customHeight="1">
      <c r="A116" s="2" t="s">
        <v>213</v>
      </c>
      <c r="B116" s="3">
        <v>420</v>
      </c>
      <c r="C116" s="2"/>
      <c r="D116" s="4">
        <v>0</v>
      </c>
      <c r="E116" s="32"/>
      <c r="F116" s="33"/>
      <c r="G116" s="4">
        <v>0</v>
      </c>
      <c r="H116" s="89"/>
      <c r="I116" s="89"/>
      <c r="L116" s="8"/>
      <c r="M116" s="15"/>
      <c r="N116" s="8"/>
    </row>
    <row r="117" spans="1:18" ht="13.5" customHeight="1">
      <c r="A117" s="2" t="s">
        <v>214</v>
      </c>
      <c r="B117" s="3">
        <v>421</v>
      </c>
      <c r="C117" s="2"/>
      <c r="D117" s="4">
        <f>D118+D119</f>
        <v>1663794314</v>
      </c>
      <c r="E117" s="32"/>
      <c r="F117" s="33"/>
      <c r="G117" s="4">
        <v>1556895081</v>
      </c>
      <c r="H117" s="89">
        <v>989491609</v>
      </c>
      <c r="I117" s="89"/>
      <c r="L117" s="8"/>
      <c r="M117" s="15"/>
      <c r="N117" s="8"/>
    </row>
    <row r="118" spans="1:18" ht="13.5" customHeight="1">
      <c r="A118" s="22" t="s">
        <v>215</v>
      </c>
      <c r="B118" s="3" t="s">
        <v>216</v>
      </c>
      <c r="C118" s="2"/>
      <c r="D118" s="4">
        <v>989491609</v>
      </c>
      <c r="E118" s="32"/>
      <c r="F118" s="33"/>
      <c r="G118" s="4">
        <v>1253557684</v>
      </c>
      <c r="H118" s="89">
        <v>811750445</v>
      </c>
      <c r="I118" s="89">
        <f>D118-H118</f>
        <v>177741164</v>
      </c>
      <c r="L118" s="8"/>
      <c r="M118" s="15"/>
      <c r="N118" s="8"/>
    </row>
    <row r="119" spans="1:18" ht="13.5" customHeight="1">
      <c r="A119" s="22" t="s">
        <v>217</v>
      </c>
      <c r="B119" s="3" t="s">
        <v>218</v>
      </c>
      <c r="C119" s="2"/>
      <c r="D119" s="4">
        <v>674302705</v>
      </c>
      <c r="E119" s="32"/>
      <c r="F119" s="33"/>
      <c r="G119" s="4">
        <v>303337397</v>
      </c>
      <c r="H119" s="89">
        <v>177741164</v>
      </c>
      <c r="I119" s="89">
        <f>D119-H119</f>
        <v>496561541</v>
      </c>
      <c r="L119" s="8"/>
      <c r="M119" s="15"/>
      <c r="N119" s="8"/>
    </row>
    <row r="120" spans="1:18" ht="13.5" hidden="1" customHeight="1">
      <c r="A120" s="2" t="s">
        <v>219</v>
      </c>
      <c r="B120" s="3">
        <v>422</v>
      </c>
      <c r="C120" s="2"/>
      <c r="D120" s="4">
        <v>0</v>
      </c>
      <c r="E120" s="32"/>
      <c r="F120" s="33"/>
      <c r="G120" s="4">
        <v>0</v>
      </c>
      <c r="H120" s="89"/>
      <c r="I120" s="89"/>
      <c r="L120" s="8"/>
      <c r="M120" s="15"/>
      <c r="N120" s="8"/>
    </row>
    <row r="121" spans="1:18" ht="13.5" hidden="1" customHeight="1">
      <c r="A121" s="2" t="s">
        <v>220</v>
      </c>
      <c r="B121" s="3">
        <v>429</v>
      </c>
      <c r="C121" s="2"/>
      <c r="D121" s="4"/>
      <c r="E121" s="32"/>
      <c r="F121" s="33"/>
      <c r="G121" s="4"/>
      <c r="H121" s="89"/>
      <c r="I121" s="89"/>
      <c r="L121" s="8"/>
      <c r="M121" s="15"/>
      <c r="N121" s="8"/>
    </row>
    <row r="122" spans="1:18" ht="13.5" hidden="1" customHeight="1">
      <c r="A122" s="5" t="s">
        <v>98</v>
      </c>
      <c r="B122" s="6" t="s">
        <v>99</v>
      </c>
      <c r="C122" s="5"/>
      <c r="D122" s="7"/>
      <c r="E122" s="30"/>
      <c r="F122" s="31"/>
      <c r="G122" s="7"/>
      <c r="H122" s="88"/>
      <c r="I122" s="88"/>
      <c r="L122" s="8"/>
      <c r="M122" s="15"/>
      <c r="N122" s="8"/>
    </row>
    <row r="123" spans="1:18" ht="13.5" hidden="1" customHeight="1">
      <c r="A123" s="2" t="s">
        <v>100</v>
      </c>
      <c r="B123" s="3">
        <v>431</v>
      </c>
      <c r="C123" s="2"/>
      <c r="D123" s="4"/>
      <c r="E123" s="32"/>
      <c r="F123" s="33"/>
      <c r="G123" s="4"/>
      <c r="H123" s="89"/>
      <c r="I123" s="89"/>
      <c r="L123" s="8"/>
      <c r="M123" s="15"/>
      <c r="N123" s="8"/>
    </row>
    <row r="124" spans="1:18" ht="13.5" hidden="1" customHeight="1">
      <c r="A124" s="2" t="s">
        <v>101</v>
      </c>
      <c r="B124" s="3">
        <v>432</v>
      </c>
      <c r="C124" s="2"/>
      <c r="D124" s="4"/>
      <c r="E124" s="32"/>
      <c r="F124" s="33"/>
      <c r="G124" s="4"/>
      <c r="H124" s="89"/>
      <c r="I124" s="89"/>
      <c r="L124" s="8"/>
      <c r="M124" s="15"/>
      <c r="N124" s="8"/>
    </row>
    <row r="125" spans="1:18" ht="13.5" customHeight="1">
      <c r="A125" s="5" t="s">
        <v>102</v>
      </c>
      <c r="B125" s="6" t="s">
        <v>103</v>
      </c>
      <c r="C125" s="5"/>
      <c r="D125" s="7">
        <f>+D103+D73</f>
        <v>47268264057</v>
      </c>
      <c r="E125" s="30"/>
      <c r="F125" s="31"/>
      <c r="G125" s="7">
        <f>+G103+G73</f>
        <v>42118143700</v>
      </c>
      <c r="H125" s="88"/>
      <c r="I125" s="88">
        <f>SUM(I8:I124)</f>
        <v>2282789338</v>
      </c>
      <c r="K125" s="39">
        <f>D125-D71</f>
        <v>0</v>
      </c>
      <c r="L125" s="39">
        <f>E125-E71</f>
        <v>0</v>
      </c>
      <c r="Q125" s="14">
        <f>D125-D71</f>
        <v>0</v>
      </c>
      <c r="R125" s="14">
        <f>G125-G71</f>
        <v>0</v>
      </c>
    </row>
    <row r="126" spans="1:18" ht="13.5" hidden="1" customHeight="1">
      <c r="A126" s="5" t="s">
        <v>104</v>
      </c>
      <c r="B126" s="6"/>
      <c r="C126" s="5"/>
      <c r="D126" s="7">
        <f>SUM(D127:D132)</f>
        <v>0</v>
      </c>
      <c r="E126" s="30"/>
      <c r="F126" s="31"/>
      <c r="G126" s="7">
        <f>SUM(G127:G132)</f>
        <v>0</v>
      </c>
      <c r="H126" s="88"/>
      <c r="I126" s="88"/>
      <c r="K126" s="14">
        <f>G125-G71</f>
        <v>0</v>
      </c>
    </row>
    <row r="127" spans="1:18" ht="12" hidden="1" customHeight="1">
      <c r="A127" s="2" t="s">
        <v>105</v>
      </c>
      <c r="B127" s="3" t="s">
        <v>106</v>
      </c>
      <c r="C127" s="2"/>
      <c r="D127" s="4"/>
      <c r="E127" s="36"/>
      <c r="F127" s="37"/>
    </row>
    <row r="128" spans="1:18" ht="12" hidden="1" customHeight="1">
      <c r="A128" s="2" t="s">
        <v>107</v>
      </c>
      <c r="B128" s="3" t="s">
        <v>108</v>
      </c>
      <c r="C128" s="2"/>
      <c r="D128" s="4"/>
      <c r="E128" s="36"/>
      <c r="F128" s="37"/>
    </row>
    <row r="129" spans="1:9" ht="12" hidden="1" customHeight="1">
      <c r="A129" s="2" t="s">
        <v>109</v>
      </c>
      <c r="B129" s="3" t="s">
        <v>110</v>
      </c>
      <c r="C129" s="2"/>
      <c r="D129" s="4"/>
      <c r="E129" s="36"/>
      <c r="F129" s="37"/>
    </row>
    <row r="130" spans="1:9" ht="12" hidden="1" customHeight="1">
      <c r="A130" s="2" t="s">
        <v>111</v>
      </c>
      <c r="B130" s="3" t="s">
        <v>112</v>
      </c>
      <c r="C130" s="2"/>
      <c r="D130" s="4"/>
      <c r="E130" s="36"/>
      <c r="F130" s="37"/>
    </row>
    <row r="131" spans="1:9" ht="12" hidden="1" customHeight="1">
      <c r="A131" s="2" t="s">
        <v>113</v>
      </c>
      <c r="B131" s="3" t="s">
        <v>114</v>
      </c>
      <c r="C131" s="2"/>
      <c r="D131" s="4"/>
      <c r="E131" s="36"/>
      <c r="F131" s="37"/>
    </row>
    <row r="132" spans="1:9" ht="12" hidden="1" customHeight="1">
      <c r="A132" s="2" t="s">
        <v>115</v>
      </c>
      <c r="B132" s="3" t="s">
        <v>116</v>
      </c>
      <c r="C132" s="2"/>
      <c r="D132" s="4"/>
      <c r="E132" s="36"/>
      <c r="F132" s="37"/>
    </row>
    <row r="134" spans="1:9">
      <c r="D134" s="108" t="s">
        <v>320</v>
      </c>
      <c r="E134" s="108"/>
      <c r="F134" s="108"/>
      <c r="G134" s="108"/>
      <c r="H134" s="92"/>
      <c r="I134" s="92"/>
    </row>
    <row r="135" spans="1:9" ht="18.75" customHeight="1">
      <c r="A135" s="99" t="s">
        <v>305</v>
      </c>
      <c r="B135" s="109" t="s">
        <v>307</v>
      </c>
      <c r="C135" s="109"/>
      <c r="D135" s="103" t="s">
        <v>117</v>
      </c>
      <c r="E135" s="103"/>
      <c r="F135" s="103"/>
      <c r="G135" s="103"/>
      <c r="H135" s="93"/>
      <c r="I135" s="93"/>
    </row>
    <row r="142" spans="1:9">
      <c r="A142" s="100" t="s">
        <v>306</v>
      </c>
      <c r="B142" s="109" t="s">
        <v>299</v>
      </c>
      <c r="C142" s="109"/>
      <c r="D142" s="103" t="s">
        <v>249</v>
      </c>
      <c r="E142" s="103"/>
      <c r="F142" s="103"/>
      <c r="G142" s="103"/>
      <c r="H142" s="93"/>
      <c r="I142" s="93"/>
    </row>
    <row r="143" spans="1:9">
      <c r="A143" s="99"/>
    </row>
  </sheetData>
  <mergeCells count="9">
    <mergeCell ref="D142:G142"/>
    <mergeCell ref="A3:B3"/>
    <mergeCell ref="C1:G1"/>
    <mergeCell ref="C2:G2"/>
    <mergeCell ref="A4:G4"/>
    <mergeCell ref="D134:G134"/>
    <mergeCell ref="D135:G135"/>
    <mergeCell ref="B135:C135"/>
    <mergeCell ref="B142:C142"/>
  </mergeCells>
  <pageMargins left="0.49" right="0.44" top="0.36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A6"/>
  <sheetViews>
    <sheetView showFormulas="1" workbookViewId="0"/>
  </sheetViews>
  <sheetFormatPr defaultColWidth="8" defaultRowHeight="12.75"/>
  <cols>
    <col min="1" max="1" width="26.125" style="16" customWidth="1"/>
    <col min="2" max="2" width="1.125" style="16" customWidth="1"/>
    <col min="3" max="3" width="28.125" style="16" customWidth="1"/>
    <col min="4" max="16384" width="8" style="16"/>
  </cols>
  <sheetData>
    <row r="3" spans="1:1">
      <c r="A3" s="17" t="e">
        <v>#REF!</v>
      </c>
    </row>
    <row r="6" spans="1:1">
      <c r="A6" s="18" t="e">
        <v>#REF!</v>
      </c>
    </row>
  </sheetData>
  <sheetProtection password="CFB0" sheet="1" objects="1"/>
  <phoneticPr fontId="19" type="noConversion"/>
  <pageMargins left="0.75" right="0.75" top="0.41" bottom="0.5" header="0.22" footer="0.2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1" workbookViewId="0">
      <selection activeCell="D20" sqref="D20"/>
    </sheetView>
  </sheetViews>
  <sheetFormatPr defaultRowHeight="12"/>
  <cols>
    <col min="1" max="1" width="51.875" style="8" customWidth="1"/>
    <col min="2" max="2" width="9" style="64" customWidth="1"/>
    <col min="3" max="3" width="6.25" style="8" customWidth="1"/>
    <col min="4" max="4" width="14" style="15" customWidth="1"/>
    <col min="5" max="5" width="13.75" style="15" customWidth="1"/>
    <col min="6" max="6" width="12.5" style="15" customWidth="1"/>
    <col min="7" max="7" width="13.125" style="15" customWidth="1"/>
    <col min="8" max="8" width="13" style="8" customWidth="1"/>
    <col min="9" max="9" width="14.125" style="8" customWidth="1"/>
    <col min="10" max="10" width="12.75" style="8" customWidth="1"/>
    <col min="11" max="14" width="9" style="8" customWidth="1"/>
    <col min="15" max="16384" width="9" style="8"/>
  </cols>
  <sheetData>
    <row r="1" spans="1:10" s="66" customFormat="1" ht="20.100000000000001" customHeight="1">
      <c r="A1" s="1" t="s">
        <v>0</v>
      </c>
      <c r="B1" s="105" t="s">
        <v>1</v>
      </c>
      <c r="C1" s="105"/>
      <c r="D1" s="105"/>
      <c r="E1" s="63"/>
      <c r="F1" s="63"/>
      <c r="G1" s="63"/>
    </row>
    <row r="2" spans="1:10" s="66" customFormat="1" ht="14.25" customHeight="1">
      <c r="A2" s="1" t="s">
        <v>2</v>
      </c>
      <c r="B2" s="110" t="s">
        <v>312</v>
      </c>
      <c r="C2" s="110"/>
      <c r="D2" s="110"/>
      <c r="E2" s="63"/>
      <c r="F2" s="63"/>
      <c r="G2" s="63"/>
    </row>
    <row r="3" spans="1:10" s="66" customFormat="1" ht="20.100000000000001" hidden="1" customHeight="1">
      <c r="A3" s="104" t="s">
        <v>3</v>
      </c>
      <c r="B3" s="104"/>
      <c r="D3" s="63"/>
      <c r="E3" s="63"/>
      <c r="F3" s="63"/>
      <c r="G3" s="63"/>
    </row>
    <row r="4" spans="1:10" s="66" customFormat="1" ht="20.100000000000001" hidden="1" customHeight="1">
      <c r="B4" s="65"/>
      <c r="D4" s="63"/>
      <c r="E4" s="111"/>
      <c r="F4" s="111"/>
      <c r="G4" s="63"/>
    </row>
    <row r="5" spans="1:10" s="66" customFormat="1" ht="20.100000000000001" customHeight="1">
      <c r="A5" s="112" t="s">
        <v>148</v>
      </c>
      <c r="B5" s="113"/>
      <c r="C5" s="113"/>
      <c r="D5" s="113"/>
      <c r="E5" s="113"/>
      <c r="F5" s="113"/>
      <c r="G5" s="63"/>
    </row>
    <row r="6" spans="1:10" s="66" customFormat="1" ht="0.75" customHeight="1">
      <c r="B6" s="65"/>
      <c r="D6" s="63"/>
      <c r="E6" s="63"/>
      <c r="F6" s="63"/>
      <c r="G6" s="63"/>
    </row>
    <row r="7" spans="1:10" s="21" customFormat="1" ht="32.25" customHeight="1">
      <c r="A7" s="48" t="s">
        <v>5</v>
      </c>
      <c r="B7" s="48" t="s">
        <v>6</v>
      </c>
      <c r="C7" s="48" t="s">
        <v>7</v>
      </c>
      <c r="D7" s="67" t="s">
        <v>313</v>
      </c>
      <c r="E7" s="67" t="s">
        <v>314</v>
      </c>
      <c r="F7" s="20" t="s">
        <v>309</v>
      </c>
      <c r="G7" s="20" t="s">
        <v>297</v>
      </c>
    </row>
    <row r="8" spans="1:10" ht="20.100000000000001" customHeight="1">
      <c r="A8" s="49" t="s">
        <v>118</v>
      </c>
      <c r="B8" s="50" t="s">
        <v>106</v>
      </c>
      <c r="C8" s="49"/>
      <c r="D8" s="51">
        <v>4159964938</v>
      </c>
      <c r="E8" s="51">
        <v>3599691747</v>
      </c>
      <c r="F8" s="51">
        <f>D8+'[6]KQKD '!$F$8</f>
        <v>27298069524</v>
      </c>
      <c r="G8" s="51">
        <f>E8+'[6]KQKD '!$G$8</f>
        <v>26322279747</v>
      </c>
      <c r="H8" s="14"/>
      <c r="I8" s="14"/>
      <c r="J8" s="14"/>
    </row>
    <row r="9" spans="1:10" ht="20.100000000000001" customHeight="1">
      <c r="A9" s="49" t="s">
        <v>119</v>
      </c>
      <c r="B9" s="50" t="s">
        <v>108</v>
      </c>
      <c r="C9" s="49"/>
      <c r="D9" s="51">
        <v>0</v>
      </c>
      <c r="E9" s="51">
        <v>0</v>
      </c>
      <c r="F9" s="51">
        <f>D9+'[7]KQKD '!$F$9</f>
        <v>0</v>
      </c>
      <c r="G9" s="51">
        <f>E9+'[7]KQKD '!$G$9</f>
        <v>0</v>
      </c>
      <c r="H9" s="14"/>
    </row>
    <row r="10" spans="1:10" ht="20.100000000000001" customHeight="1">
      <c r="A10" s="52" t="s">
        <v>120</v>
      </c>
      <c r="B10" s="53" t="s">
        <v>121</v>
      </c>
      <c r="C10" s="52"/>
      <c r="D10" s="54">
        <f>D8-D9</f>
        <v>4159964938</v>
      </c>
      <c r="E10" s="54">
        <f>E8-E9</f>
        <v>3599691747</v>
      </c>
      <c r="F10" s="54">
        <f>F8-F9</f>
        <v>27298069524</v>
      </c>
      <c r="G10" s="54">
        <f>G8-G9</f>
        <v>26322279747</v>
      </c>
      <c r="H10" s="14"/>
    </row>
    <row r="11" spans="1:10" ht="20.100000000000001" customHeight="1">
      <c r="A11" s="49" t="s">
        <v>122</v>
      </c>
      <c r="B11" s="50" t="s">
        <v>123</v>
      </c>
      <c r="C11" s="49"/>
      <c r="D11" s="51">
        <v>1898349425</v>
      </c>
      <c r="E11" s="51">
        <v>1695968016</v>
      </c>
      <c r="F11" s="51">
        <f>D11+'[6]KQKD '!$F$11</f>
        <v>19879423764</v>
      </c>
      <c r="G11" s="51">
        <f>E11+'[6]KQKD '!$G$11</f>
        <v>19134257296</v>
      </c>
      <c r="H11" s="14"/>
    </row>
    <row r="12" spans="1:10" ht="20.100000000000001" customHeight="1">
      <c r="A12" s="52" t="s">
        <v>124</v>
      </c>
      <c r="B12" s="53" t="s">
        <v>125</v>
      </c>
      <c r="C12" s="52"/>
      <c r="D12" s="54">
        <f>D10-D11</f>
        <v>2261615513</v>
      </c>
      <c r="E12" s="54">
        <f>E10-E11</f>
        <v>1903723731</v>
      </c>
      <c r="F12" s="54">
        <f>F10-F11</f>
        <v>7418645760</v>
      </c>
      <c r="G12" s="54">
        <f>G10-G11</f>
        <v>7188022451</v>
      </c>
      <c r="H12" s="14"/>
    </row>
    <row r="13" spans="1:10" ht="20.100000000000001" customHeight="1">
      <c r="A13" s="49" t="s">
        <v>126</v>
      </c>
      <c r="B13" s="50" t="s">
        <v>127</v>
      </c>
      <c r="C13" s="49"/>
      <c r="D13" s="51">
        <v>60071334</v>
      </c>
      <c r="E13" s="51">
        <v>82622765</v>
      </c>
      <c r="F13" s="51">
        <f>D13+'[6]KQKD '!$F$13</f>
        <v>163229852</v>
      </c>
      <c r="G13" s="51">
        <f>E13+'[6]KQKD '!$G$13</f>
        <v>455497606</v>
      </c>
      <c r="H13" s="14"/>
    </row>
    <row r="14" spans="1:10" ht="20.100000000000001" customHeight="1">
      <c r="A14" s="49" t="s">
        <v>128</v>
      </c>
      <c r="B14" s="50" t="s">
        <v>129</v>
      </c>
      <c r="C14" s="49"/>
      <c r="D14" s="51">
        <v>0</v>
      </c>
      <c r="E14" s="51">
        <v>0</v>
      </c>
      <c r="F14" s="51">
        <f>D14+'[7]KQKD '!$F$14</f>
        <v>0</v>
      </c>
      <c r="G14" s="51">
        <f>E14+'[7]KQKD  (2)'!$G$14</f>
        <v>0</v>
      </c>
      <c r="H14" s="14"/>
    </row>
    <row r="15" spans="1:10" ht="20.100000000000001" customHeight="1">
      <c r="A15" s="49" t="s">
        <v>130</v>
      </c>
      <c r="B15" s="50" t="s">
        <v>131</v>
      </c>
      <c r="C15" s="49"/>
      <c r="D15" s="51">
        <v>0</v>
      </c>
      <c r="E15" s="51">
        <v>0</v>
      </c>
      <c r="F15" s="51">
        <f>D15+'[7]KQKD '!$F$15</f>
        <v>0</v>
      </c>
      <c r="G15" s="51">
        <f>E15+'[7]KQKD  (2)'!$G$15</f>
        <v>0</v>
      </c>
      <c r="H15" s="14"/>
    </row>
    <row r="16" spans="1:10" ht="20.100000000000001" customHeight="1">
      <c r="A16" s="49" t="s">
        <v>221</v>
      </c>
      <c r="B16" s="50" t="s">
        <v>222</v>
      </c>
      <c r="C16" s="49"/>
      <c r="D16" s="51">
        <v>22479750</v>
      </c>
      <c r="E16" s="51">
        <v>35608080</v>
      </c>
      <c r="F16" s="51">
        <f>D16+'[6]KQKD '!$F$16</f>
        <v>88389780</v>
      </c>
      <c r="G16" s="51">
        <f>E16+'[6]KQKD '!$G$16</f>
        <v>59858080</v>
      </c>
      <c r="H16" s="14"/>
    </row>
    <row r="17" spans="1:10" ht="20.100000000000001" customHeight="1">
      <c r="A17" s="49" t="s">
        <v>223</v>
      </c>
      <c r="B17" s="50" t="s">
        <v>224</v>
      </c>
      <c r="C17" s="49"/>
      <c r="D17" s="51">
        <v>1600884549</v>
      </c>
      <c r="E17" s="51">
        <v>1494620289</v>
      </c>
      <c r="F17" s="51">
        <f>D17+'[6]KQKD '!$F$17</f>
        <v>5569697116</v>
      </c>
      <c r="G17" s="51">
        <f>E17+'[6]KQKD '!$G$17-1827273</f>
        <v>5480150887</v>
      </c>
      <c r="H17" s="14"/>
    </row>
    <row r="18" spans="1:10" ht="20.100000000000001" customHeight="1">
      <c r="A18" s="52" t="s">
        <v>225</v>
      </c>
      <c r="B18" s="53" t="s">
        <v>132</v>
      </c>
      <c r="C18" s="52"/>
      <c r="D18" s="54">
        <f>D12+D13-D14-D16-D17</f>
        <v>698322548</v>
      </c>
      <c r="E18" s="54">
        <f>E12+E13-E14-E16-E17</f>
        <v>456118127</v>
      </c>
      <c r="F18" s="54">
        <f>F12+F13-F14-F16-F17</f>
        <v>1923788716</v>
      </c>
      <c r="G18" s="54">
        <f>G12+G13-G14-G16-G17</f>
        <v>2103511090</v>
      </c>
      <c r="H18" s="14"/>
    </row>
    <row r="19" spans="1:10" ht="20.100000000000001" customHeight="1">
      <c r="A19" s="49" t="s">
        <v>226</v>
      </c>
      <c r="B19" s="50" t="s">
        <v>133</v>
      </c>
      <c r="C19" s="49"/>
      <c r="D19" s="51"/>
      <c r="E19" s="51">
        <v>530000</v>
      </c>
      <c r="F19" s="51">
        <f>D19+'[6]KQKD '!$F$19</f>
        <v>1400000</v>
      </c>
      <c r="G19" s="51">
        <f>E19+'[6]KQKD '!$G$19</f>
        <v>8236000</v>
      </c>
      <c r="H19" s="14"/>
    </row>
    <row r="20" spans="1:10" ht="20.100000000000001" customHeight="1">
      <c r="A20" s="49" t="s">
        <v>227</v>
      </c>
      <c r="B20" s="50" t="s">
        <v>134</v>
      </c>
      <c r="C20" s="49"/>
      <c r="D20" s="51">
        <v>279</v>
      </c>
      <c r="E20" s="51">
        <v>57181105</v>
      </c>
      <c r="F20" s="51">
        <f>D20+'[6]KQKD '!$F$20</f>
        <v>279</v>
      </c>
      <c r="G20" s="51">
        <f>E20+'[6]KQKD '!$G$20</f>
        <v>93385208</v>
      </c>
      <c r="H20" s="14"/>
    </row>
    <row r="21" spans="1:10" ht="20.100000000000001" customHeight="1">
      <c r="A21" s="52" t="s">
        <v>228</v>
      </c>
      <c r="B21" s="53" t="s">
        <v>135</v>
      </c>
      <c r="C21" s="52"/>
      <c r="D21" s="54">
        <f>D19-D20</f>
        <v>-279</v>
      </c>
      <c r="E21" s="54">
        <f>E19-E20</f>
        <v>-56651105</v>
      </c>
      <c r="F21" s="54">
        <f>F19-F20</f>
        <v>1399721</v>
      </c>
      <c r="G21" s="54">
        <f>G19-G20</f>
        <v>-85149208</v>
      </c>
      <c r="H21" s="14"/>
    </row>
    <row r="22" spans="1:10" ht="20.100000000000001" hidden="1" customHeight="1">
      <c r="A22" s="49" t="s">
        <v>229</v>
      </c>
      <c r="B22" s="50" t="s">
        <v>230</v>
      </c>
      <c r="C22" s="49"/>
      <c r="D22" s="51">
        <v>0</v>
      </c>
      <c r="E22" s="51">
        <v>0</v>
      </c>
      <c r="F22" s="51"/>
      <c r="G22" s="51">
        <v>0</v>
      </c>
      <c r="H22" s="14"/>
    </row>
    <row r="23" spans="1:10" ht="20.100000000000001" customHeight="1">
      <c r="A23" s="52" t="s">
        <v>136</v>
      </c>
      <c r="B23" s="53" t="s">
        <v>137</v>
      </c>
      <c r="C23" s="52"/>
      <c r="D23" s="54">
        <f>D21+D18</f>
        <v>698322269</v>
      </c>
      <c r="E23" s="54">
        <f>E21+E18</f>
        <v>399467022</v>
      </c>
      <c r="F23" s="54">
        <f>F21+F18</f>
        <v>1925188437</v>
      </c>
      <c r="G23" s="54">
        <f>G21+G18</f>
        <v>2018361882</v>
      </c>
      <c r="H23" s="14"/>
      <c r="I23" s="15">
        <v>1925188437</v>
      </c>
    </row>
    <row r="24" spans="1:10" ht="20.100000000000001" customHeight="1">
      <c r="A24" s="49" t="s">
        <v>138</v>
      </c>
      <c r="B24" s="50" t="s">
        <v>139</v>
      </c>
      <c r="C24" s="49"/>
      <c r="D24" s="51">
        <v>24019564</v>
      </c>
      <c r="E24" s="51">
        <v>96129625</v>
      </c>
      <c r="F24" s="51">
        <f>D24+'[6]KQKD '!$F$24</f>
        <v>286492798</v>
      </c>
      <c r="G24" s="51">
        <f>E24+'[6]KQKD '!$G$24</f>
        <v>443349418</v>
      </c>
      <c r="H24" s="14"/>
      <c r="I24" s="15">
        <f>8000000*14</f>
        <v>112000000</v>
      </c>
    </row>
    <row r="25" spans="1:10" ht="20.100000000000001" customHeight="1">
      <c r="A25" s="49" t="s">
        <v>140</v>
      </c>
      <c r="B25" s="50" t="s">
        <v>141</v>
      </c>
      <c r="C25" s="49"/>
      <c r="D25" s="51">
        <v>0</v>
      </c>
      <c r="E25" s="51">
        <v>0</v>
      </c>
      <c r="F25" s="51">
        <f>D25+'[7]KQKD '!$F$9</f>
        <v>0</v>
      </c>
      <c r="G25" s="51">
        <f>E25+'[7]KQKD '!$G$25</f>
        <v>0</v>
      </c>
      <c r="H25" s="14"/>
      <c r="I25" s="15">
        <v>9188690</v>
      </c>
    </row>
    <row r="26" spans="1:10" ht="20.100000000000001" customHeight="1">
      <c r="A26" s="52" t="s">
        <v>142</v>
      </c>
      <c r="B26" s="53" t="s">
        <v>143</v>
      </c>
      <c r="C26" s="52"/>
      <c r="D26" s="54">
        <f>D23-D24</f>
        <v>674302705</v>
      </c>
      <c r="E26" s="54">
        <f>E23-E24</f>
        <v>303337397</v>
      </c>
      <c r="F26" s="54">
        <f>F23-F24</f>
        <v>1638695639</v>
      </c>
      <c r="G26" s="54">
        <f>G23-G24</f>
        <v>1575012464</v>
      </c>
      <c r="H26" s="14"/>
      <c r="I26" s="14">
        <f>SUM(I23:I25)</f>
        <v>2046377127</v>
      </c>
    </row>
    <row r="27" spans="1:10" ht="20.100000000000001" hidden="1" customHeight="1">
      <c r="A27" s="49" t="s">
        <v>231</v>
      </c>
      <c r="B27" s="50" t="s">
        <v>144</v>
      </c>
      <c r="C27" s="49"/>
      <c r="D27" s="51">
        <v>0</v>
      </c>
      <c r="E27" s="51">
        <v>0</v>
      </c>
      <c r="F27" s="51">
        <v>0</v>
      </c>
      <c r="G27" s="51">
        <v>0</v>
      </c>
    </row>
    <row r="28" spans="1:10" ht="20.100000000000001" hidden="1" customHeight="1">
      <c r="A28" s="49" t="s">
        <v>232</v>
      </c>
      <c r="B28" s="50" t="s">
        <v>145</v>
      </c>
      <c r="C28" s="49"/>
      <c r="D28" s="51">
        <v>0</v>
      </c>
      <c r="E28" s="51">
        <v>0</v>
      </c>
      <c r="F28" s="51">
        <v>0</v>
      </c>
      <c r="G28" s="51">
        <v>0</v>
      </c>
    </row>
    <row r="29" spans="1:10" ht="20.100000000000001" customHeight="1">
      <c r="A29" s="49" t="s">
        <v>146</v>
      </c>
      <c r="B29" s="50" t="s">
        <v>147</v>
      </c>
      <c r="C29" s="49"/>
      <c r="D29" s="51">
        <f>D26/2095985</f>
        <v>321.71160814605065</v>
      </c>
      <c r="E29" s="51">
        <f>E26/1897685</f>
        <v>159.84602133652319</v>
      </c>
      <c r="F29" s="51">
        <f>F26/2095985</f>
        <v>781.82603358325559</v>
      </c>
      <c r="G29" s="51">
        <f>G26/1897685</f>
        <v>829.9651754637888</v>
      </c>
      <c r="I29" s="14">
        <f>I26*20%</f>
        <v>409275425.40000004</v>
      </c>
    </row>
    <row r="30" spans="1:10" ht="20.100000000000001" customHeight="1">
      <c r="F30" s="108" t="s">
        <v>317</v>
      </c>
      <c r="G30" s="108"/>
      <c r="H30" s="15"/>
      <c r="I30" s="14">
        <f>I29*70%</f>
        <v>286492797.78000003</v>
      </c>
      <c r="J30" s="14">
        <f>I30-F24</f>
        <v>-0.21999996900558472</v>
      </c>
    </row>
    <row r="31" spans="1:10">
      <c r="A31" s="81" t="s">
        <v>295</v>
      </c>
      <c r="B31" s="109" t="s">
        <v>296</v>
      </c>
      <c r="C31" s="109"/>
      <c r="D31" s="109"/>
      <c r="F31" s="103" t="s">
        <v>117</v>
      </c>
      <c r="G31" s="103"/>
    </row>
    <row r="34" spans="1:7">
      <c r="B34" s="8"/>
      <c r="D34" s="8"/>
      <c r="F34" s="8"/>
      <c r="G34" s="8"/>
    </row>
    <row r="37" spans="1:7" ht="15" customHeight="1">
      <c r="A37" s="68" t="s">
        <v>300</v>
      </c>
      <c r="B37" s="109" t="s">
        <v>299</v>
      </c>
      <c r="C37" s="109"/>
      <c r="D37" s="109"/>
      <c r="F37" s="103" t="s">
        <v>249</v>
      </c>
      <c r="G37" s="103"/>
    </row>
  </sheetData>
  <mergeCells count="10">
    <mergeCell ref="F37:G37"/>
    <mergeCell ref="A3:B3"/>
    <mergeCell ref="B1:D1"/>
    <mergeCell ref="B2:D2"/>
    <mergeCell ref="E4:F4"/>
    <mergeCell ref="A5:F5"/>
    <mergeCell ref="F30:G30"/>
    <mergeCell ref="B31:D31"/>
    <mergeCell ref="F31:G31"/>
    <mergeCell ref="B37:D37"/>
  </mergeCells>
  <pageMargins left="0.7" right="0.19" top="0.22" bottom="0.28000000000000003" header="0.95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tabSelected="1" workbookViewId="0">
      <pane xSplit="4" ySplit="1" topLeftCell="E32" activePane="bottomRight" state="frozen"/>
      <selection pane="topRight" activeCell="E1" sqref="E1"/>
      <selection pane="bottomLeft" activeCell="A13" sqref="A13"/>
      <selection pane="bottomRight" activeCell="E36" sqref="E36"/>
    </sheetView>
  </sheetViews>
  <sheetFormatPr defaultRowHeight="31.5" customHeight="1"/>
  <cols>
    <col min="1" max="1" width="39.25" style="8" customWidth="1"/>
    <col min="2" max="2" width="9" style="70"/>
    <col min="3" max="3" width="12.375" style="8" customWidth="1"/>
    <col min="4" max="4" width="13.875" style="15" customWidth="1"/>
    <col min="5" max="5" width="13.25" style="15" customWidth="1"/>
    <col min="6" max="6" width="13.25" style="42" hidden="1" customWidth="1"/>
    <col min="7" max="8" width="12.875" style="8" hidden="1" customWidth="1"/>
    <col min="9" max="9" width="14.875" style="8" hidden="1" customWidth="1"/>
    <col min="10" max="10" width="14.25" style="8" hidden="1" customWidth="1"/>
    <col min="11" max="11" width="13.375" style="8" hidden="1" customWidth="1"/>
    <col min="12" max="16384" width="9" style="8"/>
  </cols>
  <sheetData>
    <row r="1" spans="1:11" s="73" customFormat="1" ht="31.5" customHeight="1">
      <c r="A1" s="1" t="s">
        <v>0</v>
      </c>
      <c r="B1" s="105" t="s">
        <v>1</v>
      </c>
      <c r="C1" s="105"/>
      <c r="D1" s="105"/>
      <c r="E1" s="105"/>
      <c r="F1" s="85"/>
    </row>
    <row r="2" spans="1:11" s="73" customFormat="1" ht="24.95" customHeight="1">
      <c r="A2" s="1" t="s">
        <v>2</v>
      </c>
      <c r="B2" s="106" t="s">
        <v>319</v>
      </c>
      <c r="C2" s="106"/>
      <c r="D2" s="106"/>
      <c r="E2" s="106"/>
      <c r="F2" s="69"/>
    </row>
    <row r="3" spans="1:11" s="73" customFormat="1" ht="24.95" customHeight="1">
      <c r="A3" s="1" t="s">
        <v>3</v>
      </c>
      <c r="B3" s="59"/>
      <c r="D3" s="72"/>
      <c r="E3" s="72"/>
      <c r="F3" s="42"/>
    </row>
    <row r="4" spans="1:11" s="73" customFormat="1" ht="31.5" hidden="1" customHeight="1">
      <c r="B4" s="71"/>
      <c r="C4" s="113"/>
      <c r="D4" s="113"/>
      <c r="E4" s="72"/>
      <c r="F4" s="42"/>
    </row>
    <row r="5" spans="1:11" s="73" customFormat="1" ht="31.5" customHeight="1">
      <c r="A5" s="115" t="s">
        <v>250</v>
      </c>
      <c r="B5" s="115"/>
      <c r="C5" s="115"/>
      <c r="D5" s="115"/>
      <c r="E5" s="115"/>
      <c r="F5" s="94"/>
      <c r="G5" s="71"/>
      <c r="H5" s="71"/>
    </row>
    <row r="6" spans="1:11" s="73" customFormat="1" ht="31.5" customHeight="1">
      <c r="A6" s="74"/>
      <c r="B6" s="71"/>
      <c r="D6" s="72"/>
      <c r="E6" s="72"/>
      <c r="F6" s="42"/>
    </row>
    <row r="7" spans="1:11" s="21" customFormat="1" ht="27.95" customHeight="1" thickBot="1">
      <c r="A7" s="9" t="s">
        <v>5</v>
      </c>
      <c r="B7" s="9" t="s">
        <v>6</v>
      </c>
      <c r="C7" s="9" t="s">
        <v>7</v>
      </c>
      <c r="D7" s="10" t="s">
        <v>251</v>
      </c>
      <c r="E7" s="20" t="s">
        <v>252</v>
      </c>
      <c r="F7" s="87" t="s">
        <v>310</v>
      </c>
      <c r="H7" s="58"/>
      <c r="I7" s="58"/>
      <c r="J7" s="58"/>
      <c r="K7" s="58"/>
    </row>
    <row r="8" spans="1:11" ht="27.95" customHeight="1" thickTop="1">
      <c r="A8" s="11" t="s">
        <v>253</v>
      </c>
      <c r="B8" s="12"/>
      <c r="C8" s="11"/>
      <c r="D8" s="13"/>
      <c r="E8" s="13"/>
      <c r="F8" s="88"/>
      <c r="H8" s="68"/>
      <c r="I8" s="15"/>
      <c r="J8" s="15"/>
      <c r="K8" s="14"/>
    </row>
    <row r="9" spans="1:11" ht="27.95" customHeight="1">
      <c r="A9" s="2" t="s">
        <v>254</v>
      </c>
      <c r="B9" s="60" t="s">
        <v>106</v>
      </c>
      <c r="C9" s="2"/>
      <c r="D9" s="61">
        <f>'KQKD '!D23</f>
        <v>698322269</v>
      </c>
      <c r="E9" s="61">
        <v>399467022</v>
      </c>
      <c r="F9" s="79">
        <f>'KQKD '!D23</f>
        <v>698322269</v>
      </c>
      <c r="H9" s="68"/>
      <c r="I9" s="15"/>
      <c r="J9" s="15"/>
      <c r="K9" s="14"/>
    </row>
    <row r="10" spans="1:11" ht="27.95" customHeight="1">
      <c r="A10" s="2" t="s">
        <v>255</v>
      </c>
      <c r="B10" s="3"/>
      <c r="C10" s="2"/>
      <c r="D10" s="19">
        <f>D11+D14+D12</f>
        <v>401776106</v>
      </c>
      <c r="E10" s="19">
        <v>341567823</v>
      </c>
      <c r="F10" s="80">
        <f>F11+F14+F12</f>
        <v>401776106</v>
      </c>
      <c r="H10" s="68"/>
      <c r="I10" s="15"/>
      <c r="J10" s="15"/>
      <c r="K10" s="14"/>
    </row>
    <row r="11" spans="1:11" ht="27.95" customHeight="1">
      <c r="A11" s="62" t="s">
        <v>256</v>
      </c>
      <c r="B11" s="60" t="s">
        <v>108</v>
      </c>
      <c r="C11" s="2"/>
      <c r="D11" s="19">
        <f>F11</f>
        <v>467227135</v>
      </c>
      <c r="E11" s="19">
        <v>285049836</v>
      </c>
      <c r="F11" s="80">
        <f>-CDKT!I46</f>
        <v>467227135</v>
      </c>
      <c r="H11" s="68"/>
      <c r="I11" s="15"/>
      <c r="J11" s="15"/>
      <c r="K11" s="14"/>
    </row>
    <row r="12" spans="1:11" ht="27.95" customHeight="1">
      <c r="A12" s="62" t="s">
        <v>257</v>
      </c>
      <c r="B12" s="60" t="s">
        <v>110</v>
      </c>
      <c r="C12" s="2"/>
      <c r="D12" s="19">
        <f>F12</f>
        <v>-5379695</v>
      </c>
      <c r="E12" s="19">
        <v>139140752</v>
      </c>
      <c r="F12" s="80">
        <f>-CDKT!I27</f>
        <v>-5379695</v>
      </c>
      <c r="H12" s="68"/>
      <c r="I12" s="15"/>
      <c r="J12" s="15"/>
      <c r="K12" s="14"/>
    </row>
    <row r="13" spans="1:11" ht="27.95" customHeight="1">
      <c r="A13" s="62" t="s">
        <v>258</v>
      </c>
      <c r="B13" s="60" t="s">
        <v>112</v>
      </c>
      <c r="C13" s="2"/>
      <c r="D13" s="19"/>
      <c r="E13" s="19"/>
      <c r="F13" s="80"/>
      <c r="H13" s="68"/>
      <c r="I13" s="15"/>
      <c r="J13" s="15"/>
      <c r="K13" s="78"/>
    </row>
    <row r="14" spans="1:11" ht="27.95" customHeight="1">
      <c r="A14" s="62" t="s">
        <v>259</v>
      </c>
      <c r="B14" s="60" t="s">
        <v>114</v>
      </c>
      <c r="C14" s="2"/>
      <c r="D14" s="19">
        <f>-60071334</f>
        <v>-60071334</v>
      </c>
      <c r="E14" s="19">
        <v>-82622765</v>
      </c>
      <c r="F14" s="80">
        <f>D14</f>
        <v>-60071334</v>
      </c>
      <c r="H14" s="68"/>
      <c r="I14" s="15"/>
      <c r="J14" s="15"/>
      <c r="K14" s="14"/>
    </row>
    <row r="15" spans="1:11" ht="27.95" customHeight="1">
      <c r="A15" s="62" t="s">
        <v>260</v>
      </c>
      <c r="B15" s="60" t="s">
        <v>116</v>
      </c>
      <c r="C15" s="2"/>
      <c r="D15" s="19"/>
      <c r="E15" s="19"/>
      <c r="F15" s="80"/>
      <c r="K15" s="14"/>
    </row>
    <row r="16" spans="1:11" ht="27.95" customHeight="1">
      <c r="A16" s="2" t="s">
        <v>261</v>
      </c>
      <c r="B16" s="60" t="s">
        <v>262</v>
      </c>
      <c r="C16" s="2"/>
      <c r="D16" s="61">
        <f>D10+D9</f>
        <v>1100098375</v>
      </c>
      <c r="E16" s="61">
        <v>741034845</v>
      </c>
      <c r="F16" s="79">
        <f>F10+F9</f>
        <v>1100098375</v>
      </c>
      <c r="I16" s="14"/>
      <c r="K16" s="14"/>
    </row>
    <row r="17" spans="1:11" ht="27.95" customHeight="1">
      <c r="A17" s="62" t="s">
        <v>263</v>
      </c>
      <c r="B17" s="60" t="s">
        <v>264</v>
      </c>
      <c r="C17" s="2"/>
      <c r="D17" s="19">
        <f>F17</f>
        <v>3574057507</v>
      </c>
      <c r="E17" s="19">
        <v>1405932346</v>
      </c>
      <c r="F17" s="80">
        <f>-(CDKT!I17+CDKT!I18+CDKT!I22+CDKT!I30+CDKT!I31)</f>
        <v>3574057507</v>
      </c>
      <c r="G17" s="15"/>
      <c r="H17" s="75"/>
      <c r="I17" s="42"/>
      <c r="J17" s="42"/>
      <c r="K17" s="42"/>
    </row>
    <row r="18" spans="1:11" ht="27.95" customHeight="1">
      <c r="A18" s="62" t="s">
        <v>265</v>
      </c>
      <c r="B18" s="3">
        <v>10</v>
      </c>
      <c r="C18" s="2"/>
      <c r="D18" s="19">
        <f>F18</f>
        <v>-3604041896</v>
      </c>
      <c r="E18" s="19">
        <v>-2923531824</v>
      </c>
      <c r="F18" s="80">
        <f>-(CDKT!I26)</f>
        <v>-3604041896</v>
      </c>
      <c r="H18" s="68"/>
      <c r="I18" s="15"/>
      <c r="J18" s="15"/>
      <c r="K18" s="14"/>
    </row>
    <row r="19" spans="1:11" ht="27.95" customHeight="1">
      <c r="A19" s="62" t="s">
        <v>266</v>
      </c>
      <c r="B19" s="3">
        <v>11</v>
      </c>
      <c r="C19" s="2"/>
      <c r="D19" s="19">
        <f>F19</f>
        <v>-714424548</v>
      </c>
      <c r="E19" s="19">
        <v>-1249539396</v>
      </c>
      <c r="F19" s="80">
        <f>(CDKT!I75+CDKT!I77+CDKT!I78+CDKT!I82+CDKT!I83+CDKT!I76+CDKT!I96)-24019564</f>
        <v>-714424548</v>
      </c>
      <c r="H19" s="68"/>
      <c r="I19" s="15"/>
      <c r="J19" s="15"/>
      <c r="K19" s="14"/>
    </row>
    <row r="20" spans="1:11" ht="27.95" customHeight="1">
      <c r="A20" s="2" t="s">
        <v>267</v>
      </c>
      <c r="B20" s="3"/>
      <c r="C20" s="2"/>
      <c r="D20" s="19"/>
      <c r="E20" s="19"/>
      <c r="F20" s="80"/>
      <c r="H20" s="68"/>
      <c r="I20" s="15"/>
      <c r="J20" s="15"/>
      <c r="K20" s="14"/>
    </row>
    <row r="21" spans="1:11" ht="27.95" customHeight="1">
      <c r="A21" s="62" t="s">
        <v>268</v>
      </c>
      <c r="B21" s="3">
        <v>12</v>
      </c>
      <c r="C21" s="2"/>
      <c r="D21" s="19">
        <f>F21</f>
        <v>268029665</v>
      </c>
      <c r="E21" s="19">
        <v>-508331298</v>
      </c>
      <c r="F21" s="80">
        <f>-(CDKT!I29+CDKT!I66)</f>
        <v>268029665</v>
      </c>
      <c r="H21" s="75"/>
      <c r="I21" s="76"/>
      <c r="J21" s="76"/>
      <c r="K21" s="14"/>
    </row>
    <row r="22" spans="1:11" ht="27.95" customHeight="1">
      <c r="A22" s="62" t="s">
        <v>269</v>
      </c>
      <c r="B22" s="3">
        <v>13</v>
      </c>
      <c r="C22" s="2"/>
      <c r="D22" s="19"/>
      <c r="E22" s="19"/>
      <c r="F22" s="80"/>
      <c r="H22" s="68"/>
      <c r="I22" s="15"/>
      <c r="J22" s="15"/>
      <c r="K22" s="97"/>
    </row>
    <row r="23" spans="1:11" ht="27.95" customHeight="1">
      <c r="A23" s="62" t="s">
        <v>270</v>
      </c>
      <c r="B23" s="3">
        <v>14</v>
      </c>
      <c r="C23" s="2"/>
      <c r="D23" s="19">
        <v>-53810291</v>
      </c>
      <c r="E23" s="19"/>
      <c r="F23" s="80"/>
      <c r="G23" s="14"/>
      <c r="H23" s="68"/>
      <c r="I23" s="15"/>
      <c r="J23" s="15"/>
      <c r="K23" s="97"/>
    </row>
    <row r="24" spans="1:11" ht="27.95" customHeight="1">
      <c r="A24" s="62" t="s">
        <v>271</v>
      </c>
      <c r="B24" s="3">
        <v>15</v>
      </c>
      <c r="C24" s="2"/>
      <c r="D24" s="19">
        <f>F24</f>
        <v>-16011000</v>
      </c>
      <c r="E24" s="19"/>
      <c r="F24" s="80">
        <f>CDKT!I86</f>
        <v>-16011000</v>
      </c>
      <c r="H24" s="68"/>
      <c r="I24" s="15"/>
      <c r="J24" s="15"/>
      <c r="K24" s="97"/>
    </row>
    <row r="25" spans="1:11" ht="27.95" customHeight="1">
      <c r="A25" s="62" t="s">
        <v>272</v>
      </c>
      <c r="B25" s="3">
        <v>16</v>
      </c>
      <c r="C25" s="2"/>
      <c r="D25" s="19">
        <v>15521424</v>
      </c>
      <c r="E25" s="19"/>
      <c r="F25" s="80"/>
      <c r="H25" s="68"/>
      <c r="I25" s="98"/>
      <c r="J25" s="15"/>
      <c r="K25" s="14"/>
    </row>
    <row r="26" spans="1:11" ht="27.95" customHeight="1">
      <c r="A26" s="5" t="s">
        <v>273</v>
      </c>
      <c r="B26" s="6">
        <v>20</v>
      </c>
      <c r="C26" s="5"/>
      <c r="D26" s="61">
        <f>D16+D17+D18+D19+D21+D23+D24+D25</f>
        <v>569419236</v>
      </c>
      <c r="E26" s="61">
        <v>-2534435327</v>
      </c>
      <c r="F26" s="79">
        <f>F16+F17+F18+F19+F21+F23+F24+F25</f>
        <v>607708103</v>
      </c>
      <c r="H26" s="84"/>
      <c r="I26" s="15"/>
      <c r="J26" s="15"/>
      <c r="K26" s="14"/>
    </row>
    <row r="27" spans="1:11" ht="27.95" customHeight="1">
      <c r="A27" s="5" t="s">
        <v>274</v>
      </c>
      <c r="B27" s="6"/>
      <c r="C27" s="5"/>
      <c r="D27" s="61"/>
      <c r="E27" s="61"/>
      <c r="F27" s="79"/>
      <c r="H27" s="84"/>
      <c r="I27" s="15"/>
      <c r="J27" s="15"/>
      <c r="K27" s="97"/>
    </row>
    <row r="28" spans="1:11" ht="27.95" customHeight="1">
      <c r="A28" s="2" t="s">
        <v>275</v>
      </c>
      <c r="B28" s="3">
        <v>21</v>
      </c>
      <c r="C28" s="2"/>
      <c r="D28" s="19">
        <f>F28</f>
        <v>-1051762970</v>
      </c>
      <c r="E28" s="19">
        <v>-157244570</v>
      </c>
      <c r="F28" s="80">
        <f>-CDKT!I45-CDKT!I58</f>
        <v>-1051762970</v>
      </c>
      <c r="H28" s="75"/>
      <c r="I28" s="78"/>
      <c r="J28" s="78"/>
      <c r="K28" s="14"/>
    </row>
    <row r="29" spans="1:11" ht="27.95" customHeight="1">
      <c r="A29" s="2" t="s">
        <v>276</v>
      </c>
      <c r="B29" s="3">
        <v>22</v>
      </c>
      <c r="C29" s="2"/>
      <c r="D29" s="19"/>
      <c r="E29" s="19"/>
      <c r="F29" s="80"/>
      <c r="H29" s="68"/>
      <c r="I29" s="15"/>
      <c r="J29" s="15"/>
      <c r="K29" s="14"/>
    </row>
    <row r="30" spans="1:11" ht="27.95" customHeight="1">
      <c r="A30" s="2" t="s">
        <v>277</v>
      </c>
      <c r="B30" s="3">
        <v>23</v>
      </c>
      <c r="C30" s="2"/>
      <c r="D30" s="19"/>
      <c r="E30" s="19">
        <v>-3500000000</v>
      </c>
      <c r="F30" s="80"/>
      <c r="H30" s="75"/>
      <c r="I30" s="15"/>
      <c r="J30" s="15"/>
    </row>
    <row r="31" spans="1:11" ht="27.95" customHeight="1">
      <c r="A31" s="2" t="s">
        <v>278</v>
      </c>
      <c r="B31" s="3">
        <v>24</v>
      </c>
      <c r="C31" s="2"/>
      <c r="D31" s="19"/>
      <c r="E31" s="19"/>
      <c r="F31" s="80">
        <f>-CDKT!I15</f>
        <v>0</v>
      </c>
      <c r="H31" s="68"/>
      <c r="I31" s="15"/>
      <c r="J31" s="15"/>
      <c r="K31" s="14"/>
    </row>
    <row r="32" spans="1:11" ht="27.95" customHeight="1">
      <c r="A32" s="2" t="s">
        <v>279</v>
      </c>
      <c r="B32" s="3">
        <v>25</v>
      </c>
      <c r="C32" s="2"/>
      <c r="D32" s="19"/>
      <c r="E32" s="19"/>
      <c r="F32" s="80"/>
      <c r="H32" s="68"/>
      <c r="I32" s="15"/>
      <c r="J32" s="15"/>
      <c r="K32" s="14"/>
    </row>
    <row r="33" spans="1:11" ht="27.95" customHeight="1">
      <c r="A33" s="2" t="s">
        <v>280</v>
      </c>
      <c r="B33" s="3">
        <v>26</v>
      </c>
      <c r="C33" s="2"/>
      <c r="D33" s="19"/>
      <c r="E33" s="77"/>
      <c r="F33" s="80"/>
      <c r="H33" s="75"/>
      <c r="I33" s="15"/>
      <c r="J33" s="15"/>
      <c r="K33" s="14"/>
    </row>
    <row r="34" spans="1:11" ht="27.95" customHeight="1">
      <c r="A34" s="2" t="s">
        <v>281</v>
      </c>
      <c r="B34" s="3">
        <v>27</v>
      </c>
      <c r="C34" s="2"/>
      <c r="D34" s="19">
        <v>15688334</v>
      </c>
      <c r="E34" s="19">
        <v>82622765</v>
      </c>
      <c r="F34" s="80"/>
      <c r="H34" s="68"/>
      <c r="I34" s="15"/>
      <c r="J34" s="15"/>
      <c r="K34" s="14"/>
    </row>
    <row r="35" spans="1:11" ht="27.95" customHeight="1">
      <c r="A35" s="5" t="s">
        <v>282</v>
      </c>
      <c r="B35" s="6">
        <v>30</v>
      </c>
      <c r="C35" s="5"/>
      <c r="D35" s="61">
        <f>SUM(D28:D34)</f>
        <v>-1036074636</v>
      </c>
      <c r="E35" s="61">
        <f>SUM(E28:E34)</f>
        <v>-3574621805</v>
      </c>
      <c r="F35" s="79">
        <f>SUM(F28:F34)</f>
        <v>-1051762970</v>
      </c>
      <c r="H35" s="68"/>
      <c r="I35" s="15"/>
      <c r="J35" s="15"/>
      <c r="K35" s="14"/>
    </row>
    <row r="36" spans="1:11" ht="27.95" customHeight="1">
      <c r="A36" s="5" t="s">
        <v>283</v>
      </c>
      <c r="B36" s="6"/>
      <c r="C36" s="5"/>
      <c r="D36" s="61"/>
      <c r="E36" s="61"/>
      <c r="F36" s="79"/>
      <c r="H36" s="75"/>
      <c r="I36" s="15"/>
      <c r="J36" s="15"/>
      <c r="K36" s="15"/>
    </row>
    <row r="37" spans="1:11" ht="27.95" customHeight="1">
      <c r="A37" s="2" t="s">
        <v>284</v>
      </c>
      <c r="B37" s="3">
        <v>31</v>
      </c>
      <c r="C37" s="2"/>
      <c r="D37" s="19">
        <v>1256179815</v>
      </c>
      <c r="E37" s="19"/>
      <c r="F37" s="80"/>
      <c r="H37" s="68"/>
      <c r="J37" s="15"/>
      <c r="K37" s="14"/>
    </row>
    <row r="38" spans="1:11" ht="27.95" customHeight="1">
      <c r="A38" s="2" t="s">
        <v>285</v>
      </c>
      <c r="B38" s="3">
        <v>32</v>
      </c>
      <c r="C38" s="2"/>
      <c r="D38" s="19"/>
      <c r="E38" s="19"/>
      <c r="F38" s="80"/>
      <c r="H38" s="75"/>
    </row>
    <row r="39" spans="1:11" ht="27.95" customHeight="1">
      <c r="A39" s="2" t="s">
        <v>286</v>
      </c>
      <c r="B39" s="3">
        <v>33</v>
      </c>
      <c r="C39" s="2"/>
      <c r="D39" s="19"/>
      <c r="E39" s="19"/>
      <c r="F39" s="80"/>
      <c r="H39" s="68"/>
      <c r="K39" s="14"/>
    </row>
    <row r="40" spans="1:11" ht="27.95" customHeight="1">
      <c r="A40" s="2" t="s">
        <v>287</v>
      </c>
      <c r="B40" s="3">
        <v>34</v>
      </c>
      <c r="C40" s="2"/>
      <c r="D40" s="19"/>
      <c r="E40" s="19"/>
      <c r="F40" s="80"/>
      <c r="H40" s="75"/>
    </row>
    <row r="41" spans="1:11" ht="27.95" customHeight="1">
      <c r="A41" s="2" t="s">
        <v>288</v>
      </c>
      <c r="B41" s="3">
        <v>35</v>
      </c>
      <c r="C41" s="2"/>
      <c r="D41" s="19"/>
      <c r="E41" s="19"/>
      <c r="F41" s="80"/>
    </row>
    <row r="42" spans="1:11" ht="27.95" customHeight="1">
      <c r="A42" s="2" t="s">
        <v>289</v>
      </c>
      <c r="B42" s="3">
        <v>36</v>
      </c>
      <c r="C42" s="2"/>
      <c r="D42" s="19"/>
      <c r="E42" s="19"/>
      <c r="F42" s="80">
        <v>-1422813750</v>
      </c>
    </row>
    <row r="43" spans="1:11" ht="27.95" customHeight="1">
      <c r="A43" s="5" t="s">
        <v>290</v>
      </c>
      <c r="B43" s="6">
        <v>40</v>
      </c>
      <c r="C43" s="5"/>
      <c r="D43" s="61">
        <f>SUM(D37:D42)</f>
        <v>1256179815</v>
      </c>
      <c r="E43" s="61"/>
      <c r="F43" s="79">
        <f>SUM(F37:F42)</f>
        <v>-1422813750</v>
      </c>
    </row>
    <row r="44" spans="1:11" ht="27.95" customHeight="1">
      <c r="A44" s="5" t="s">
        <v>291</v>
      </c>
      <c r="B44" s="6">
        <v>50</v>
      </c>
      <c r="C44" s="5"/>
      <c r="D44" s="61">
        <f>D43+D35+D26</f>
        <v>789524415</v>
      </c>
      <c r="E44" s="61">
        <v>-6109057132</v>
      </c>
      <c r="F44" s="79">
        <f>F43+F35+F26</f>
        <v>-1866868617</v>
      </c>
    </row>
    <row r="45" spans="1:11" ht="27.95" customHeight="1">
      <c r="A45" s="2" t="s">
        <v>292</v>
      </c>
      <c r="B45" s="3">
        <v>60</v>
      </c>
      <c r="C45" s="2"/>
      <c r="D45" s="61">
        <v>4507920945</v>
      </c>
      <c r="E45" s="61">
        <v>8531587469</v>
      </c>
      <c r="F45" s="79">
        <v>2890423554</v>
      </c>
    </row>
    <row r="46" spans="1:11" ht="27.95" customHeight="1">
      <c r="A46" s="2" t="s">
        <v>293</v>
      </c>
      <c r="B46" s="3">
        <v>61</v>
      </c>
      <c r="C46" s="2"/>
      <c r="D46" s="19"/>
      <c r="E46" s="19"/>
      <c r="F46" s="80"/>
    </row>
    <row r="47" spans="1:11" ht="21.75" customHeight="1">
      <c r="A47" s="5" t="s">
        <v>294</v>
      </c>
      <c r="B47" s="6"/>
      <c r="C47" s="5"/>
      <c r="D47" s="61">
        <f>D44+D45+D46</f>
        <v>5297445360</v>
      </c>
      <c r="E47" s="61">
        <f>E44+E45+E46</f>
        <v>2422530337</v>
      </c>
      <c r="F47" s="79">
        <f>F44+F45+F46</f>
        <v>1023554937</v>
      </c>
      <c r="G47" s="15"/>
      <c r="H47" s="15">
        <f>CDKT!D9</f>
        <v>5297445360</v>
      </c>
      <c r="I47" s="14">
        <f>D47-H47</f>
        <v>0</v>
      </c>
    </row>
    <row r="48" spans="1:11" ht="31.5" customHeight="1">
      <c r="D48" s="108" t="s">
        <v>318</v>
      </c>
      <c r="E48" s="108"/>
      <c r="F48" s="92">
        <f>CDKT!D9</f>
        <v>5297445360</v>
      </c>
      <c r="G48" s="14"/>
    </row>
    <row r="49" spans="1:9" ht="31.5" customHeight="1">
      <c r="A49" s="100" t="s">
        <v>304</v>
      </c>
      <c r="B49" s="116" t="s">
        <v>303</v>
      </c>
      <c r="C49" s="116"/>
      <c r="D49" s="114" t="s">
        <v>117</v>
      </c>
      <c r="E49" s="114"/>
      <c r="F49" s="95">
        <f>F47-F48</f>
        <v>-4273890423</v>
      </c>
      <c r="G49" s="8" t="s">
        <v>301</v>
      </c>
      <c r="I49" s="15"/>
    </row>
    <row r="50" spans="1:9" ht="12">
      <c r="F50" s="96" t="s">
        <v>302</v>
      </c>
      <c r="I50" s="14">
        <f>I49-D47</f>
        <v>-5297445360</v>
      </c>
    </row>
    <row r="53" spans="1:9" ht="31.5" customHeight="1">
      <c r="A53" s="100" t="s">
        <v>299</v>
      </c>
      <c r="B53" s="116" t="s">
        <v>299</v>
      </c>
      <c r="C53" s="116"/>
      <c r="D53" s="114" t="s">
        <v>249</v>
      </c>
      <c r="E53" s="114"/>
      <c r="F53" s="95"/>
    </row>
  </sheetData>
  <mergeCells count="9">
    <mergeCell ref="D53:E53"/>
    <mergeCell ref="B1:E1"/>
    <mergeCell ref="C4:D4"/>
    <mergeCell ref="A5:E5"/>
    <mergeCell ref="D48:E48"/>
    <mergeCell ref="B2:E2"/>
    <mergeCell ref="D49:E49"/>
    <mergeCell ref="B49:C49"/>
    <mergeCell ref="B53:C53"/>
  </mergeCells>
  <pageMargins left="0.44" right="0.23" top="0.47" bottom="0.75" header="0.41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CDKT</vt:lpstr>
      <vt:lpstr>KQKD </vt:lpstr>
      <vt:lpstr>LCTT</vt:lpstr>
      <vt:lpstr>Sheet1</vt:lpstr>
      <vt:lpstr>XL4Test5!Bust</vt:lpstr>
      <vt:lpstr>XL4Test5!Continue</vt:lpstr>
      <vt:lpstr>XL4Test5!Documents_array</vt:lpstr>
      <vt:lpstr>XL4Test5!Hello</vt:lpstr>
      <vt:lpstr>XL4Test5!po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2021-01-04T01:14:04Z</cp:lastPrinted>
  <dcterms:created xsi:type="dcterms:W3CDTF">2018-07-06T07:17:42Z</dcterms:created>
  <dcterms:modified xsi:type="dcterms:W3CDTF">2021-01-12T08:35:35Z</dcterms:modified>
</cp:coreProperties>
</file>