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16" windowWidth="7635" windowHeight="8730" tabRatio="655" activeTab="2"/>
  </bookViews>
  <sheets>
    <sheet name="Bang can doi ke toan" sheetId="1" r:id="rId1"/>
    <sheet name="Ket qua kinh doanh" sheetId="2" r:id="rId2"/>
    <sheet name="LCTT" sheetId="3" r:id="rId3"/>
    <sheet name="tomtat" sheetId="4" r:id="rId4"/>
    <sheet name="cd" sheetId="5" state="hidden" r:id="rId5"/>
    <sheet name="TK335" sheetId="6" state="hidden" r:id="rId6"/>
  </sheets>
  <externalReferences>
    <externalReference r:id="rId9"/>
    <externalReference r:id="rId10"/>
  </externalReferences>
  <definedNames>
    <definedName name="KQHDKD">'Ket qua kinh doanh'!$A$6</definedName>
    <definedName name="LCTT_GT_page1">#REF!</definedName>
    <definedName name="LCTT_GT_page2">#REF!</definedName>
    <definedName name="LCTT_TT_page1">#REF!</definedName>
    <definedName name="LCTT_TT_page2">#REF!</definedName>
    <definedName name="NV">'Bang can doi ke toan'!$F$90</definedName>
    <definedName name="_xlnm.Print_Titles" localSheetId="0">'Bang can doi ke toan'!$1:$3</definedName>
    <definedName name="_xlnm.Print_Titles" localSheetId="2">'LCTT'!$1:$3</definedName>
    <definedName name="_xlnm.Print_Titles" localSheetId="5">'TK335'!$7:$9</definedName>
    <definedName name="TS">'Bang can doi ke toan'!$F$11</definedName>
    <definedName name="TS2">'Bang can doi ke toan'!$F$44</definedName>
    <definedName name="TSNB">'Bang can doi ke toan'!$F$142</definedName>
  </definedNames>
  <calcPr fullCalcOnLoad="1"/>
</workbook>
</file>

<file path=xl/comments5.xml><?xml version="1.0" encoding="utf-8"?>
<comments xmlns="http://schemas.openxmlformats.org/spreadsheetml/2006/main">
  <authors>
    <author>KTAC-CNCT</author>
  </authors>
  <commentList>
    <comment ref="L60" authorId="0">
      <text>
        <r>
          <rPr>
            <b/>
            <sz val="8"/>
            <rFont val="Tahoma"/>
            <family val="0"/>
          </rPr>
          <t>KTAC-CNCT:</t>
        </r>
        <r>
          <rPr>
            <sz val="8"/>
            <rFont val="Tahoma"/>
            <family val="0"/>
          </rPr>
          <t xml:space="preserve">
dư nợ 2.175.881.281</t>
        </r>
      </text>
    </comment>
  </commentList>
</comments>
</file>

<file path=xl/sharedStrings.xml><?xml version="1.0" encoding="utf-8"?>
<sst xmlns="http://schemas.openxmlformats.org/spreadsheetml/2006/main" count="878" uniqueCount="593">
  <si>
    <t>Cổ phiếu quỹ</t>
  </si>
  <si>
    <t>Thuế 20%</t>
  </si>
  <si>
    <t>Cổ tức</t>
  </si>
  <si>
    <t>Các quỹ</t>
  </si>
  <si>
    <t>P/cấp</t>
  </si>
  <si>
    <t>VI.10</t>
  </si>
  <si>
    <t>_______________________</t>
  </si>
  <si>
    <t>REAL</t>
  </si>
  <si>
    <t>MACAU</t>
  </si>
  <si>
    <t>ĐẶNG PHẠM HUYỀN NHUNG</t>
  </si>
  <si>
    <t>Lãi cơ bản trên cổ phiếu</t>
  </si>
  <si>
    <t>Dự toán chi sự nghiệp, dự án</t>
  </si>
  <si>
    <t>VI.2</t>
  </si>
  <si>
    <t>VI.3</t>
  </si>
  <si>
    <t>VI.4</t>
  </si>
  <si>
    <t>VI.5</t>
  </si>
  <si>
    <t>VI.6</t>
  </si>
  <si>
    <t>VI.7</t>
  </si>
  <si>
    <t>VI.8</t>
  </si>
  <si>
    <t>VI.9</t>
  </si>
  <si>
    <t>VII.1</t>
  </si>
  <si>
    <t>VII.2</t>
  </si>
  <si>
    <t>VII.3</t>
  </si>
  <si>
    <t>Cho năm tài chính kết thúc ngày 31 tháng 12 năm 2006</t>
  </si>
  <si>
    <t>Tại ngày 31 tháng 12 năm 2006</t>
  </si>
  <si>
    <t>Chi phí thuế thu nhập doanh nghiệp hiện hành</t>
  </si>
  <si>
    <t>Chi phí thuế thu nhập doanh nghiệp hoãn lại</t>
  </si>
  <si>
    <t>17.</t>
  </si>
  <si>
    <t>18.</t>
  </si>
  <si>
    <t>NĂM 2006</t>
  </si>
  <si>
    <t>Cho năm tài chính kết thúc ngày 31 tháng 12 Năm 2006</t>
  </si>
  <si>
    <t>Phải thu nội bộ ngắn hạn</t>
  </si>
  <si>
    <t>Thuế giá trị gia tăng được khấu trừ</t>
  </si>
  <si>
    <t>154</t>
  </si>
  <si>
    <t>158</t>
  </si>
  <si>
    <t>Vốn kinh doanh ở các đơn vị trực thuộc</t>
  </si>
  <si>
    <t>212</t>
  </si>
  <si>
    <t>213</t>
  </si>
  <si>
    <t>218</t>
  </si>
  <si>
    <t>Phải trả người lao động</t>
  </si>
  <si>
    <t>Dự phòng phải trả ngắn hạn</t>
  </si>
  <si>
    <t>320</t>
  </si>
  <si>
    <t>Dự phòng trợ cấp mất việc làm</t>
  </si>
  <si>
    <t>Dự phòng phải trả dài hạn</t>
  </si>
  <si>
    <t>326</t>
  </si>
  <si>
    <t>327</t>
  </si>
  <si>
    <t>Vốn khác của chủ sở hữu</t>
  </si>
  <si>
    <t>413</t>
  </si>
  <si>
    <t>414</t>
  </si>
  <si>
    <t>415</t>
  </si>
  <si>
    <t>416</t>
  </si>
  <si>
    <t>417</t>
  </si>
  <si>
    <t>418</t>
  </si>
  <si>
    <t>419</t>
  </si>
  <si>
    <t>Lợi nhuận sau thuế chưa phân phối</t>
  </si>
  <si>
    <t>420</t>
  </si>
  <si>
    <t>Nguồn vốn đầu tư xây dựng cơ bản</t>
  </si>
  <si>
    <t>421</t>
  </si>
  <si>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</si>
  <si>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</si>
  <si>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</si>
  <si>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</si>
  <si>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</si>
  <si>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</si>
  <si>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</si>
  <si>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</si>
  <si>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</si>
  <si>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</si>
  <si>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</si>
  <si>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</si>
  <si>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</si>
  <si>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</si>
  <si>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</si>
  <si>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</si>
  <si>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</si>
  <si>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</si>
  <si>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</si>
  <si>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</si>
  <si>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</si>
  <si>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</si>
  <si>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</si>
  <si>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</si>
  <si>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</si>
  <si>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</si>
  <si>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</si>
  <si>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</si>
  <si>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</si>
  <si>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Các khoản phải trả, phải nộp khác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</si>
  <si>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</si>
  <si>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</si>
  <si>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</si>
  <si>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</si>
  <si>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</si>
  <si>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</si>
  <si>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</si>
  <si>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</si>
  <si>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</si>
  <si>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</si>
  <si>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</si>
  <si>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</si>
  <si>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Hàng hóa nhận bán hộ, nhận ký gửi</t>
  </si>
  <si>
    <t>Nợ khó đòi đã xử lý</t>
  </si>
  <si>
    <t>Nguyên giá</t>
  </si>
  <si>
    <t>Các khoản giảm trừ</t>
  </si>
  <si>
    <t>Giá vốn hàng bán</t>
  </si>
  <si>
    <t>Chi phí bán hàng</t>
  </si>
  <si>
    <t>Chi phí quản lý doanh nghiệp</t>
  </si>
  <si>
    <t>Lợi nhuận thuần từ hoạt động kinh doanh</t>
  </si>
  <si>
    <t>(Theo phương pháp gián tiếp)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</si>
  <si>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</si>
  <si>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</si>
  <si>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</si>
  <si>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</si>
  <si>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tài chính</t>
  </si>
  <si>
    <t>TÀI SẢN NGẮN HẠN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</si>
  <si>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</si>
  <si>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</si>
  <si>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</si>
  <si>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</si>
  <si>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</si>
  <si>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</si>
  <si>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</si>
  <si>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</si>
  <si>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</si>
  <si>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</si>
  <si>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</si>
  <si>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</si>
  <si>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</si>
  <si>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</si>
  <si>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</si>
  <si>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V.19</t>
  </si>
  <si>
    <t>V.20</t>
  </si>
  <si>
    <t>V.18</t>
  </si>
  <si>
    <t>V.17</t>
  </si>
  <si>
    <t>V.16</t>
  </si>
  <si>
    <t>V.21</t>
  </si>
  <si>
    <t>V.22</t>
  </si>
  <si>
    <t>V.23</t>
  </si>
  <si>
    <t>V.24</t>
  </si>
  <si>
    <t>V.25</t>
  </si>
  <si>
    <t xml:space="preserve">Số cuối năm </t>
  </si>
  <si>
    <t>NDT</t>
  </si>
  <si>
    <t>CAD</t>
  </si>
  <si>
    <t>Tiền và các khoản tương đương tiền</t>
  </si>
  <si>
    <t xml:space="preserve">Tiền </t>
  </si>
  <si>
    <t>Các khoản tương đương tiền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</si>
  <si>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</si>
  <si>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</si>
  <si>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</si>
  <si>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</si>
  <si>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</si>
  <si>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nội bộ dài hạn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</si>
  <si>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</si>
  <si>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</si>
  <si>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</si>
  <si>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</si>
  <si>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</si>
  <si>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</si>
  <si>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</si>
  <si>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</si>
  <si>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</si>
  <si>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</si>
  <si>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</si>
  <si>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</si>
  <si>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</si>
  <si>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</si>
  <si>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</si>
  <si>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</si>
  <si>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</si>
  <si>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</si>
  <si>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</si>
  <si>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</si>
  <si>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</si>
  <si>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</si>
  <si>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</si>
  <si>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</si>
  <si>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</si>
  <si>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</si>
  <si>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</si>
  <si>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</si>
  <si>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</si>
  <si>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 xml:space="preserve">Doanh thu thuần về bán hàng và cung cấp dịch vụ </t>
  </si>
  <si>
    <t xml:space="preserve">Lợi nhuận gộp về bán hàng và cung cấp dịch vụ </t>
  </si>
  <si>
    <t>Doanh thu hoạt động tài chính</t>
  </si>
  <si>
    <t>Chi phí tài chính</t>
  </si>
  <si>
    <t>Thu nhập khác</t>
  </si>
  <si>
    <t>Chi phí khác</t>
  </si>
  <si>
    <t>Lợi nhuận khác</t>
  </si>
  <si>
    <t>Tổng lợi nhuận kế toán trước thuế</t>
  </si>
  <si>
    <t>Cần Thơ, ngày 05 tháng 02 năm 2007</t>
  </si>
  <si>
    <t>Lợi nhuận sau thuế thu nhập doanh nghiệp</t>
  </si>
  <si>
    <t>01</t>
  </si>
  <si>
    <t>03</t>
  </si>
  <si>
    <t>02</t>
  </si>
  <si>
    <t>04</t>
  </si>
  <si>
    <t>05</t>
  </si>
  <si>
    <t>06</t>
  </si>
  <si>
    <t>Lưu chuyển tiền thuần từ hoạt động kinh doanh</t>
  </si>
  <si>
    <t>Lưu chuyển tiền từ hoạt động đầu tư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</si>
  <si>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</si>
  <si>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</si>
  <si>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</si>
  <si>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</si>
  <si>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</si>
  <si>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</si>
  <si>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</si>
  <si>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</si>
  <si>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</si>
  <si>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</si>
  <si>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</si>
  <si>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</si>
  <si>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</si>
  <si>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</si>
  <si>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</si>
  <si>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</si>
  <si>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</si>
  <si>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</si>
  <si>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</si>
  <si>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</si>
  <si>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</si>
  <si>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</si>
  <si>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</si>
  <si>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</si>
  <si>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</si>
  <si>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</si>
  <si>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</si>
  <si>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</si>
  <si>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</si>
  <si>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</si>
  <si>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</si>
  <si>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</si>
  <si>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</si>
  <si>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</si>
  <si>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</si>
  <si>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</si>
  <si>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</si>
  <si>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</si>
  <si>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Dự phòng giảm giá chứng khoán đầu tư ngắn hạn</t>
  </si>
  <si>
    <t>TÀI SẢN DÀI HẠN</t>
  </si>
  <si>
    <t>BÁO CÁO KẾT QUẢ HOẠT ĐỘNG KINH DOANH</t>
  </si>
  <si>
    <t>BÁO CÁO LƯU CHUYỂN TIỀN TỆ</t>
  </si>
  <si>
    <t>B -</t>
  </si>
  <si>
    <t>A -</t>
  </si>
  <si>
    <t>Đầu tư ngắn hạn</t>
  </si>
  <si>
    <t>Kế toán trưởng</t>
  </si>
  <si>
    <t>Người lập biểu</t>
  </si>
  <si>
    <t>Tăng, giảm các khoản phải thu</t>
  </si>
  <si>
    <t xml:space="preserve">Tăng, giảm các khoản phải trả </t>
  </si>
  <si>
    <t>Tiền và tương đương tiền đầu năm</t>
  </si>
  <si>
    <t>Điều chỉnh cho các khoản:</t>
  </si>
  <si>
    <t xml:space="preserve">Trong đó: chi phí lãi vay </t>
  </si>
  <si>
    <t>______________</t>
  </si>
  <si>
    <t xml:space="preserve">BÁO CÁO TÀI CHÍNH </t>
  </si>
  <si>
    <t>_____________</t>
  </si>
  <si>
    <t>Tiền và tương đương tiền cuối năm/kỳ</t>
  </si>
  <si>
    <t>Lưu chuyển tiền thuần trong năm/kỳ</t>
  </si>
  <si>
    <t>USD</t>
  </si>
  <si>
    <t>EUR</t>
  </si>
  <si>
    <t>Ngoại tệ các loại:</t>
  </si>
  <si>
    <t>Tăng, giảm chi phí trả trước</t>
  </si>
  <si>
    <r>
      <t>Báo cáo lưu chuyển tiền tệ</t>
    </r>
    <r>
      <rPr>
        <sz val="10"/>
        <rFont val="Times New Roman"/>
        <family val="1"/>
      </rPr>
      <t xml:space="preserve"> (tiếp theo)</t>
    </r>
  </si>
  <si>
    <r>
      <t>Bảng cân đối kế toán</t>
    </r>
    <r>
      <rPr>
        <sz val="10"/>
        <rFont val="Times New Roman"/>
        <family val="1"/>
      </rPr>
      <t xml:space="preserve"> (tiếp theo)</t>
    </r>
  </si>
  <si>
    <r>
      <t xml:space="preserve">Bảng cân đối kế toán </t>
    </r>
    <r>
      <rPr>
        <sz val="10"/>
        <rFont val="Times New Roman"/>
        <family val="1"/>
      </rPr>
      <t>(tiếp theo)</t>
    </r>
  </si>
  <si>
    <t>VI.1</t>
  </si>
  <si>
    <t>các tài sản dài hạn khác</t>
  </si>
  <si>
    <t>Tiền chi để mua sắm, xây dựng tài sản cố định và</t>
  </si>
  <si>
    <t>đơn vị khác</t>
  </si>
  <si>
    <t>Tiền chi cho vay, mua các công cụ nợ của</t>
  </si>
  <si>
    <t>Tiền thu hồi cho vay, bán lại các công cụ nợ của</t>
  </si>
  <si>
    <t>Tiền thu từ phát hành cổ phiếu, nhận góp vốn của</t>
  </si>
  <si>
    <t>chủ sở hữu</t>
  </si>
  <si>
    <t>Tiền chi trả góp vốn cho các chủ sở hữu, mua lại</t>
  </si>
  <si>
    <t>cổ phiếu của doanh nghiệp đã phát hành</t>
  </si>
  <si>
    <t>Lợi nhuận từ hoạt động kinh doanh</t>
  </si>
  <si>
    <t>trước thay đổi vốn lưu động</t>
  </si>
  <si>
    <t>Tiền thu từ thanh lý, nhượng bán tài sản cố định và</t>
  </si>
  <si>
    <t>CÔNG TY CỔ PHẦN DƯỢC HẬU GIANG</t>
  </si>
  <si>
    <t>Địa chỉ: 288 Bis Nguyễn Văn Cừ, Quận Ninh Kiều, TP. Cần Thơ</t>
  </si>
  <si>
    <t>Đơn vị tính: VND</t>
  </si>
  <si>
    <t>Số cuối năm</t>
  </si>
  <si>
    <t>PHẠM HỮU LẬP</t>
  </si>
  <si>
    <t>LÊ CHÁNH ĐẠO</t>
  </si>
  <si>
    <t>Phó Tổng Giám đốc</t>
  </si>
  <si>
    <t>Năm trước</t>
  </si>
  <si>
    <t>Năm nay</t>
  </si>
  <si>
    <t>____________________</t>
  </si>
  <si>
    <t>BATH</t>
  </si>
  <si>
    <t>HKD</t>
  </si>
  <si>
    <t>JPY</t>
  </si>
  <si>
    <t>CÔNG TY CỔ PHẦN KIỂM TOÁN VÀ TƯ VẤN</t>
  </si>
  <si>
    <t>STT</t>
  </si>
  <si>
    <t>DIỄN GIẢI</t>
  </si>
  <si>
    <t>NỢ</t>
  </si>
  <si>
    <t>CÓ</t>
  </si>
  <si>
    <t>BẢNG KÊ CHI TIẾT TK 335</t>
  </si>
  <si>
    <t>NGÀY 31 THÁNG 12 NĂM 2005</t>
  </si>
  <si>
    <t>SD 31/12/05 A&amp;C</t>
  </si>
  <si>
    <t>Quỹ dự phòng trợ cấp mất việc làm</t>
  </si>
  <si>
    <t>Chi phí khuyến mãi quảng cáo</t>
  </si>
  <si>
    <t>CLB khách hàng Q.4/2005</t>
  </si>
  <si>
    <t>Phí du lịch nước ngoài</t>
  </si>
  <si>
    <t>Phí quảng cáo HAPOCOL</t>
  </si>
  <si>
    <t>TT HĐ 33/05 : Áo FUBENZON</t>
  </si>
  <si>
    <t>Phí khuyến mãi năm 2005</t>
  </si>
  <si>
    <t>Phí hỗ trợ các Bệnh viện, TTYT</t>
  </si>
  <si>
    <t>Phí hội nghị khách hàng + Bác sĩ</t>
  </si>
  <si>
    <t>Phí khuyến mãi rút số 31/12/05 (XSĐ3)</t>
  </si>
  <si>
    <t>Chi phí lễ hội 27/02/2006</t>
  </si>
  <si>
    <t>Phí rút số lễ hội 27/02/2006</t>
  </si>
  <si>
    <t>Chi phí KM = tiền HĐ05 (Tô, chén, thố,…)</t>
  </si>
  <si>
    <t>Chi phí sửa chữa TSCĐ</t>
  </si>
  <si>
    <t>Chi phí sửa chữa - EM_PCD</t>
  </si>
  <si>
    <t>Chi phí sửa chữa - QC_PKN</t>
  </si>
  <si>
    <t>Chi phí sửa chữa - QM_PQLCL</t>
  </si>
  <si>
    <t>Chi phí sửa chữa - PM_QLSX</t>
  </si>
  <si>
    <t>Chi phí sửa chữa - X1</t>
  </si>
  <si>
    <t>Chi phí sửa chữa - X2</t>
  </si>
  <si>
    <t>Chi phí sửa chữa - X3</t>
  </si>
  <si>
    <t>Chi phí sửa chữa - X4</t>
  </si>
  <si>
    <t>Lãi vay ngân hàng</t>
  </si>
  <si>
    <t>Chi phí điện, nước, điện thoại, xăng dầu</t>
  </si>
  <si>
    <t>Tiền điện</t>
  </si>
  <si>
    <t>Tiền nước</t>
  </si>
  <si>
    <t>Tiền điện thoại</t>
  </si>
  <si>
    <t>Phí xăng dầu</t>
  </si>
  <si>
    <t>Phí khám sức khỏe định kỳ 2005</t>
  </si>
  <si>
    <t>Chi phí PTTT - X4</t>
  </si>
  <si>
    <t>Phí tổng kết 2005</t>
  </si>
  <si>
    <t>Chi phí còn lại 2005 HT</t>
  </si>
  <si>
    <t>Phí kiểm toán</t>
  </si>
  <si>
    <t>Phụ cấp K2</t>
  </si>
  <si>
    <t>Phụ cấp KM tài xế</t>
  </si>
  <si>
    <t>Lệch số lẽ</t>
  </si>
  <si>
    <t>Tổng cộng trích trước ngắn hạn</t>
  </si>
  <si>
    <t>Chi phí trích bổ sung</t>
  </si>
  <si>
    <t>TEN_TK</t>
  </si>
  <si>
    <t>SHTK</t>
  </si>
  <si>
    <t>SODU_DAU</t>
  </si>
  <si>
    <t>NO_LUYKE</t>
  </si>
  <si>
    <t>CO_LUYKE</t>
  </si>
  <si>
    <t>NO_DAUKY</t>
  </si>
  <si>
    <t>CO_DAUKY</t>
  </si>
  <si>
    <t>NO_PSINH</t>
  </si>
  <si>
    <t>CO_PSINH</t>
  </si>
  <si>
    <t>NO_CUOIKY</t>
  </si>
  <si>
    <t>CO_CUOIKY</t>
  </si>
  <si>
    <t>TIEN MAT</t>
  </si>
  <si>
    <t>111</t>
  </si>
  <si>
    <t>TIEN GOI NGAN HANG</t>
  </si>
  <si>
    <t>112</t>
  </si>
  <si>
    <t>TIEN VIET NAM DANG CHUYEN</t>
  </si>
  <si>
    <t>1131</t>
  </si>
  <si>
    <t>PHAI THU CUA KHACH HANG</t>
  </si>
  <si>
    <t>1311</t>
  </si>
  <si>
    <t>PHAI THU CUA KH TAI QUAY</t>
  </si>
  <si>
    <t>1312</t>
  </si>
  <si>
    <t>PHAI THU HANG XUAT KHAU</t>
  </si>
  <si>
    <t>1313</t>
  </si>
  <si>
    <t>THUE GTGT DUOC KHAU TRU</t>
  </si>
  <si>
    <t>133</t>
  </si>
  <si>
    <t>THUE GTGT DUOC KHAU TRU CUA HANG HOA, DICH VU</t>
  </si>
  <si>
    <t>1331</t>
  </si>
  <si>
    <t>THUE GTGT DUOC KHAU TRU CUA TSCD</t>
  </si>
  <si>
    <t>1332</t>
  </si>
  <si>
    <t>VON KINH DOANH O CAC DON VI TRUC THUOC</t>
  </si>
  <si>
    <t>1361</t>
  </si>
  <si>
    <t>TAI SAN THIEU CHO XU LY</t>
  </si>
  <si>
    <t>1381</t>
  </si>
  <si>
    <t>PHAI THU VE CO PHAN HOA</t>
  </si>
  <si>
    <t>1385</t>
  </si>
  <si>
    <t>PHAI THU KHAC</t>
  </si>
  <si>
    <t>1388</t>
  </si>
  <si>
    <t>DU PHONG NO PHAI THU KHO DOI</t>
  </si>
  <si>
    <t>139</t>
  </si>
  <si>
    <t>TAM UNG</t>
  </si>
  <si>
    <t>141</t>
  </si>
  <si>
    <t>CHI PHI TRA TRUOC NGAN HAN</t>
  </si>
  <si>
    <t>1421</t>
  </si>
  <si>
    <t>CAM CO, KY QUY, KY CUOC NGAN HAN</t>
  </si>
  <si>
    <t>144</t>
  </si>
  <si>
    <t>NGUYEN LIEU, VAT LIEU CHINH</t>
  </si>
  <si>
    <t>152</t>
  </si>
  <si>
    <t>CONG CU, DUNG CU</t>
  </si>
  <si>
    <t>1531</t>
  </si>
  <si>
    <t>SAN PHAM DO DANG</t>
  </si>
  <si>
    <t>THANH PHAM</t>
  </si>
  <si>
    <t>155</t>
  </si>
  <si>
    <t>THANH PHAM CTY XUAT CHO KHOI BAN HANG</t>
  </si>
  <si>
    <t>1551</t>
  </si>
  <si>
    <t>HANG HOA</t>
  </si>
  <si>
    <t>156</t>
  </si>
  <si>
    <t>HANG GOI DI BAN</t>
  </si>
  <si>
    <t>1571</t>
  </si>
  <si>
    <t>HOA CHAT GOI DI BAN</t>
  </si>
  <si>
    <t>1572</t>
  </si>
  <si>
    <t>DUOC LIEU GOI DI BAN (DL)</t>
  </si>
  <si>
    <t>1573</t>
  </si>
  <si>
    <t>DU PHONG GIAM GIA HANG TON KHO</t>
  </si>
  <si>
    <t>159</t>
  </si>
  <si>
    <t>TAI SAN CO DINH HUU HINH</t>
  </si>
  <si>
    <t>211</t>
  </si>
  <si>
    <t>TAI SAN CO DINH VO HINH</t>
  </si>
  <si>
    <t>QUYEN SU DUNG DAT</t>
  </si>
  <si>
    <t>2131</t>
  </si>
  <si>
    <t>GIA TRI THUONG HIEU</t>
  </si>
  <si>
    <t>2134</t>
  </si>
  <si>
    <t>HAO MON TAI SAN CO DINH</t>
  </si>
  <si>
    <t>214</t>
  </si>
  <si>
    <t>HAO MON TSCD HUU HINH</t>
  </si>
  <si>
    <t>2141</t>
  </si>
  <si>
    <t>HAO MON TSCD VO HINH</t>
  </si>
  <si>
    <t>2143</t>
  </si>
  <si>
    <t>DAU TU DAI HAN KHAC</t>
  </si>
  <si>
    <t>228</t>
  </si>
  <si>
    <t>XAY DUNG CO BAN DO DANG</t>
  </si>
  <si>
    <t>241</t>
  </si>
  <si>
    <t>CHI PHI TRA TRUOC DAI HAN</t>
  </si>
  <si>
    <t>242</t>
  </si>
  <si>
    <t>TAI SAN THUE THU NHAP HOAN LAI</t>
  </si>
  <si>
    <t>243</t>
  </si>
  <si>
    <t>KY QUY,KY CUOC DAI HAN</t>
  </si>
  <si>
    <t>244</t>
  </si>
  <si>
    <t>VAY NGAN HAN</t>
  </si>
  <si>
    <t>311</t>
  </si>
  <si>
    <t>PHAI TRA CHO NGUOI BAN</t>
  </si>
  <si>
    <t>331</t>
  </si>
  <si>
    <t>PHAI TRA CHO NGUOI BAN TRONG NUOC</t>
  </si>
  <si>
    <t>3311</t>
  </si>
  <si>
    <t>PHAI TRA CHO NGUOI BAN NUOC NGOAI</t>
  </si>
  <si>
    <t>3312</t>
  </si>
  <si>
    <t>3313</t>
  </si>
  <si>
    <t>PHAI TRA NGUOI BAN</t>
  </si>
  <si>
    <t>3314</t>
  </si>
  <si>
    <t>THUE VA CAC KHOAN PHAI NOP NHA NUOC</t>
  </si>
  <si>
    <t>333</t>
  </si>
  <si>
    <t>THUE GTGT PHAI NOP</t>
  </si>
  <si>
    <t>3331</t>
  </si>
  <si>
    <t>THUE GTGT DAU RA</t>
  </si>
  <si>
    <t>33311</t>
  </si>
  <si>
    <t>THUE GTGT HANG NHAP KHAU</t>
  </si>
  <si>
    <t>33312</t>
  </si>
  <si>
    <t>THUE XUAT, NHAP KHAU</t>
  </si>
  <si>
    <t>3333</t>
  </si>
  <si>
    <t>THUE THU NHAP DOANH NGHIEP</t>
  </si>
  <si>
    <t>3334</t>
  </si>
  <si>
    <t>THUE THU NHAP CA NHAN</t>
  </si>
  <si>
    <t>3335</t>
  </si>
  <si>
    <t>THUE NHA DAT, TIEN THUE DAT</t>
  </si>
  <si>
    <t>3337</t>
  </si>
  <si>
    <t>CAC LOAI THUE KHAC</t>
  </si>
  <si>
    <t>3338</t>
  </si>
  <si>
    <t>PHI, LE PHI VA CAC KHOAN PHAI NOP KHAC</t>
  </si>
  <si>
    <t>3339</t>
  </si>
  <si>
    <t>PHAI TRA NGUOI LAO DONG</t>
  </si>
  <si>
    <t>334</t>
  </si>
  <si>
    <t>PHAI TRA CONG NHAN VIEN</t>
  </si>
  <si>
    <t>3341</t>
  </si>
  <si>
    <t>PHAI TRA NGUOI LAO DONG KHAC</t>
  </si>
  <si>
    <t>3348</t>
  </si>
  <si>
    <t>CHI PHI PHAI TRA</t>
  </si>
  <si>
    <t>335</t>
  </si>
  <si>
    <t>TAI SAN THUA CHO GIAI QUYET</t>
  </si>
  <si>
    <t>3381</t>
  </si>
  <si>
    <t>KINH PHI CONG DOAN</t>
  </si>
  <si>
    <t>3382</t>
  </si>
  <si>
    <t>BAO HIEM XA HOI</t>
  </si>
  <si>
    <t>3383</t>
  </si>
  <si>
    <t>BAO HIEM Y TE</t>
  </si>
  <si>
    <t>3384</t>
  </si>
  <si>
    <t>PHAI TRA VE CO PHAN HOA</t>
  </si>
  <si>
    <t>3385</t>
  </si>
  <si>
    <t>NHAN KY QUY , KY CUOC NGAN HAN</t>
  </si>
  <si>
    <t>3386</t>
  </si>
  <si>
    <t>DOANH THU CHUA THUC HIEN</t>
  </si>
  <si>
    <t>3387</t>
  </si>
  <si>
    <t>PHAI TRA,PHAI NOP KHAC</t>
  </si>
  <si>
    <t>3388</t>
  </si>
  <si>
    <t>NHAN KY QUY,KY CUOC DAI HAN</t>
  </si>
  <si>
    <t>344</t>
  </si>
  <si>
    <t>THUE THU NHAP HOAN LAI PHAI TRA</t>
  </si>
  <si>
    <t>347</t>
  </si>
  <si>
    <t>QUY DU PHONG TRO CAP MAT VIEC LAM</t>
  </si>
  <si>
    <t>351</t>
  </si>
  <si>
    <t>DU PHONG PHAI TRA</t>
  </si>
  <si>
    <t>352</t>
  </si>
  <si>
    <t>VON KINH DOANH</t>
  </si>
  <si>
    <t>411</t>
  </si>
  <si>
    <t>VON DAU TU CUA CHU SO HUU</t>
  </si>
  <si>
    <t>4111</t>
  </si>
  <si>
    <t>THANG DU VON CO PHAN</t>
  </si>
  <si>
    <t>4112</t>
  </si>
  <si>
    <t>VON NHA NUOC</t>
  </si>
  <si>
    <t>4113</t>
  </si>
  <si>
    <t>VON KHAC</t>
  </si>
  <si>
    <t>4118</t>
  </si>
  <si>
    <t>CHENH LECH DANH GIA LAI TAI SAN</t>
  </si>
  <si>
    <t>412</t>
  </si>
  <si>
    <t>CHENH LECH TY GIA</t>
  </si>
  <si>
    <t>QUY PHAT TRIEN KINH DOANH</t>
  </si>
  <si>
    <t>QUY DU PHONG TAI CHINH</t>
  </si>
  <si>
    <t>QUY DU PHONG VE TRO CAP MAT VL</t>
  </si>
  <si>
    <t>CAC QUY KHAC THUOC VCSH</t>
  </si>
  <si>
    <t>CO PHIEU QUY</t>
  </si>
  <si>
    <t>LAI NAM TRUOC</t>
  </si>
  <si>
    <t>4211</t>
  </si>
  <si>
    <t>LAI HANG HOA NAM TRUOC</t>
  </si>
  <si>
    <t>42111</t>
  </si>
  <si>
    <t>LAI THANH PHAM NAM TRUOC</t>
  </si>
  <si>
    <t>42112</t>
  </si>
  <si>
    <t>LAI THANH PHAM XUAT KHAU NAM TRUOC</t>
  </si>
  <si>
    <t>42113</t>
  </si>
  <si>
    <t>LAI GIA CONG BAO BI NAM TRUOC</t>
  </si>
  <si>
    <t>42114</t>
  </si>
  <si>
    <t>LAI HOAT DONG DICH VU NAM TRUOC</t>
  </si>
  <si>
    <t>42115</t>
  </si>
  <si>
    <t>LAI HOAT DONG TAI CHINH NAM TRUOC</t>
  </si>
  <si>
    <t>42116</t>
  </si>
  <si>
    <t>LAI NAM NAY</t>
  </si>
  <si>
    <t>4212</t>
  </si>
  <si>
    <t>QUY KHEN THUONG , PHUC LOI</t>
  </si>
  <si>
    <t>431</t>
  </si>
  <si>
    <t>Thuế và các khoản khác phải thu Nhà nước</t>
  </si>
  <si>
    <t xml:space="preserve">             Mẫu số CBTT - 03</t>
  </si>
  <si>
    <t xml:space="preserve">(Ban hành theo Thông tư số 57/2004/TT-BTC </t>
  </si>
  <si>
    <t>BÁO CÁO TÀI CHÍNH TÓM TẮT</t>
  </si>
  <si>
    <t xml:space="preserve">    Ngày 17/6/2004 của Bộ trưởng BTC)</t>
  </si>
  <si>
    <t>Cho kỳ tài chính kết thúc ngày 31 tháng 12 năm 2006</t>
  </si>
  <si>
    <t>I. BẢNG CÂN ĐỐI KẾ TOÁN</t>
  </si>
  <si>
    <t>Nội dung</t>
  </si>
  <si>
    <t>I</t>
  </si>
  <si>
    <t>1</t>
  </si>
  <si>
    <t>2</t>
  </si>
  <si>
    <t>3</t>
  </si>
  <si>
    <t>4</t>
  </si>
  <si>
    <t>5</t>
  </si>
  <si>
    <t>II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</si>
  <si>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</si>
  <si>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</si>
  <si>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</si>
  <si>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</si>
  <si>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III</t>
  </si>
  <si>
    <t>IV</t>
  </si>
  <si>
    <t>V</t>
  </si>
  <si>
    <t>- Vốn đầu tư của chủ sở hữu</t>
  </si>
  <si>
    <t>- Thặng dư vốn cổ phần</t>
  </si>
  <si>
    <t>- Cổ phiếu ngân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</si>
  <si>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</si>
  <si>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</si>
  <si>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</si>
  <si>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</si>
  <si>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</si>
  <si>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- Quỹ khen thưởng, phúc lợi</t>
  </si>
  <si>
    <t>- Nguồn kinh phí</t>
  </si>
  <si>
    <t>- Nguồn kinh phí đã hình thành tài sản cố định</t>
  </si>
  <si>
    <t>VI</t>
  </si>
  <si>
    <t>BÁO CÁO TÀI CHÍNH TÓM TẮT (tiếp theo)</t>
  </si>
  <si>
    <t>II. KẾT QUẢ HOẠT ĐỘNG SẢN XUẤT KINH DOANH</t>
  </si>
  <si>
    <t>Chỉ tiêu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</si>
  <si>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</si>
  <si>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</si>
  <si>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</si>
  <si>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</si>
  <si>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</si>
  <si>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</si>
  <si>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</si>
  <si>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</si>
  <si>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</si>
  <si>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</si>
  <si>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Thuế thu nhập doanh nghiệp</t>
  </si>
  <si>
    <t>16</t>
  </si>
  <si>
    <t>17</t>
  </si>
  <si>
    <t>18</t>
  </si>
  <si>
    <t>Cổ tức trên cổ phiếu</t>
  </si>
  <si>
    <t>III. CÁC CHỈ TIÊU TÀI CHÍNH CƠ BẢN</t>
  </si>
  <si>
    <t>Đơn vị tính</t>
  </si>
  <si>
    <t>Cơ cấu tài sản</t>
  </si>
  <si>
    <t>%</t>
  </si>
  <si>
    <t>- Tài sản ngắn hạn/Tổng tài sản</t>
  </si>
  <si>
    <t>- Tài sản dài hạn /Tổng tài sản</t>
  </si>
  <si>
    <t>Cơ cấu nguồn vốn</t>
  </si>
  <si>
    <t>- Nợ phải trả/Tổng nguồn vốn</t>
  </si>
  <si>
    <t>- Nguồn vốn chủ sở hữu/Tổng nguồn vốn</t>
  </si>
  <si>
    <t>Khả năng thanh toán</t>
  </si>
  <si>
    <t>Lần</t>
  </si>
  <si>
    <t>- Khả năng thanh toán nhanh</t>
  </si>
  <si>
    <t>- Khả năng thanh toán hiện hành</t>
  </si>
  <si>
    <t>Tỷ suất lợi nhuận</t>
  </si>
  <si>
    <t>- Tỷ suất lợi nhuận trước thuế/Tổng tài sản</t>
  </si>
  <si>
    <t>- Tỷ suất lợi nhuận sau thuế/Doanh thu thuần</t>
  </si>
  <si>
    <t>- Tỷ suất lợi nhuận sau thuế/Nguồn vốn chủ sở hữu</t>
  </si>
  <si>
    <t>Số dư đầu năm</t>
  </si>
  <si>
    <t xml:space="preserve">Số dư cuối năm </t>
  </si>
  <si>
    <t>Năm báo cáo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</si>
</sst>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\ _€_-;\-* #,##0.0\ _€_-;_-* &quot;-&quot;??\ _€_-;_-@_-"/>
    <numFmt numFmtId="184" formatCode="_-* #,##0\ _€_-;\-* #,##0\ _€_-;_-* &quot;-&quot;??\ _€_-;_-@_-"/>
    <numFmt numFmtId="185" formatCode="_-* #,##0_-;\-* #,##0_-;_-* &quot;-&quot;??_-;_-@_-"/>
    <numFmt numFmtId="186" formatCode="_-* #,##0.0_-;\-* #,##0.0_-;_-* &quot;-&quot;??_-;_-@_-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_);_(@_)"/>
    <numFmt numFmtId="195" formatCode="_(* #,##0.00_);_(* \(#,##0.00\);_(* &quot;-&quot;_);_(@_)"/>
    <numFmt numFmtId="196" formatCode="0.0000000000"/>
    <numFmt numFmtId="197" formatCode="0.00000000000"/>
    <numFmt numFmtId="198" formatCode="0.000000000000"/>
    <numFmt numFmtId="199" formatCode="0.000000000"/>
  </numFmts>
  <fonts count="18">
    <font>
      <sz val="10"/>
      <name val="Arial"/>
      <family val="0"/>
    </font>
    <font>
      <b/>
      <sz val="11"/>
      <name val="Times New Roman"/>
      <family val="1"/>
    </font>
    <font>
      <b/>
      <sz val="1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top"/>
    </xf>
    <xf numFmtId="41" fontId="5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4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1" fontId="5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 quotePrefix="1">
      <alignment vertical="top"/>
    </xf>
    <xf numFmtId="0" fontId="8" fillId="0" borderId="0" xfId="0" applyFont="1" applyBorder="1" applyAlignment="1">
      <alignment vertical="top"/>
    </xf>
    <xf numFmtId="41" fontId="8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41" fontId="4" fillId="0" borderId="3" xfId="0" applyNumberFormat="1" applyFont="1" applyBorder="1" applyAlignment="1">
      <alignment vertical="top"/>
    </xf>
    <xf numFmtId="41" fontId="8" fillId="0" borderId="3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 quotePrefix="1">
      <alignment vertical="top"/>
    </xf>
    <xf numFmtId="41" fontId="5" fillId="0" borderId="2" xfId="0" applyNumberFormat="1" applyFont="1" applyBorder="1" applyAlignment="1">
      <alignment vertical="top"/>
    </xf>
    <xf numFmtId="0" fontId="5" fillId="0" borderId="0" xfId="0" applyFont="1" applyBorder="1" applyAlignment="1" quotePrefix="1">
      <alignment vertical="top"/>
    </xf>
    <xf numFmtId="41" fontId="5" fillId="0" borderId="4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Continuous" vertical="top"/>
    </xf>
    <xf numFmtId="49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Continuous" vertical="top"/>
    </xf>
    <xf numFmtId="49" fontId="6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horizontal="centerContinuous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centerContinuous" vertical="top"/>
    </xf>
    <xf numFmtId="49" fontId="1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179" fontId="4" fillId="0" borderId="0" xfId="15" applyFont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169" fontId="1" fillId="0" borderId="21" xfId="0" applyNumberFormat="1" applyFont="1" applyBorder="1" applyAlignment="1">
      <alignment/>
    </xf>
    <xf numFmtId="169" fontId="1" fillId="0" borderId="21" xfId="0" applyNumberFormat="1" applyFont="1" applyBorder="1" applyAlignment="1">
      <alignment horizontal="center"/>
    </xf>
    <xf numFmtId="169" fontId="11" fillId="0" borderId="2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9" fontId="1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41" fontId="11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37" fontId="4" fillId="0" borderId="0" xfId="0" applyNumberFormat="1" applyFont="1" applyAlignment="1">
      <alignment/>
    </xf>
    <xf numFmtId="185" fontId="4" fillId="0" borderId="0" xfId="15" applyNumberFormat="1" applyFont="1" applyAlignment="1">
      <alignment vertical="top"/>
    </xf>
    <xf numFmtId="185" fontId="5" fillId="0" borderId="0" xfId="15" applyNumberFormat="1" applyFont="1" applyAlignment="1">
      <alignment vertical="top"/>
    </xf>
    <xf numFmtId="185" fontId="11" fillId="0" borderId="0" xfId="15" applyNumberFormat="1" applyFont="1" applyAlignment="1">
      <alignment/>
    </xf>
    <xf numFmtId="185" fontId="1" fillId="0" borderId="9" xfId="15" applyNumberFormat="1" applyFont="1" applyBorder="1" applyAlignment="1">
      <alignment horizontal="center"/>
    </xf>
    <xf numFmtId="185" fontId="11" fillId="0" borderId="12" xfId="15" applyNumberFormat="1" applyFont="1" applyBorder="1" applyAlignment="1">
      <alignment horizontal="center"/>
    </xf>
    <xf numFmtId="185" fontId="1" fillId="0" borderId="14" xfId="15" applyNumberFormat="1" applyFont="1" applyBorder="1" applyAlignment="1">
      <alignment/>
    </xf>
    <xf numFmtId="185" fontId="1" fillId="0" borderId="14" xfId="15" applyNumberFormat="1" applyFont="1" applyBorder="1" applyAlignment="1">
      <alignment horizontal="center"/>
    </xf>
    <xf numFmtId="185" fontId="11" fillId="0" borderId="14" xfId="15" applyNumberFormat="1" applyFont="1" applyBorder="1" applyAlignment="1">
      <alignment/>
    </xf>
    <xf numFmtId="185" fontId="11" fillId="0" borderId="16" xfId="15" applyNumberFormat="1" applyFont="1" applyBorder="1" applyAlignment="1">
      <alignment/>
    </xf>
    <xf numFmtId="185" fontId="1" fillId="0" borderId="16" xfId="15" applyNumberFormat="1" applyFont="1" applyBorder="1" applyAlignment="1">
      <alignment/>
    </xf>
    <xf numFmtId="185" fontId="11" fillId="0" borderId="19" xfId="15" applyNumberFormat="1" applyFont="1" applyBorder="1" applyAlignment="1">
      <alignment horizontal="center"/>
    </xf>
    <xf numFmtId="185" fontId="11" fillId="2" borderId="0" xfId="15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7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87" fontId="0" fillId="0" borderId="0" xfId="15" applyNumberFormat="1" applyFill="1" applyAlignment="1">
      <alignment/>
    </xf>
    <xf numFmtId="0" fontId="0" fillId="0" borderId="0" xfId="0" applyFill="1" applyAlignment="1">
      <alignment/>
    </xf>
    <xf numFmtId="185" fontId="5" fillId="0" borderId="0" xfId="15" applyNumberFormat="1" applyFont="1" applyFill="1" applyAlignment="1">
      <alignment vertical="top"/>
    </xf>
    <xf numFmtId="41" fontId="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1" fontId="4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 vertical="top"/>
    </xf>
    <xf numFmtId="41" fontId="8" fillId="0" borderId="0" xfId="0" applyNumberFormat="1" applyFont="1" applyFill="1" applyBorder="1" applyAlignment="1">
      <alignment vertical="top"/>
    </xf>
    <xf numFmtId="185" fontId="5" fillId="0" borderId="4" xfId="15" applyNumberFormat="1" applyFont="1" applyBorder="1" applyAlignment="1">
      <alignment vertical="top"/>
    </xf>
    <xf numFmtId="49" fontId="1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9" fontId="4" fillId="0" borderId="14" xfId="0" applyNumberFormat="1" applyFont="1" applyBorder="1" applyAlignment="1" quotePrefix="1">
      <alignment horizontal="center"/>
    </xf>
    <xf numFmtId="49" fontId="4" fillId="0" borderId="24" xfId="0" applyNumberFormat="1" applyFont="1" applyBorder="1" applyAlignment="1" quotePrefix="1">
      <alignment/>
    </xf>
    <xf numFmtId="49" fontId="4" fillId="0" borderId="25" xfId="0" applyNumberFormat="1" applyFont="1" applyBorder="1" applyAlignment="1" quotePrefix="1">
      <alignment/>
    </xf>
    <xf numFmtId="49" fontId="4" fillId="0" borderId="1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30" xfId="0" applyNumberFormat="1" applyFont="1" applyFill="1" applyBorder="1" applyAlignment="1">
      <alignment/>
    </xf>
    <xf numFmtId="41" fontId="5" fillId="0" borderId="28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/>
    </xf>
    <xf numFmtId="49" fontId="4" fillId="0" borderId="14" xfId="0" applyNumberFormat="1" applyFont="1" applyBorder="1" applyAlignment="1" quotePrefix="1">
      <alignment/>
    </xf>
    <xf numFmtId="41" fontId="4" fillId="0" borderId="14" xfId="0" applyNumberFormat="1" applyFont="1" applyFill="1" applyBorder="1" applyAlignment="1">
      <alignment/>
    </xf>
    <xf numFmtId="49" fontId="4" fillId="0" borderId="16" xfId="0" applyNumberFormat="1" applyFont="1" applyBorder="1" applyAlignment="1" quotePrefix="1">
      <alignment/>
    </xf>
    <xf numFmtId="49" fontId="4" fillId="0" borderId="26" xfId="0" applyNumberFormat="1" applyFont="1" applyBorder="1" applyAlignment="1" quotePrefix="1">
      <alignment/>
    </xf>
    <xf numFmtId="49" fontId="4" fillId="0" borderId="27" xfId="0" applyNumberFormat="1" applyFont="1" applyBorder="1" applyAlignment="1" quotePrefix="1">
      <alignment/>
    </xf>
    <xf numFmtId="49" fontId="5" fillId="0" borderId="9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185" fontId="4" fillId="0" borderId="0" xfId="15" applyNumberFormat="1" applyFont="1" applyAlignment="1">
      <alignment/>
    </xf>
    <xf numFmtId="49" fontId="5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41" fontId="4" fillId="0" borderId="33" xfId="0" applyNumberFormat="1" applyFont="1" applyBorder="1" applyAlignment="1">
      <alignment/>
    </xf>
    <xf numFmtId="49" fontId="5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 quotePrefix="1">
      <alignment vertical="top"/>
    </xf>
    <xf numFmtId="10" fontId="4" fillId="0" borderId="14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49" fontId="4" fillId="0" borderId="33" xfId="0" applyNumberFormat="1" applyFont="1" applyBorder="1" applyAlignment="1" quotePrefix="1">
      <alignment/>
    </xf>
    <xf numFmtId="10" fontId="4" fillId="0" borderId="3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HUNG\2006\qtoan\bc_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C_Q4_L2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g-giam tai san"/>
      <sheetName val="cptr.tr ngan han"/>
      <sheetName val="chi tiet no"/>
      <sheetName val="Sheet1"/>
      <sheetName val="chi tiet co"/>
      <sheetName val="TKTS"/>
      <sheetName val="ptich_q1"/>
      <sheetName val="TKNB"/>
      <sheetName val="BANG CAN DOI KE TOAN"/>
      <sheetName val="ket qua kinh doanh"/>
      <sheetName val="BTMBCTC"/>
      <sheetName val="TMBCTC_CL"/>
      <sheetName val="BC_LCTT"/>
      <sheetName val="ctiet_lctt"/>
      <sheetName val="Sheet2"/>
      <sheetName val="c_doi_6T"/>
      <sheetName val="144_kyquy"/>
      <sheetName val="thu 431"/>
      <sheetName val="ctiet 421"/>
      <sheetName val="711"/>
      <sheetName val="811"/>
      <sheetName val="ytsx"/>
      <sheetName val="tlao_hdqt+bks"/>
      <sheetName val="TH"/>
      <sheetName val="MUASAMts"/>
      <sheetName val="Sheet22"/>
      <sheetName val="vat"/>
      <sheetName val="6_doi_05"/>
      <sheetName val="2005_ytsx"/>
      <sheetName val="Sheet26"/>
      <sheetName val="Sheet27"/>
      <sheetName val="ts_2005"/>
      <sheetName val="Sheet29"/>
      <sheetName val="Sheet30"/>
      <sheetName val="Sheet31"/>
    </sheetNames>
    <sheetDataSet>
      <sheetData sheetId="8">
        <row r="254">
          <cell r="G254">
            <v>20726997210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tiet_No"/>
      <sheetName val="chitiet_Co"/>
      <sheetName val="Bang can doi ke toan"/>
      <sheetName val="Ket qua kinh doanh"/>
      <sheetName val="tom tat"/>
      <sheetName val="LCTT-Gian tiep"/>
      <sheetName val="Sheet2"/>
      <sheetName val="TMBCTC"/>
      <sheetName val="Sheet3"/>
      <sheetName val="9TH"/>
      <sheetName val="Sheet1"/>
    </sheetNames>
    <sheetDataSet>
      <sheetData sheetId="2">
        <row r="58">
          <cell r="F58">
            <v>0</v>
          </cell>
          <cell r="H58">
            <v>0</v>
          </cell>
        </row>
        <row r="66">
          <cell r="F66">
            <v>0</v>
          </cell>
          <cell r="H66">
            <v>0</v>
          </cell>
        </row>
        <row r="114">
          <cell r="F114">
            <v>0</v>
          </cell>
          <cell r="H114">
            <v>0</v>
          </cell>
        </row>
        <row r="115">
          <cell r="F115">
            <v>0</v>
          </cell>
          <cell r="H115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115">
      <selection activeCell="C130" sqref="C130"/>
    </sheetView>
  </sheetViews>
  <sheetFormatPr defaultColWidth="9.140625" defaultRowHeight="13.5" customHeight="1"/>
  <cols>
    <col min="1" max="1" width="3.7109375" style="51" customWidth="1"/>
    <col min="2" max="2" width="25.7109375" style="51" customWidth="1"/>
    <col min="3" max="3" width="15.7109375" style="51" customWidth="1"/>
    <col min="4" max="4" width="5.140625" style="51" customWidth="1"/>
    <col min="5" max="5" width="7.57421875" style="51" customWidth="1"/>
    <col min="6" max="6" width="15.8515625" style="2" customWidth="1"/>
    <col min="7" max="7" width="2.7109375" style="2" customWidth="1"/>
    <col min="8" max="8" width="15.8515625" style="2" customWidth="1"/>
    <col min="9" max="9" width="17.00390625" style="1" customWidth="1"/>
    <col min="10" max="16384" width="9.140625" style="1" customWidth="1"/>
  </cols>
  <sheetData>
    <row r="1" s="50" customFormat="1" ht="15.75" customHeight="1">
      <c r="A1" s="50" t="s">
        <v>276</v>
      </c>
    </row>
    <row r="2" s="51" customFormat="1" ht="13.5" customHeight="1">
      <c r="A2" s="51" t="s">
        <v>277</v>
      </c>
    </row>
    <row r="3" s="51" customFormat="1" ht="13.5" customHeight="1">
      <c r="A3" s="51" t="s">
        <v>252</v>
      </c>
    </row>
    <row r="4" spans="1:8" s="51" customFormat="1" ht="13.5" customHeight="1" thickBot="1">
      <c r="A4" s="52" t="s">
        <v>23</v>
      </c>
      <c r="B4" s="52"/>
      <c r="C4" s="52"/>
      <c r="D4" s="52"/>
      <c r="E4" s="52"/>
      <c r="F4" s="52"/>
      <c r="G4" s="52"/>
      <c r="H4" s="52"/>
    </row>
    <row r="5" s="51" customFormat="1" ht="13.5" customHeight="1">
      <c r="A5" s="53"/>
    </row>
    <row r="6" spans="1:8" s="55" customFormat="1" ht="19.5" customHeight="1">
      <c r="A6" s="54" t="s">
        <v>58</v>
      </c>
      <c r="B6" s="54"/>
      <c r="C6" s="54"/>
      <c r="D6" s="54"/>
      <c r="E6" s="54"/>
      <c r="F6" s="54"/>
      <c r="G6" s="54"/>
      <c r="H6" s="54"/>
    </row>
    <row r="7" spans="1:8" s="57" customFormat="1" ht="15.75" customHeight="1">
      <c r="A7" s="56" t="s">
        <v>24</v>
      </c>
      <c r="B7" s="56"/>
      <c r="C7" s="56"/>
      <c r="D7" s="56"/>
      <c r="E7" s="56"/>
      <c r="F7" s="56"/>
      <c r="G7" s="56"/>
      <c r="H7" s="56"/>
    </row>
    <row r="8" s="53" customFormat="1" ht="13.5" customHeight="1"/>
    <row r="9" s="51" customFormat="1" ht="13.5" customHeight="1">
      <c r="H9" s="58" t="s">
        <v>278</v>
      </c>
    </row>
    <row r="10" s="51" customFormat="1" ht="13.5" customHeight="1"/>
    <row r="11" spans="1:8" s="51" customFormat="1" ht="27.75" customHeight="1">
      <c r="A11" s="39" t="s">
        <v>59</v>
      </c>
      <c r="B11" s="40"/>
      <c r="C11" s="40"/>
      <c r="D11" s="37" t="s">
        <v>219</v>
      </c>
      <c r="E11" s="37" t="s">
        <v>218</v>
      </c>
      <c r="F11" s="38" t="s">
        <v>279</v>
      </c>
      <c r="G11" s="37"/>
      <c r="H11" s="38" t="s">
        <v>60</v>
      </c>
    </row>
    <row r="12" spans="1:8" s="7" customFormat="1" ht="13.5" customHeight="1">
      <c r="A12" s="59"/>
      <c r="B12" s="59"/>
      <c r="C12" s="59"/>
      <c r="D12" s="36"/>
      <c r="E12" s="36"/>
      <c r="F12" s="9"/>
      <c r="G12" s="9"/>
      <c r="H12" s="9"/>
    </row>
    <row r="13" spans="1:8" s="7" customFormat="1" ht="13.5" customHeight="1">
      <c r="A13" s="59" t="s">
        <v>242</v>
      </c>
      <c r="B13" s="59" t="s">
        <v>114</v>
      </c>
      <c r="C13" s="59"/>
      <c r="D13" s="36">
        <v>100</v>
      </c>
      <c r="E13" s="36"/>
      <c r="F13" s="9">
        <f>F15+F19+F23+F31+F35</f>
        <v>329550046816</v>
      </c>
      <c r="G13" s="9"/>
      <c r="H13" s="9">
        <f>H15+H19+H23+H31+H35</f>
        <v>227760955996</v>
      </c>
    </row>
    <row r="14" spans="1:8" s="7" customFormat="1" ht="13.5" customHeight="1">
      <c r="A14" s="59"/>
      <c r="B14" s="59"/>
      <c r="C14" s="59"/>
      <c r="D14" s="36"/>
      <c r="E14" s="36"/>
      <c r="F14" s="9"/>
      <c r="G14" s="9"/>
      <c r="H14" s="9"/>
    </row>
    <row r="15" spans="1:8" s="7" customFormat="1" ht="13.5" customHeight="1">
      <c r="A15" s="59" t="s">
        <v>61</v>
      </c>
      <c r="B15" s="59" t="s">
        <v>143</v>
      </c>
      <c r="C15" s="59"/>
      <c r="D15" s="36">
        <v>110</v>
      </c>
      <c r="E15" s="36" t="s">
        <v>115</v>
      </c>
      <c r="F15" s="9">
        <f>SUM(F16:F17)</f>
        <v>35002126139</v>
      </c>
      <c r="G15" s="9"/>
      <c r="H15" s="9">
        <f>SUM(H16:H17)</f>
        <v>35465702452</v>
      </c>
    </row>
    <row r="16" spans="1:8" ht="13.5" customHeight="1">
      <c r="A16" s="60" t="s">
        <v>221</v>
      </c>
      <c r="B16" s="61" t="s">
        <v>144</v>
      </c>
      <c r="C16" s="61"/>
      <c r="D16" s="15">
        <v>111</v>
      </c>
      <c r="E16" s="15"/>
      <c r="F16" s="10">
        <v>35002126139</v>
      </c>
      <c r="G16" s="10"/>
      <c r="H16" s="10">
        <v>35465702452</v>
      </c>
    </row>
    <row r="17" spans="1:8" ht="13.5" customHeight="1">
      <c r="A17" s="60" t="s">
        <v>222</v>
      </c>
      <c r="B17" s="61" t="s">
        <v>145</v>
      </c>
      <c r="C17" s="61"/>
      <c r="D17" s="15">
        <v>112</v>
      </c>
      <c r="E17" s="15"/>
      <c r="F17" s="10">
        <v>0</v>
      </c>
      <c r="G17" s="10"/>
      <c r="H17" s="10">
        <v>0</v>
      </c>
    </row>
    <row r="18" spans="1:8" ht="13.5" customHeight="1">
      <c r="A18" s="60"/>
      <c r="B18" s="61"/>
      <c r="C18" s="61"/>
      <c r="D18" s="15"/>
      <c r="E18" s="15"/>
      <c r="F18" s="10"/>
      <c r="G18" s="10"/>
      <c r="H18" s="10"/>
    </row>
    <row r="19" spans="1:8" s="7" customFormat="1" ht="13.5" customHeight="1">
      <c r="A19" s="59" t="s">
        <v>62</v>
      </c>
      <c r="B19" s="59" t="s">
        <v>63</v>
      </c>
      <c r="C19" s="59"/>
      <c r="D19" s="36">
        <v>120</v>
      </c>
      <c r="E19" s="36"/>
      <c r="F19" s="9">
        <f>SUM(F20:F21)</f>
        <v>0</v>
      </c>
      <c r="G19" s="9"/>
      <c r="H19" s="9">
        <f>SUM(H20:H21)</f>
        <v>0</v>
      </c>
    </row>
    <row r="20" spans="1:8" ht="13.5" customHeight="1">
      <c r="A20" s="60" t="s">
        <v>221</v>
      </c>
      <c r="B20" s="61" t="s">
        <v>243</v>
      </c>
      <c r="C20" s="61"/>
      <c r="D20" s="15">
        <v>121</v>
      </c>
      <c r="E20" s="15"/>
      <c r="F20" s="10">
        <v>0</v>
      </c>
      <c r="G20" s="10"/>
      <c r="H20" s="10">
        <v>0</v>
      </c>
    </row>
    <row r="21" spans="1:8" ht="13.5" customHeight="1">
      <c r="A21" s="60" t="s">
        <v>222</v>
      </c>
      <c r="B21" s="61" t="s">
        <v>237</v>
      </c>
      <c r="C21" s="61"/>
      <c r="D21" s="15">
        <v>129</v>
      </c>
      <c r="E21" s="15"/>
      <c r="F21" s="10">
        <v>0</v>
      </c>
      <c r="G21" s="10"/>
      <c r="H21" s="10">
        <v>0</v>
      </c>
    </row>
    <row r="22" spans="1:8" ht="13.5" customHeight="1">
      <c r="A22" s="60"/>
      <c r="B22" s="61"/>
      <c r="C22" s="61"/>
      <c r="D22" s="15"/>
      <c r="E22" s="15"/>
      <c r="F22" s="10"/>
      <c r="G22" s="10"/>
      <c r="H22" s="10"/>
    </row>
    <row r="23" spans="1:8" s="7" customFormat="1" ht="13.5" customHeight="1">
      <c r="A23" s="59" t="s">
        <v>64</v>
      </c>
      <c r="B23" s="59" t="s">
        <v>65</v>
      </c>
      <c r="C23" s="59"/>
      <c r="D23" s="36">
        <v>130</v>
      </c>
      <c r="E23" s="36"/>
      <c r="F23" s="9">
        <f>SUM(F24:F29)</f>
        <v>166439693208</v>
      </c>
      <c r="G23" s="9"/>
      <c r="H23" s="9">
        <f>SUM(H24:H29)</f>
        <v>75876233151</v>
      </c>
    </row>
    <row r="24" spans="1:8" ht="13.5" customHeight="1">
      <c r="A24" s="60" t="s">
        <v>221</v>
      </c>
      <c r="B24" s="61" t="s">
        <v>66</v>
      </c>
      <c r="C24" s="61"/>
      <c r="D24" s="15">
        <v>131</v>
      </c>
      <c r="E24" s="15" t="s">
        <v>116</v>
      </c>
      <c r="F24" s="10">
        <v>154257342331</v>
      </c>
      <c r="G24" s="10"/>
      <c r="H24" s="10">
        <v>64574559337</v>
      </c>
    </row>
    <row r="25" spans="1:9" ht="13.5" customHeight="1">
      <c r="A25" s="60" t="s">
        <v>222</v>
      </c>
      <c r="B25" s="61" t="s">
        <v>67</v>
      </c>
      <c r="C25" s="61"/>
      <c r="D25" s="15">
        <v>132</v>
      </c>
      <c r="E25" s="15" t="s">
        <v>117</v>
      </c>
      <c r="F25" s="137">
        <v>11262957188</v>
      </c>
      <c r="G25" s="10"/>
      <c r="H25" s="10">
        <f>6325552710+79147500</f>
        <v>6404700210</v>
      </c>
      <c r="I25" s="80"/>
    </row>
    <row r="26" spans="1:9" ht="13.5" customHeight="1">
      <c r="A26" s="60" t="s">
        <v>223</v>
      </c>
      <c r="B26" s="61" t="s">
        <v>31</v>
      </c>
      <c r="C26" s="61"/>
      <c r="D26" s="15">
        <v>133</v>
      </c>
      <c r="E26" s="15"/>
      <c r="F26" s="10">
        <v>0</v>
      </c>
      <c r="G26" s="10"/>
      <c r="H26" s="10">
        <v>0</v>
      </c>
      <c r="I26" s="2"/>
    </row>
    <row r="27" spans="1:8" ht="13.5" customHeight="1">
      <c r="A27" s="60" t="s">
        <v>224</v>
      </c>
      <c r="B27" s="61" t="s">
        <v>146</v>
      </c>
      <c r="C27" s="61"/>
      <c r="D27" s="15">
        <v>134</v>
      </c>
      <c r="E27" s="15"/>
      <c r="F27" s="10">
        <v>0</v>
      </c>
      <c r="G27" s="10"/>
      <c r="H27" s="10">
        <v>0</v>
      </c>
    </row>
    <row r="28" spans="1:9" ht="13.5" customHeight="1">
      <c r="A28" s="60" t="s">
        <v>225</v>
      </c>
      <c r="B28" s="61" t="s">
        <v>68</v>
      </c>
      <c r="C28" s="61"/>
      <c r="D28" s="15">
        <v>138</v>
      </c>
      <c r="E28" s="15" t="s">
        <v>118</v>
      </c>
      <c r="F28" s="10">
        <f>1419393689</f>
        <v>1419393689</v>
      </c>
      <c r="G28" s="10"/>
      <c r="H28" s="137">
        <f>7625372561-H39</f>
        <v>4896973604</v>
      </c>
      <c r="I28" s="2"/>
    </row>
    <row r="29" spans="1:8" ht="13.5" customHeight="1">
      <c r="A29" s="60" t="s">
        <v>226</v>
      </c>
      <c r="B29" s="61" t="s">
        <v>69</v>
      </c>
      <c r="C29" s="61"/>
      <c r="D29" s="15">
        <v>139</v>
      </c>
      <c r="E29" s="15"/>
      <c r="F29" s="10">
        <v>-500000000</v>
      </c>
      <c r="G29" s="10"/>
      <c r="H29" s="10">
        <v>0</v>
      </c>
    </row>
    <row r="30" spans="1:10" ht="13.5" customHeight="1">
      <c r="A30" s="60"/>
      <c r="B30" s="61"/>
      <c r="C30" s="61"/>
      <c r="D30" s="15"/>
      <c r="E30" s="15"/>
      <c r="F30" s="10"/>
      <c r="G30" s="10"/>
      <c r="H30" s="10"/>
      <c r="I30" s="10"/>
      <c r="J30" s="2"/>
    </row>
    <row r="31" spans="1:8" s="7" customFormat="1" ht="13.5" customHeight="1">
      <c r="A31" s="59" t="s">
        <v>70</v>
      </c>
      <c r="B31" s="59" t="s">
        <v>71</v>
      </c>
      <c r="C31" s="59"/>
      <c r="D31" s="36">
        <v>140</v>
      </c>
      <c r="E31" s="36"/>
      <c r="F31" s="9">
        <f>SUM(F32:F33)</f>
        <v>121353384036</v>
      </c>
      <c r="G31" s="9"/>
      <c r="H31" s="9">
        <f>SUM(H32:H33)</f>
        <v>113322073324</v>
      </c>
    </row>
    <row r="32" spans="1:8" ht="13.5" customHeight="1">
      <c r="A32" s="60" t="s">
        <v>221</v>
      </c>
      <c r="B32" s="61" t="s">
        <v>71</v>
      </c>
      <c r="C32" s="61"/>
      <c r="D32" s="15">
        <v>141</v>
      </c>
      <c r="E32" s="15" t="s">
        <v>119</v>
      </c>
      <c r="F32" s="10">
        <v>121853384036</v>
      </c>
      <c r="G32" s="10"/>
      <c r="H32" s="10">
        <f>113262073324+60000000</f>
        <v>113322073324</v>
      </c>
    </row>
    <row r="33" spans="1:8" ht="13.5" customHeight="1">
      <c r="A33" s="60" t="s">
        <v>222</v>
      </c>
      <c r="B33" s="61" t="s">
        <v>72</v>
      </c>
      <c r="C33" s="61"/>
      <c r="D33" s="15">
        <v>149</v>
      </c>
      <c r="E33" s="15"/>
      <c r="F33" s="10">
        <v>-500000000</v>
      </c>
      <c r="G33" s="10"/>
      <c r="H33" s="10">
        <v>0</v>
      </c>
    </row>
    <row r="34" spans="1:8" ht="13.5" customHeight="1">
      <c r="A34" s="60"/>
      <c r="B34" s="61"/>
      <c r="C34" s="61"/>
      <c r="D34" s="15"/>
      <c r="E34" s="15"/>
      <c r="F34" s="10"/>
      <c r="G34" s="10"/>
      <c r="H34" s="10"/>
    </row>
    <row r="35" spans="1:8" s="7" customFormat="1" ht="13.5" customHeight="1">
      <c r="A35" s="59" t="s">
        <v>73</v>
      </c>
      <c r="B35" s="59" t="s">
        <v>148</v>
      </c>
      <c r="C35" s="59"/>
      <c r="D35" s="36">
        <v>150</v>
      </c>
      <c r="E35" s="36"/>
      <c r="F35" s="9">
        <f>SUM(F36:F39)</f>
        <v>6754843433</v>
      </c>
      <c r="G35" s="9"/>
      <c r="H35" s="9">
        <f>SUM(H36:H39)</f>
        <v>3096947069</v>
      </c>
    </row>
    <row r="36" spans="1:9" ht="13.5" customHeight="1">
      <c r="A36" s="60" t="s">
        <v>221</v>
      </c>
      <c r="B36" s="61" t="s">
        <v>147</v>
      </c>
      <c r="C36" s="61"/>
      <c r="D36" s="15">
        <v>151</v>
      </c>
      <c r="E36" s="15" t="s">
        <v>120</v>
      </c>
      <c r="F36" s="137">
        <v>2933539019</v>
      </c>
      <c r="G36" s="10"/>
      <c r="H36" s="10">
        <v>368548112</v>
      </c>
      <c r="I36" s="2"/>
    </row>
    <row r="37" spans="1:9" ht="13.5" customHeight="1">
      <c r="A37" s="60" t="s">
        <v>222</v>
      </c>
      <c r="B37" s="61" t="s">
        <v>32</v>
      </c>
      <c r="C37" s="61"/>
      <c r="D37" s="15">
        <v>152</v>
      </c>
      <c r="E37" s="15"/>
      <c r="F37" s="10">
        <v>0</v>
      </c>
      <c r="G37" s="10"/>
      <c r="H37" s="10">
        <v>0</v>
      </c>
      <c r="I37" s="80"/>
    </row>
    <row r="38" spans="1:8" ht="13.5" customHeight="1">
      <c r="A38" s="60" t="s">
        <v>223</v>
      </c>
      <c r="B38" s="61" t="s">
        <v>521</v>
      </c>
      <c r="C38" s="61"/>
      <c r="D38" s="15" t="s">
        <v>33</v>
      </c>
      <c r="E38" s="15" t="s">
        <v>121</v>
      </c>
      <c r="F38" s="10">
        <v>465772645</v>
      </c>
      <c r="G38" s="10"/>
      <c r="H38" s="10">
        <v>0</v>
      </c>
    </row>
    <row r="39" spans="1:8" ht="13.5" customHeight="1">
      <c r="A39" s="60" t="s">
        <v>224</v>
      </c>
      <c r="B39" s="61" t="s">
        <v>148</v>
      </c>
      <c r="C39" s="61"/>
      <c r="D39" s="15" t="s">
        <v>34</v>
      </c>
      <c r="E39" s="15" t="s">
        <v>122</v>
      </c>
      <c r="F39" s="10">
        <v>3355531769</v>
      </c>
      <c r="G39" s="10"/>
      <c r="H39" s="137">
        <v>2728398957</v>
      </c>
    </row>
    <row r="40" spans="1:8" ht="13.5" customHeight="1">
      <c r="A40" s="60"/>
      <c r="C40" s="61"/>
      <c r="D40" s="15"/>
      <c r="E40" s="15"/>
      <c r="F40" s="10"/>
      <c r="G40" s="10"/>
      <c r="H40" s="10"/>
    </row>
    <row r="41" spans="1:8" s="51" customFormat="1" ht="13.5" customHeight="1">
      <c r="A41" s="61" t="s">
        <v>23</v>
      </c>
      <c r="B41" s="61"/>
      <c r="C41" s="61"/>
      <c r="D41" s="61"/>
      <c r="E41" s="61"/>
      <c r="F41" s="61"/>
      <c r="G41" s="61"/>
      <c r="H41" s="61"/>
    </row>
    <row r="42" spans="1:8" ht="13.5" customHeight="1" thickBot="1">
      <c r="A42" s="62" t="s">
        <v>261</v>
      </c>
      <c r="B42" s="63"/>
      <c r="C42" s="63"/>
      <c r="D42" s="64"/>
      <c r="E42" s="64"/>
      <c r="F42" s="65"/>
      <c r="G42" s="65"/>
      <c r="H42" s="65"/>
    </row>
    <row r="43" spans="4:8" ht="13.5" customHeight="1">
      <c r="D43" s="66"/>
      <c r="E43" s="66"/>
      <c r="F43" s="1"/>
      <c r="G43" s="1"/>
      <c r="H43" s="1"/>
    </row>
    <row r="44" spans="1:8" ht="27.75" customHeight="1">
      <c r="A44" s="39" t="s">
        <v>59</v>
      </c>
      <c r="B44" s="40"/>
      <c r="C44" s="40"/>
      <c r="D44" s="37" t="s">
        <v>219</v>
      </c>
      <c r="E44" s="37" t="s">
        <v>218</v>
      </c>
      <c r="F44" s="38" t="s">
        <v>279</v>
      </c>
      <c r="G44" s="37"/>
      <c r="H44" s="38" t="s">
        <v>60</v>
      </c>
    </row>
    <row r="45" spans="1:8" ht="13.5" customHeight="1">
      <c r="A45" s="61"/>
      <c r="B45" s="61"/>
      <c r="C45" s="61"/>
      <c r="D45" s="15"/>
      <c r="E45" s="15"/>
      <c r="F45" s="11"/>
      <c r="G45" s="11"/>
      <c r="H45" s="11"/>
    </row>
    <row r="46" spans="1:8" ht="13.5" customHeight="1">
      <c r="A46" s="59" t="s">
        <v>241</v>
      </c>
      <c r="B46" s="59" t="s">
        <v>238</v>
      </c>
      <c r="C46" s="59"/>
      <c r="D46" s="36">
        <v>200</v>
      </c>
      <c r="E46" s="36"/>
      <c r="F46" s="9">
        <f>F48+F55+F67+F71+F77</f>
        <v>153296767880</v>
      </c>
      <c r="G46" s="9"/>
      <c r="H46" s="9">
        <f>H48+H55+H67+H71+H77</f>
        <v>64495819635</v>
      </c>
    </row>
    <row r="47" spans="1:8" ht="13.5" customHeight="1">
      <c r="A47" s="59"/>
      <c r="B47" s="59"/>
      <c r="C47" s="59"/>
      <c r="D47" s="36"/>
      <c r="E47" s="36"/>
      <c r="F47" s="9"/>
      <c r="G47" s="9"/>
      <c r="H47" s="9"/>
    </row>
    <row r="48" spans="1:8" ht="13.5" customHeight="1">
      <c r="A48" s="59" t="s">
        <v>61</v>
      </c>
      <c r="B48" s="59" t="s">
        <v>149</v>
      </c>
      <c r="C48" s="59"/>
      <c r="D48" s="36">
        <v>210</v>
      </c>
      <c r="E48" s="36"/>
      <c r="F48" s="9">
        <f>SUM(F49:F53)</f>
        <v>199817447</v>
      </c>
      <c r="G48" s="9"/>
      <c r="H48" s="9">
        <f>SUM(H49:H53)</f>
        <v>434858133</v>
      </c>
    </row>
    <row r="49" spans="1:8" ht="13.5" customHeight="1">
      <c r="A49" s="60" t="s">
        <v>221</v>
      </c>
      <c r="B49" s="61" t="s">
        <v>150</v>
      </c>
      <c r="C49" s="61"/>
      <c r="D49" s="15">
        <v>211</v>
      </c>
      <c r="E49" s="15"/>
      <c r="F49" s="10">
        <v>0</v>
      </c>
      <c r="G49" s="10"/>
      <c r="H49" s="10">
        <v>0</v>
      </c>
    </row>
    <row r="50" spans="1:8" ht="13.5" customHeight="1">
      <c r="A50" s="60" t="s">
        <v>222</v>
      </c>
      <c r="B50" s="61" t="s">
        <v>35</v>
      </c>
      <c r="C50" s="61"/>
      <c r="D50" s="15" t="s">
        <v>36</v>
      </c>
      <c r="E50" s="15"/>
      <c r="F50" s="10"/>
      <c r="G50" s="10"/>
      <c r="H50" s="10"/>
    </row>
    <row r="51" spans="1:8" ht="13.5" customHeight="1">
      <c r="A51" s="60" t="s">
        <v>223</v>
      </c>
      <c r="B51" s="61" t="s">
        <v>151</v>
      </c>
      <c r="C51" s="61"/>
      <c r="D51" s="15" t="s">
        <v>37</v>
      </c>
      <c r="E51" s="15"/>
      <c r="F51" s="10">
        <v>0</v>
      </c>
      <c r="G51" s="10"/>
      <c r="H51" s="10">
        <v>0</v>
      </c>
    </row>
    <row r="52" spans="1:9" ht="13.5" customHeight="1">
      <c r="A52" s="60" t="s">
        <v>224</v>
      </c>
      <c r="B52" s="61" t="s">
        <v>152</v>
      </c>
      <c r="C52" s="61"/>
      <c r="D52" s="15" t="s">
        <v>38</v>
      </c>
      <c r="E52" s="15" t="s">
        <v>123</v>
      </c>
      <c r="F52" s="10">
        <v>199817447</v>
      </c>
      <c r="G52" s="10"/>
      <c r="H52" s="10">
        <v>434858133</v>
      </c>
      <c r="I52" s="2"/>
    </row>
    <row r="53" spans="1:8" ht="13.5" customHeight="1">
      <c r="A53" s="60" t="s">
        <v>225</v>
      </c>
      <c r="B53" s="61" t="s">
        <v>153</v>
      </c>
      <c r="C53" s="61"/>
      <c r="D53" s="15">
        <v>219</v>
      </c>
      <c r="E53" s="15"/>
      <c r="F53" s="10">
        <v>0</v>
      </c>
      <c r="G53" s="10"/>
      <c r="H53" s="10">
        <v>0</v>
      </c>
    </row>
    <row r="54" spans="1:8" ht="13.5" customHeight="1">
      <c r="A54" s="61"/>
      <c r="B54" s="61"/>
      <c r="C54" s="61"/>
      <c r="D54" s="15"/>
      <c r="E54" s="15"/>
      <c r="F54" s="11"/>
      <c r="G54" s="11"/>
      <c r="H54" s="11"/>
    </row>
    <row r="55" spans="1:8" ht="13.5" customHeight="1">
      <c r="A55" s="59" t="s">
        <v>62</v>
      </c>
      <c r="B55" s="59" t="s">
        <v>74</v>
      </c>
      <c r="C55" s="59"/>
      <c r="D55" s="36">
        <v>210</v>
      </c>
      <c r="E55" s="36"/>
      <c r="F55" s="9">
        <f>F56+F59+F62+F65</f>
        <v>148141697795</v>
      </c>
      <c r="G55" s="9"/>
      <c r="H55" s="9">
        <f>H56+H59+H62+H65</f>
        <v>56992508864</v>
      </c>
    </row>
    <row r="56" spans="1:8" ht="13.5" customHeight="1">
      <c r="A56" s="60" t="s">
        <v>221</v>
      </c>
      <c r="B56" s="61" t="s">
        <v>75</v>
      </c>
      <c r="C56" s="61"/>
      <c r="D56" s="15">
        <v>221</v>
      </c>
      <c r="E56" s="15" t="s">
        <v>124</v>
      </c>
      <c r="F56" s="10">
        <f>SUM(F57:F58)</f>
        <v>81119305562</v>
      </c>
      <c r="G56" s="10"/>
      <c r="H56" s="10">
        <f>SUM(H57:H58)</f>
        <v>46331954425</v>
      </c>
    </row>
    <row r="57" spans="1:9" ht="13.5" customHeight="1">
      <c r="A57" s="67"/>
      <c r="B57" s="67" t="s">
        <v>102</v>
      </c>
      <c r="C57" s="67"/>
      <c r="D57" s="68">
        <v>222</v>
      </c>
      <c r="E57" s="68"/>
      <c r="F57" s="12">
        <v>115898558723</v>
      </c>
      <c r="G57" s="12"/>
      <c r="H57" s="12">
        <v>69788605992</v>
      </c>
      <c r="I57" s="2"/>
    </row>
    <row r="58" spans="1:8" ht="13.5" customHeight="1">
      <c r="A58" s="67"/>
      <c r="B58" s="67" t="s">
        <v>154</v>
      </c>
      <c r="C58" s="67"/>
      <c r="D58" s="68">
        <v>223</v>
      </c>
      <c r="E58" s="68"/>
      <c r="F58" s="138">
        <v>-34779253161</v>
      </c>
      <c r="G58" s="12"/>
      <c r="H58" s="12">
        <v>-23456651567</v>
      </c>
    </row>
    <row r="59" spans="1:8" ht="13.5" customHeight="1">
      <c r="A59" s="60" t="s">
        <v>222</v>
      </c>
      <c r="B59" s="61" t="s">
        <v>76</v>
      </c>
      <c r="C59" s="61"/>
      <c r="D59" s="15">
        <v>224</v>
      </c>
      <c r="E59" s="15"/>
      <c r="F59" s="10">
        <f>SUM(F60:F61)</f>
        <v>0</v>
      </c>
      <c r="G59" s="10"/>
      <c r="H59" s="10">
        <f>SUM(H60:H61)</f>
        <v>0</v>
      </c>
    </row>
    <row r="60" spans="1:8" ht="13.5" customHeight="1">
      <c r="A60" s="67"/>
      <c r="B60" s="67" t="s">
        <v>102</v>
      </c>
      <c r="C60" s="67"/>
      <c r="D60" s="68">
        <v>225</v>
      </c>
      <c r="E60" s="68"/>
      <c r="F60" s="12">
        <v>0</v>
      </c>
      <c r="G60" s="12"/>
      <c r="H60" s="12">
        <v>0</v>
      </c>
    </row>
    <row r="61" spans="1:8" ht="13.5" customHeight="1">
      <c r="A61" s="67"/>
      <c r="B61" s="67" t="s">
        <v>154</v>
      </c>
      <c r="C61" s="67"/>
      <c r="D61" s="68">
        <v>226</v>
      </c>
      <c r="E61" s="68"/>
      <c r="F61" s="12">
        <v>0</v>
      </c>
      <c r="G61" s="12"/>
      <c r="H61" s="12">
        <v>0</v>
      </c>
    </row>
    <row r="62" spans="1:8" ht="13.5" customHeight="1">
      <c r="A62" s="60" t="s">
        <v>223</v>
      </c>
      <c r="B62" s="61" t="s">
        <v>77</v>
      </c>
      <c r="C62" s="61"/>
      <c r="D62" s="15">
        <v>227</v>
      </c>
      <c r="E62" s="15" t="s">
        <v>125</v>
      </c>
      <c r="F62" s="10">
        <f>SUM(F63:F64)</f>
        <v>62047309285</v>
      </c>
      <c r="G62" s="10"/>
      <c r="H62" s="10">
        <f>SUM(H63:H64)</f>
        <v>9015750000</v>
      </c>
    </row>
    <row r="63" spans="1:8" ht="13.5" customHeight="1">
      <c r="A63" s="67"/>
      <c r="B63" s="67" t="s">
        <v>102</v>
      </c>
      <c r="C63" s="67"/>
      <c r="D63" s="68">
        <v>228</v>
      </c>
      <c r="E63" s="68"/>
      <c r="F63" s="12">
        <v>62047309285</v>
      </c>
      <c r="G63" s="12"/>
      <c r="H63" s="12">
        <v>9015750000</v>
      </c>
    </row>
    <row r="64" spans="1:8" ht="13.5" customHeight="1">
      <c r="A64" s="67"/>
      <c r="B64" s="67" t="s">
        <v>154</v>
      </c>
      <c r="C64" s="67"/>
      <c r="D64" s="68">
        <v>229</v>
      </c>
      <c r="E64" s="68"/>
      <c r="F64" s="12">
        <v>0</v>
      </c>
      <c r="G64" s="12"/>
      <c r="H64" s="12">
        <v>0</v>
      </c>
    </row>
    <row r="65" spans="1:8" ht="13.5" customHeight="1">
      <c r="A65" s="60" t="s">
        <v>224</v>
      </c>
      <c r="B65" s="61" t="s">
        <v>79</v>
      </c>
      <c r="C65" s="61"/>
      <c r="D65" s="15">
        <v>230</v>
      </c>
      <c r="E65" s="15" t="s">
        <v>126</v>
      </c>
      <c r="F65" s="10">
        <v>4975082948</v>
      </c>
      <c r="G65" s="10"/>
      <c r="H65" s="10">
        <v>1644804439</v>
      </c>
    </row>
    <row r="66" spans="1:8" ht="13.5" customHeight="1">
      <c r="A66" s="61"/>
      <c r="B66" s="61"/>
      <c r="C66" s="61"/>
      <c r="D66" s="15"/>
      <c r="E66" s="15"/>
      <c r="F66" s="10"/>
      <c r="G66" s="10"/>
      <c r="H66" s="10"/>
    </row>
    <row r="67" spans="1:8" ht="13.5" customHeight="1">
      <c r="A67" s="59" t="s">
        <v>64</v>
      </c>
      <c r="B67" s="59" t="s">
        <v>155</v>
      </c>
      <c r="C67" s="59"/>
      <c r="D67" s="36">
        <v>240</v>
      </c>
      <c r="E67" s="36"/>
      <c r="F67" s="9">
        <f>SUM(F68:F69)</f>
        <v>0</v>
      </c>
      <c r="G67" s="9"/>
      <c r="H67" s="9">
        <f>SUM(H68:H69)</f>
        <v>0</v>
      </c>
    </row>
    <row r="68" spans="1:8" ht="13.5" customHeight="1">
      <c r="A68" s="61"/>
      <c r="B68" s="61" t="s">
        <v>102</v>
      </c>
      <c r="C68" s="61"/>
      <c r="D68" s="15">
        <v>241</v>
      </c>
      <c r="E68" s="15"/>
      <c r="F68" s="10">
        <v>0</v>
      </c>
      <c r="G68" s="10"/>
      <c r="H68" s="10">
        <v>0</v>
      </c>
    </row>
    <row r="69" spans="1:8" ht="13.5" customHeight="1">
      <c r="A69" s="61"/>
      <c r="B69" s="61" t="s">
        <v>154</v>
      </c>
      <c r="C69" s="61"/>
      <c r="D69" s="15">
        <v>242</v>
      </c>
      <c r="E69" s="15"/>
      <c r="F69" s="10">
        <v>0</v>
      </c>
      <c r="G69" s="10"/>
      <c r="H69" s="10">
        <v>0</v>
      </c>
    </row>
    <row r="70" spans="1:8" ht="13.5" customHeight="1">
      <c r="A70" s="61"/>
      <c r="B70" s="61"/>
      <c r="C70" s="61"/>
      <c r="D70" s="15"/>
      <c r="E70" s="15"/>
      <c r="F70" s="10"/>
      <c r="G70" s="10"/>
      <c r="H70" s="10"/>
    </row>
    <row r="71" spans="1:8" ht="13.5" customHeight="1">
      <c r="A71" s="59" t="s">
        <v>70</v>
      </c>
      <c r="B71" s="59" t="s">
        <v>78</v>
      </c>
      <c r="C71" s="59"/>
      <c r="D71" s="36">
        <v>250</v>
      </c>
      <c r="E71" s="36"/>
      <c r="F71" s="9">
        <f>SUM(F72:F75)</f>
        <v>1608800000</v>
      </c>
      <c r="G71" s="9"/>
      <c r="H71" s="9">
        <f>SUM(H72:H75)</f>
        <v>122000000</v>
      </c>
    </row>
    <row r="72" spans="1:8" ht="13.5" customHeight="1">
      <c r="A72" s="60" t="s">
        <v>221</v>
      </c>
      <c r="B72" s="61" t="s">
        <v>156</v>
      </c>
      <c r="C72" s="61"/>
      <c r="D72" s="15">
        <v>251</v>
      </c>
      <c r="E72" s="15"/>
      <c r="F72" s="10">
        <v>0</v>
      </c>
      <c r="G72" s="10"/>
      <c r="H72" s="10">
        <v>0</v>
      </c>
    </row>
    <row r="73" spans="1:8" ht="13.5" customHeight="1">
      <c r="A73" s="60" t="s">
        <v>222</v>
      </c>
      <c r="B73" s="61" t="s">
        <v>157</v>
      </c>
      <c r="C73" s="61"/>
      <c r="D73" s="15">
        <v>252</v>
      </c>
      <c r="E73" s="15"/>
      <c r="F73" s="10">
        <v>0</v>
      </c>
      <c r="G73" s="10"/>
      <c r="H73" s="10">
        <v>0</v>
      </c>
    </row>
    <row r="74" spans="1:8" ht="13.5" customHeight="1">
      <c r="A74" s="60" t="s">
        <v>223</v>
      </c>
      <c r="B74" s="61" t="s">
        <v>158</v>
      </c>
      <c r="C74" s="61"/>
      <c r="D74" s="15">
        <v>258</v>
      </c>
      <c r="E74" s="15" t="s">
        <v>127</v>
      </c>
      <c r="F74" s="10">
        <v>1608800000</v>
      </c>
      <c r="G74" s="10"/>
      <c r="H74" s="10">
        <v>122000000</v>
      </c>
    </row>
    <row r="75" spans="1:8" ht="13.5" customHeight="1">
      <c r="A75" s="60" t="s">
        <v>224</v>
      </c>
      <c r="B75" s="61" t="s">
        <v>159</v>
      </c>
      <c r="C75" s="61"/>
      <c r="D75" s="15">
        <v>259</v>
      </c>
      <c r="E75" s="15"/>
      <c r="F75" s="10">
        <v>0</v>
      </c>
      <c r="G75" s="10"/>
      <c r="H75" s="10">
        <v>0</v>
      </c>
    </row>
    <row r="76" spans="1:8" ht="13.5" customHeight="1">
      <c r="A76" s="61"/>
      <c r="B76" s="61"/>
      <c r="C76" s="61"/>
      <c r="D76" s="15"/>
      <c r="E76" s="15"/>
      <c r="F76" s="10"/>
      <c r="G76" s="10"/>
      <c r="H76" s="10"/>
    </row>
    <row r="77" spans="1:8" ht="13.5" customHeight="1">
      <c r="A77" s="59" t="s">
        <v>73</v>
      </c>
      <c r="B77" s="59" t="s">
        <v>160</v>
      </c>
      <c r="C77" s="59"/>
      <c r="D77" s="36">
        <v>260</v>
      </c>
      <c r="E77" s="36"/>
      <c r="F77" s="9">
        <f>SUM(F78:F80)</f>
        <v>3346452638</v>
      </c>
      <c r="G77" s="9"/>
      <c r="H77" s="9">
        <f>SUM(H78:H80)</f>
        <v>6946452638</v>
      </c>
    </row>
    <row r="78" spans="1:9" ht="13.5" customHeight="1">
      <c r="A78" s="60" t="s">
        <v>221</v>
      </c>
      <c r="B78" s="61" t="s">
        <v>161</v>
      </c>
      <c r="C78" s="61"/>
      <c r="D78" s="15">
        <v>261</v>
      </c>
      <c r="E78" s="15" t="s">
        <v>128</v>
      </c>
      <c r="F78" s="10">
        <v>3346452638</v>
      </c>
      <c r="G78" s="10"/>
      <c r="H78" s="10">
        <v>6946452638</v>
      </c>
      <c r="I78" s="2"/>
    </row>
    <row r="79" spans="1:8" ht="13.5" customHeight="1">
      <c r="A79" s="60" t="s">
        <v>222</v>
      </c>
      <c r="B79" s="61" t="s">
        <v>162</v>
      </c>
      <c r="C79" s="61"/>
      <c r="D79" s="15">
        <v>262</v>
      </c>
      <c r="E79" s="15"/>
      <c r="F79" s="10">
        <v>0</v>
      </c>
      <c r="G79" s="10"/>
      <c r="H79" s="10">
        <v>0</v>
      </c>
    </row>
    <row r="80" spans="1:8" ht="13.5" customHeight="1">
      <c r="A80" s="60" t="s">
        <v>223</v>
      </c>
      <c r="B80" s="61" t="s">
        <v>160</v>
      </c>
      <c r="C80" s="61"/>
      <c r="D80" s="15">
        <v>268</v>
      </c>
      <c r="E80" s="15"/>
      <c r="F80" s="10"/>
      <c r="G80" s="10"/>
      <c r="H80" s="10">
        <v>0</v>
      </c>
    </row>
    <row r="81" spans="1:8" ht="13.5" customHeight="1">
      <c r="A81" s="61"/>
      <c r="B81" s="61"/>
      <c r="C81" s="61"/>
      <c r="D81" s="15"/>
      <c r="E81" s="15"/>
      <c r="F81" s="10"/>
      <c r="G81" s="10"/>
      <c r="H81" s="10"/>
    </row>
    <row r="82" spans="1:9" ht="13.5" customHeight="1" thickBot="1">
      <c r="A82" s="69"/>
      <c r="B82" s="69" t="s">
        <v>80</v>
      </c>
      <c r="C82" s="69"/>
      <c r="D82" s="70">
        <v>270</v>
      </c>
      <c r="E82" s="70"/>
      <c r="F82" s="13">
        <f>F13+F46</f>
        <v>482846814696</v>
      </c>
      <c r="G82" s="14"/>
      <c r="H82" s="13">
        <f>H13+H46</f>
        <v>292256775631</v>
      </c>
      <c r="I82" s="2"/>
    </row>
    <row r="83" spans="3:5" ht="13.5" customHeight="1" thickTop="1">
      <c r="C83" s="113"/>
      <c r="D83" s="66"/>
      <c r="E83" s="66"/>
    </row>
    <row r="84" spans="4:5" ht="13.5" customHeight="1">
      <c r="D84" s="66"/>
      <c r="E84" s="66"/>
    </row>
    <row r="85" spans="1:8" s="51" customFormat="1" ht="13.5" customHeight="1">
      <c r="A85" s="61" t="s">
        <v>23</v>
      </c>
      <c r="B85" s="61"/>
      <c r="C85" s="61"/>
      <c r="D85" s="61"/>
      <c r="E85" s="61"/>
      <c r="F85" s="61"/>
      <c r="G85" s="61"/>
      <c r="H85" s="61"/>
    </row>
    <row r="86" spans="1:8" ht="13.5" customHeight="1" thickBot="1">
      <c r="A86" s="62" t="s">
        <v>262</v>
      </c>
      <c r="B86" s="63"/>
      <c r="C86" s="63"/>
      <c r="D86" s="64"/>
      <c r="E86" s="64"/>
      <c r="F86" s="65"/>
      <c r="G86" s="65"/>
      <c r="H86" s="65"/>
    </row>
    <row r="87" spans="4:5" ht="13.5" customHeight="1">
      <c r="D87" s="66"/>
      <c r="E87" s="66"/>
    </row>
    <row r="88" spans="1:8" ht="27.75" customHeight="1">
      <c r="A88" s="39" t="s">
        <v>81</v>
      </c>
      <c r="B88" s="40"/>
      <c r="C88" s="40"/>
      <c r="D88" s="37" t="s">
        <v>219</v>
      </c>
      <c r="E88" s="37" t="s">
        <v>218</v>
      </c>
      <c r="F88" s="38" t="s">
        <v>279</v>
      </c>
      <c r="G88" s="37"/>
      <c r="H88" s="38" t="s">
        <v>60</v>
      </c>
    </row>
    <row r="89" spans="1:8" ht="13.5" customHeight="1">
      <c r="A89" s="59"/>
      <c r="B89" s="59"/>
      <c r="C89" s="59"/>
      <c r="D89" s="36"/>
      <c r="E89" s="36"/>
      <c r="F89" s="9"/>
      <c r="G89" s="9"/>
      <c r="H89" s="9"/>
    </row>
    <row r="90" spans="1:8" ht="13.5" customHeight="1">
      <c r="A90" s="59" t="s">
        <v>242</v>
      </c>
      <c r="B90" s="59" t="s">
        <v>82</v>
      </c>
      <c r="C90" s="59"/>
      <c r="D90" s="36">
        <v>300</v>
      </c>
      <c r="E90" s="36"/>
      <c r="F90" s="9">
        <f>F92+F104</f>
        <v>312405792075</v>
      </c>
      <c r="G90" s="9"/>
      <c r="H90" s="9">
        <f>H92+H104</f>
        <v>161290060061</v>
      </c>
    </row>
    <row r="91" spans="1:8" ht="13.5" customHeight="1">
      <c r="A91" s="59"/>
      <c r="B91" s="59"/>
      <c r="C91" s="59"/>
      <c r="D91" s="36"/>
      <c r="E91" s="36"/>
      <c r="F91" s="9"/>
      <c r="G91" s="9"/>
      <c r="H91" s="9"/>
    </row>
    <row r="92" spans="1:8" ht="13.5" customHeight="1">
      <c r="A92" s="59" t="s">
        <v>61</v>
      </c>
      <c r="B92" s="59" t="s">
        <v>83</v>
      </c>
      <c r="C92" s="59"/>
      <c r="D92" s="36">
        <v>310</v>
      </c>
      <c r="E92" s="36"/>
      <c r="F92" s="9">
        <f>SUM(F93:F102)</f>
        <v>291128018733</v>
      </c>
      <c r="G92" s="9"/>
      <c r="H92" s="9">
        <f>SUM(H93:H102)</f>
        <v>130013100704</v>
      </c>
    </row>
    <row r="93" spans="1:9" ht="13.5" customHeight="1">
      <c r="A93" s="60" t="s">
        <v>221</v>
      </c>
      <c r="B93" s="61" t="s">
        <v>164</v>
      </c>
      <c r="C93" s="61"/>
      <c r="D93" s="15">
        <v>311</v>
      </c>
      <c r="E93" s="15" t="s">
        <v>129</v>
      </c>
      <c r="F93" s="10">
        <f>167870131080</f>
        <v>167870131080</v>
      </c>
      <c r="G93" s="10"/>
      <c r="H93" s="10">
        <v>73362435775</v>
      </c>
      <c r="I93" s="81"/>
    </row>
    <row r="94" spans="1:9" ht="13.5" customHeight="1">
      <c r="A94" s="60" t="s">
        <v>222</v>
      </c>
      <c r="B94" s="61" t="s">
        <v>84</v>
      </c>
      <c r="C94" s="61"/>
      <c r="D94" s="15">
        <v>312</v>
      </c>
      <c r="E94" s="15" t="s">
        <v>134</v>
      </c>
      <c r="F94" s="10">
        <v>18478133329</v>
      </c>
      <c r="G94" s="10"/>
      <c r="H94" s="10">
        <v>16285805081</v>
      </c>
      <c r="I94" s="80"/>
    </row>
    <row r="95" spans="1:9" ht="13.5" customHeight="1">
      <c r="A95" s="60" t="s">
        <v>223</v>
      </c>
      <c r="B95" s="61" t="s">
        <v>85</v>
      </c>
      <c r="C95" s="61"/>
      <c r="D95" s="15">
        <v>313</v>
      </c>
      <c r="E95" s="15" t="s">
        <v>133</v>
      </c>
      <c r="F95" s="10">
        <v>169083872</v>
      </c>
      <c r="G95" s="10"/>
      <c r="H95" s="10">
        <v>162816495</v>
      </c>
      <c r="I95" s="81"/>
    </row>
    <row r="96" spans="1:9" ht="13.5" customHeight="1">
      <c r="A96" s="60" t="s">
        <v>224</v>
      </c>
      <c r="B96" s="61" t="s">
        <v>86</v>
      </c>
      <c r="C96" s="61"/>
      <c r="D96" s="15">
        <v>314</v>
      </c>
      <c r="E96" s="15" t="s">
        <v>132</v>
      </c>
      <c r="F96" s="10">
        <v>356653611</v>
      </c>
      <c r="G96" s="10"/>
      <c r="H96" s="10">
        <v>674133467</v>
      </c>
      <c r="I96" s="80"/>
    </row>
    <row r="97" spans="1:8" ht="13.5" customHeight="1">
      <c r="A97" s="60" t="s">
        <v>225</v>
      </c>
      <c r="B97" s="61" t="s">
        <v>39</v>
      </c>
      <c r="C97" s="61"/>
      <c r="D97" s="15">
        <v>315</v>
      </c>
      <c r="E97" s="15" t="s">
        <v>130</v>
      </c>
      <c r="F97" s="10">
        <v>32548008761</v>
      </c>
      <c r="G97" s="10"/>
      <c r="H97" s="10">
        <v>13494346063</v>
      </c>
    </row>
    <row r="98" spans="1:9" ht="13.5" customHeight="1">
      <c r="A98" s="60" t="s">
        <v>226</v>
      </c>
      <c r="B98" s="61" t="s">
        <v>89</v>
      </c>
      <c r="C98" s="61"/>
      <c r="D98" s="15">
        <v>316</v>
      </c>
      <c r="E98" s="15" t="s">
        <v>131</v>
      </c>
      <c r="F98" s="137">
        <v>40891732687</v>
      </c>
      <c r="G98" s="10"/>
      <c r="H98" s="10">
        <f>22767368455-259821759</f>
        <v>22507546696</v>
      </c>
      <c r="I98" s="2"/>
    </row>
    <row r="99" spans="1:8" ht="13.5" customHeight="1">
      <c r="A99" s="60" t="s">
        <v>227</v>
      </c>
      <c r="B99" s="61" t="s">
        <v>165</v>
      </c>
      <c r="C99" s="61"/>
      <c r="D99" s="15">
        <v>317</v>
      </c>
      <c r="E99" s="15"/>
      <c r="F99" s="10">
        <v>0</v>
      </c>
      <c r="G99" s="10"/>
      <c r="H99" s="10">
        <v>0</v>
      </c>
    </row>
    <row r="100" spans="1:8" ht="13.5" customHeight="1">
      <c r="A100" s="60" t="s">
        <v>228</v>
      </c>
      <c r="B100" s="61" t="s">
        <v>166</v>
      </c>
      <c r="C100" s="61"/>
      <c r="D100" s="15">
        <v>318</v>
      </c>
      <c r="E100" s="15"/>
      <c r="F100" s="10">
        <v>0</v>
      </c>
      <c r="G100" s="10"/>
      <c r="H100" s="10">
        <v>0</v>
      </c>
    </row>
    <row r="101" spans="1:9" ht="13.5" customHeight="1">
      <c r="A101" s="60" t="s">
        <v>229</v>
      </c>
      <c r="B101" s="61" t="s">
        <v>87</v>
      </c>
      <c r="C101" s="61"/>
      <c r="D101" s="15">
        <v>319</v>
      </c>
      <c r="E101" s="15" t="s">
        <v>135</v>
      </c>
      <c r="F101" s="137">
        <f>30814275393</f>
        <v>30814275393</v>
      </c>
      <c r="G101" s="10"/>
      <c r="H101" s="10">
        <v>3526017127</v>
      </c>
      <c r="I101" s="2"/>
    </row>
    <row r="102" spans="1:8" ht="13.5" customHeight="1">
      <c r="A102" s="60" t="s">
        <v>230</v>
      </c>
      <c r="B102" s="61" t="s">
        <v>40</v>
      </c>
      <c r="C102" s="61"/>
      <c r="D102" s="15" t="s">
        <v>41</v>
      </c>
      <c r="E102" s="15"/>
      <c r="F102" s="10">
        <v>0</v>
      </c>
      <c r="G102" s="10"/>
      <c r="H102" s="10">
        <v>0</v>
      </c>
    </row>
    <row r="103" spans="1:8" ht="13.5" customHeight="1">
      <c r="A103" s="60"/>
      <c r="B103" s="61"/>
      <c r="C103" s="61"/>
      <c r="D103" s="15"/>
      <c r="E103" s="15"/>
      <c r="F103" s="10"/>
      <c r="G103" s="10"/>
      <c r="H103" s="10"/>
    </row>
    <row r="104" spans="1:8" ht="13.5" customHeight="1">
      <c r="A104" s="59" t="s">
        <v>62</v>
      </c>
      <c r="B104" s="59" t="s">
        <v>88</v>
      </c>
      <c r="C104" s="59"/>
      <c r="D104" s="36">
        <v>320</v>
      </c>
      <c r="E104" s="36"/>
      <c r="F104" s="9">
        <f>SUM(F105:F111)</f>
        <v>21277773342</v>
      </c>
      <c r="G104" s="9"/>
      <c r="H104" s="9">
        <f>SUM(H105:H111)</f>
        <v>31276959357</v>
      </c>
    </row>
    <row r="105" spans="1:8" ht="13.5" customHeight="1">
      <c r="A105" s="60" t="s">
        <v>221</v>
      </c>
      <c r="B105" s="61" t="s">
        <v>167</v>
      </c>
      <c r="C105" s="61"/>
      <c r="D105" s="15">
        <v>321</v>
      </c>
      <c r="E105" s="15"/>
      <c r="F105" s="10">
        <v>0</v>
      </c>
      <c r="G105" s="10"/>
      <c r="H105" s="10">
        <v>0</v>
      </c>
    </row>
    <row r="106" spans="1:8" ht="13.5" customHeight="1">
      <c r="A106" s="60" t="s">
        <v>222</v>
      </c>
      <c r="B106" s="61" t="s">
        <v>168</v>
      </c>
      <c r="C106" s="61"/>
      <c r="D106" s="15">
        <v>322</v>
      </c>
      <c r="E106" s="15"/>
      <c r="F106" s="10">
        <v>0</v>
      </c>
      <c r="G106" s="10"/>
      <c r="H106" s="10">
        <v>0</v>
      </c>
    </row>
    <row r="107" spans="1:9" ht="13.5" customHeight="1">
      <c r="A107" s="60" t="s">
        <v>223</v>
      </c>
      <c r="B107" s="61" t="s">
        <v>169</v>
      </c>
      <c r="C107" s="61"/>
      <c r="D107" s="15">
        <v>323</v>
      </c>
      <c r="E107" s="15" t="s">
        <v>136</v>
      </c>
      <c r="F107" s="10">
        <v>21017951583</v>
      </c>
      <c r="G107" s="10"/>
      <c r="H107" s="10">
        <v>31017137598</v>
      </c>
      <c r="I107" s="2"/>
    </row>
    <row r="108" spans="1:8" ht="13.5" customHeight="1">
      <c r="A108" s="60" t="s">
        <v>224</v>
      </c>
      <c r="B108" s="61" t="s">
        <v>170</v>
      </c>
      <c r="C108" s="61"/>
      <c r="D108" s="15">
        <v>324</v>
      </c>
      <c r="E108" s="15"/>
      <c r="F108" s="10">
        <v>0</v>
      </c>
      <c r="G108" s="10"/>
      <c r="H108" s="10">
        <v>0</v>
      </c>
    </row>
    <row r="109" spans="1:8" ht="13.5" customHeight="1">
      <c r="A109" s="60" t="s">
        <v>225</v>
      </c>
      <c r="B109" s="61" t="s">
        <v>171</v>
      </c>
      <c r="C109" s="61"/>
      <c r="D109" s="15">
        <v>325</v>
      </c>
      <c r="E109" s="15"/>
      <c r="F109" s="10">
        <v>0</v>
      </c>
      <c r="G109" s="10"/>
      <c r="H109" s="10">
        <v>0</v>
      </c>
    </row>
    <row r="110" spans="1:8" ht="13.5" customHeight="1">
      <c r="A110" s="60" t="s">
        <v>226</v>
      </c>
      <c r="B110" s="61" t="s">
        <v>42</v>
      </c>
      <c r="C110" s="61"/>
      <c r="D110" s="15" t="s">
        <v>44</v>
      </c>
      <c r="E110" s="15" t="s">
        <v>137</v>
      </c>
      <c r="F110" s="10">
        <v>259821759</v>
      </c>
      <c r="G110" s="10"/>
      <c r="H110" s="137">
        <v>259821759</v>
      </c>
    </row>
    <row r="111" spans="1:8" ht="13.5" customHeight="1">
      <c r="A111" s="60" t="s">
        <v>227</v>
      </c>
      <c r="B111" s="61" t="s">
        <v>43</v>
      </c>
      <c r="C111" s="61"/>
      <c r="D111" s="15" t="s">
        <v>45</v>
      </c>
      <c r="E111" s="15"/>
      <c r="F111" s="10">
        <v>0</v>
      </c>
      <c r="G111" s="10"/>
      <c r="H111" s="10">
        <v>0</v>
      </c>
    </row>
    <row r="112" spans="1:8" ht="13.5" customHeight="1">
      <c r="A112" s="60"/>
      <c r="B112" s="61"/>
      <c r="C112" s="61"/>
      <c r="D112" s="15"/>
      <c r="E112" s="15"/>
      <c r="F112" s="10"/>
      <c r="G112" s="10"/>
      <c r="H112" s="10"/>
    </row>
    <row r="113" spans="1:8" ht="13.5" customHeight="1">
      <c r="A113" s="60"/>
      <c r="B113" s="61"/>
      <c r="C113" s="61"/>
      <c r="D113" s="15"/>
      <c r="E113" s="15"/>
      <c r="F113" s="10"/>
      <c r="G113" s="10"/>
      <c r="H113" s="10"/>
    </row>
    <row r="114" spans="1:8" ht="13.5" customHeight="1">
      <c r="A114" s="59" t="s">
        <v>241</v>
      </c>
      <c r="B114" s="59" t="s">
        <v>90</v>
      </c>
      <c r="C114" s="59"/>
      <c r="D114" s="36">
        <v>400</v>
      </c>
      <c r="E114" s="36"/>
      <c r="F114" s="9">
        <f>F116+F129</f>
        <v>170441022621</v>
      </c>
      <c r="G114" s="9"/>
      <c r="H114" s="9">
        <f>H116+H129</f>
        <v>130966715570</v>
      </c>
    </row>
    <row r="115" spans="1:8" ht="13.5" customHeight="1">
      <c r="A115" s="59"/>
      <c r="B115" s="59"/>
      <c r="C115" s="59"/>
      <c r="D115" s="36"/>
      <c r="E115" s="36"/>
      <c r="F115" s="9"/>
      <c r="G115" s="9"/>
      <c r="H115" s="9"/>
    </row>
    <row r="116" spans="1:8" ht="13.5" customHeight="1">
      <c r="A116" s="59" t="s">
        <v>61</v>
      </c>
      <c r="B116" s="59" t="s">
        <v>172</v>
      </c>
      <c r="C116" s="59"/>
      <c r="D116" s="36">
        <v>410</v>
      </c>
      <c r="E116" s="36"/>
      <c r="F116" s="9">
        <f>SUM(F117:F127)</f>
        <v>161305907399</v>
      </c>
      <c r="G116" s="9"/>
      <c r="H116" s="9">
        <f>SUM(H117:H127)</f>
        <v>130652861832</v>
      </c>
    </row>
    <row r="117" spans="1:8" ht="13.5" customHeight="1">
      <c r="A117" s="60" t="s">
        <v>221</v>
      </c>
      <c r="B117" s="61" t="s">
        <v>173</v>
      </c>
      <c r="C117" s="61"/>
      <c r="D117" s="15">
        <v>411</v>
      </c>
      <c r="E117" s="15" t="s">
        <v>138</v>
      </c>
      <c r="F117" s="10">
        <v>80000000000</v>
      </c>
      <c r="G117" s="10"/>
      <c r="H117" s="10">
        <v>80000000000</v>
      </c>
    </row>
    <row r="118" spans="1:8" ht="13.5" customHeight="1">
      <c r="A118" s="60" t="s">
        <v>222</v>
      </c>
      <c r="B118" s="61" t="s">
        <v>174</v>
      </c>
      <c r="C118" s="61"/>
      <c r="D118" s="15">
        <v>412</v>
      </c>
      <c r="E118" s="15"/>
      <c r="F118" s="10">
        <v>0</v>
      </c>
      <c r="G118" s="10"/>
      <c r="H118" s="10">
        <v>0</v>
      </c>
    </row>
    <row r="119" spans="1:8" ht="13.5" customHeight="1">
      <c r="A119" s="60" t="s">
        <v>223</v>
      </c>
      <c r="B119" s="61" t="s">
        <v>46</v>
      </c>
      <c r="C119" s="61"/>
      <c r="D119" s="15" t="s">
        <v>47</v>
      </c>
      <c r="E119" s="15"/>
      <c r="F119" s="10">
        <v>0</v>
      </c>
      <c r="G119" s="10"/>
      <c r="H119" s="10">
        <v>0</v>
      </c>
    </row>
    <row r="120" spans="1:8" ht="13.5" customHeight="1">
      <c r="A120" s="60" t="s">
        <v>224</v>
      </c>
      <c r="B120" s="61" t="s">
        <v>0</v>
      </c>
      <c r="C120" s="61"/>
      <c r="D120" s="15" t="s">
        <v>48</v>
      </c>
      <c r="E120" s="15"/>
      <c r="F120" s="10">
        <v>0</v>
      </c>
      <c r="G120" s="10"/>
      <c r="H120" s="10">
        <v>0</v>
      </c>
    </row>
    <row r="121" spans="1:8" ht="13.5" customHeight="1">
      <c r="A121" s="60" t="s">
        <v>225</v>
      </c>
      <c r="B121" s="61" t="s">
        <v>91</v>
      </c>
      <c r="C121" s="61"/>
      <c r="D121" s="15" t="s">
        <v>49</v>
      </c>
      <c r="E121" s="15"/>
      <c r="F121" s="10">
        <v>0</v>
      </c>
      <c r="G121" s="10"/>
      <c r="H121" s="10">
        <v>0</v>
      </c>
    </row>
    <row r="122" spans="1:8" ht="13.5" customHeight="1">
      <c r="A122" s="60" t="s">
        <v>226</v>
      </c>
      <c r="B122" s="61" t="s">
        <v>175</v>
      </c>
      <c r="C122" s="61"/>
      <c r="D122" s="15" t="s">
        <v>50</v>
      </c>
      <c r="E122" s="15"/>
      <c r="F122" s="10">
        <v>0</v>
      </c>
      <c r="G122" s="10"/>
      <c r="H122" s="10">
        <v>0</v>
      </c>
    </row>
    <row r="123" spans="1:8" ht="13.5" customHeight="1">
      <c r="A123" s="60" t="s">
        <v>227</v>
      </c>
      <c r="B123" s="61" t="s">
        <v>92</v>
      </c>
      <c r="C123" s="61"/>
      <c r="D123" s="15" t="s">
        <v>51</v>
      </c>
      <c r="E123" s="15" t="s">
        <v>138</v>
      </c>
      <c r="F123" s="137">
        <f>52597657823+1</f>
        <v>52597657824</v>
      </c>
      <c r="G123" s="10"/>
      <c r="H123" s="10">
        <v>12196885906</v>
      </c>
    </row>
    <row r="124" spans="1:8" ht="13.5" customHeight="1">
      <c r="A124" s="60" t="s">
        <v>228</v>
      </c>
      <c r="B124" s="61" t="s">
        <v>93</v>
      </c>
      <c r="C124" s="61"/>
      <c r="D124" s="15" t="s">
        <v>52</v>
      </c>
      <c r="E124" s="15" t="s">
        <v>138</v>
      </c>
      <c r="F124" s="137">
        <v>11794953505</v>
      </c>
      <c r="G124" s="10"/>
      <c r="H124" s="10">
        <v>400000000</v>
      </c>
    </row>
    <row r="125" spans="1:8" ht="13.5" customHeight="1">
      <c r="A125" s="60" t="s">
        <v>229</v>
      </c>
      <c r="B125" s="61" t="s">
        <v>176</v>
      </c>
      <c r="C125" s="61"/>
      <c r="D125" s="15" t="s">
        <v>53</v>
      </c>
      <c r="E125" s="15"/>
      <c r="F125" s="137">
        <v>0</v>
      </c>
      <c r="G125" s="10"/>
      <c r="H125" s="10">
        <v>0</v>
      </c>
    </row>
    <row r="126" spans="1:8" ht="13.5" customHeight="1">
      <c r="A126" s="60" t="s">
        <v>229</v>
      </c>
      <c r="B126" s="61" t="s">
        <v>54</v>
      </c>
      <c r="C126" s="61"/>
      <c r="D126" s="15" t="s">
        <v>55</v>
      </c>
      <c r="E126" s="15"/>
      <c r="F126" s="137">
        <f>16913296071-1</f>
        <v>16913296070</v>
      </c>
      <c r="G126" s="10"/>
      <c r="H126" s="10">
        <v>38055975926</v>
      </c>
    </row>
    <row r="127" spans="1:8" ht="13.5" customHeight="1">
      <c r="A127" s="60" t="s">
        <v>231</v>
      </c>
      <c r="B127" s="61" t="s">
        <v>56</v>
      </c>
      <c r="C127" s="61"/>
      <c r="D127" s="15" t="s">
        <v>57</v>
      </c>
      <c r="E127" s="15"/>
      <c r="F127" s="10"/>
      <c r="G127" s="10"/>
      <c r="H127" s="10"/>
    </row>
    <row r="128" spans="1:8" ht="13.5" customHeight="1">
      <c r="A128" s="60"/>
      <c r="B128" s="61"/>
      <c r="C128" s="61"/>
      <c r="D128" s="15"/>
      <c r="E128" s="15"/>
      <c r="F128" s="10"/>
      <c r="G128" s="10"/>
      <c r="H128" s="10"/>
    </row>
    <row r="129" spans="1:8" ht="13.5" customHeight="1">
      <c r="A129" s="59" t="s">
        <v>62</v>
      </c>
      <c r="B129" s="59" t="s">
        <v>177</v>
      </c>
      <c r="C129" s="59"/>
      <c r="D129" s="36">
        <v>420</v>
      </c>
      <c r="E129" s="36"/>
      <c r="F129" s="9">
        <f>SUM(F130:F132)</f>
        <v>9135115222</v>
      </c>
      <c r="G129" s="9"/>
      <c r="H129" s="9">
        <f>SUM(H130:H132)</f>
        <v>313853738</v>
      </c>
    </row>
    <row r="130" spans="1:8" ht="13.5" customHeight="1">
      <c r="A130" s="60" t="s">
        <v>221</v>
      </c>
      <c r="B130" s="61" t="s">
        <v>178</v>
      </c>
      <c r="C130" s="61"/>
      <c r="D130" s="15">
        <v>421</v>
      </c>
      <c r="E130" s="15" t="s">
        <v>139</v>
      </c>
      <c r="F130" s="10">
        <v>9135115222</v>
      </c>
      <c r="G130" s="10"/>
      <c r="H130" s="10">
        <v>313853738</v>
      </c>
    </row>
    <row r="131" spans="1:8" ht="13.5" customHeight="1">
      <c r="A131" s="60" t="s">
        <v>222</v>
      </c>
      <c r="B131" s="61" t="s">
        <v>179</v>
      </c>
      <c r="C131" s="61"/>
      <c r="D131" s="15">
        <v>422</v>
      </c>
      <c r="E131" s="15"/>
      <c r="F131" s="10">
        <v>0</v>
      </c>
      <c r="G131" s="10"/>
      <c r="H131" s="10">
        <v>0</v>
      </c>
    </row>
    <row r="132" spans="1:8" ht="13.5" customHeight="1">
      <c r="A132" s="60" t="s">
        <v>223</v>
      </c>
      <c r="B132" s="61" t="s">
        <v>94</v>
      </c>
      <c r="C132" s="61"/>
      <c r="D132" s="15">
        <v>423</v>
      </c>
      <c r="E132" s="15"/>
      <c r="F132" s="10">
        <v>0</v>
      </c>
      <c r="G132" s="10"/>
      <c r="H132" s="10">
        <v>0</v>
      </c>
    </row>
    <row r="133" spans="1:8" ht="13.5" customHeight="1">
      <c r="A133" s="60"/>
      <c r="B133" s="61"/>
      <c r="C133" s="61"/>
      <c r="D133" s="15"/>
      <c r="E133" s="15"/>
      <c r="F133" s="10"/>
      <c r="G133" s="10"/>
      <c r="H133" s="10"/>
    </row>
    <row r="134" spans="1:9" ht="13.5" customHeight="1" thickBot="1">
      <c r="A134" s="69"/>
      <c r="B134" s="69" t="s">
        <v>95</v>
      </c>
      <c r="C134" s="69"/>
      <c r="D134" s="70">
        <v>430</v>
      </c>
      <c r="E134" s="70"/>
      <c r="F134" s="13">
        <f>F90+F114</f>
        <v>482846814696</v>
      </c>
      <c r="G134" s="14"/>
      <c r="H134" s="13">
        <f>H90+H114</f>
        <v>292256775631</v>
      </c>
      <c r="I134" s="10"/>
    </row>
    <row r="135" spans="4:8" ht="13.5" customHeight="1" thickTop="1">
      <c r="D135" s="66"/>
      <c r="E135" s="66"/>
      <c r="F135" s="2">
        <f>F134-F82</f>
        <v>0</v>
      </c>
      <c r="H135" s="2">
        <f>H134-H82</f>
        <v>0</v>
      </c>
    </row>
    <row r="136" spans="4:5" ht="13.5" customHeight="1">
      <c r="D136" s="66"/>
      <c r="E136" s="66"/>
    </row>
    <row r="137" spans="1:8" s="51" customFormat="1" ht="13.5" customHeight="1">
      <c r="A137" s="61" t="s">
        <v>23</v>
      </c>
      <c r="B137" s="61"/>
      <c r="C137" s="61"/>
      <c r="D137" s="61"/>
      <c r="E137" s="61"/>
      <c r="F137" s="61"/>
      <c r="G137" s="61"/>
      <c r="H137" s="61"/>
    </row>
    <row r="138" spans="1:8" ht="13.5" customHeight="1" thickBot="1">
      <c r="A138" s="62" t="s">
        <v>261</v>
      </c>
      <c r="B138" s="63"/>
      <c r="C138" s="63"/>
      <c r="D138" s="64"/>
      <c r="E138" s="64"/>
      <c r="F138" s="65"/>
      <c r="G138" s="65"/>
      <c r="H138" s="65"/>
    </row>
    <row r="139" spans="4:5" ht="13.5" customHeight="1">
      <c r="D139" s="66"/>
      <c r="E139" s="66"/>
    </row>
    <row r="140" spans="1:8" s="73" customFormat="1" ht="18" customHeight="1">
      <c r="A140" s="71" t="s">
        <v>96</v>
      </c>
      <c r="B140" s="71"/>
      <c r="C140" s="71"/>
      <c r="D140" s="71"/>
      <c r="E140" s="71"/>
      <c r="F140" s="72"/>
      <c r="G140" s="72"/>
      <c r="H140" s="72"/>
    </row>
    <row r="141" spans="4:5" ht="13.5" customHeight="1">
      <c r="D141" s="66"/>
      <c r="E141" s="66"/>
    </row>
    <row r="142" spans="1:8" ht="27.75" customHeight="1">
      <c r="A142" s="39" t="s">
        <v>97</v>
      </c>
      <c r="B142" s="40"/>
      <c r="C142" s="40"/>
      <c r="D142" s="37"/>
      <c r="E142" s="37" t="s">
        <v>218</v>
      </c>
      <c r="F142" s="38" t="s">
        <v>140</v>
      </c>
      <c r="G142" s="37"/>
      <c r="H142" s="38" t="s">
        <v>60</v>
      </c>
    </row>
    <row r="143" spans="1:8" ht="13.5" customHeight="1">
      <c r="A143" s="59"/>
      <c r="B143" s="59"/>
      <c r="C143" s="59"/>
      <c r="D143" s="36"/>
      <c r="E143" s="15"/>
      <c r="F143" s="10"/>
      <c r="G143" s="10"/>
      <c r="H143" s="10"/>
    </row>
    <row r="144" spans="1:8" ht="13.5" customHeight="1">
      <c r="A144" s="60" t="s">
        <v>221</v>
      </c>
      <c r="B144" s="61" t="s">
        <v>98</v>
      </c>
      <c r="C144" s="61"/>
      <c r="D144" s="15"/>
      <c r="E144" s="15"/>
      <c r="F144" s="10">
        <v>0</v>
      </c>
      <c r="G144" s="10"/>
      <c r="H144" s="10">
        <v>0</v>
      </c>
    </row>
    <row r="145" spans="1:8" ht="13.5" customHeight="1">
      <c r="A145" s="60" t="s">
        <v>222</v>
      </c>
      <c r="B145" s="61" t="s">
        <v>99</v>
      </c>
      <c r="C145" s="61"/>
      <c r="D145" s="15"/>
      <c r="E145" s="15"/>
      <c r="F145" s="10">
        <v>0</v>
      </c>
      <c r="G145" s="10"/>
      <c r="H145" s="10">
        <v>6609676350</v>
      </c>
    </row>
    <row r="146" spans="1:8" ht="13.5" customHeight="1">
      <c r="A146" s="60" t="s">
        <v>223</v>
      </c>
      <c r="B146" s="61" t="s">
        <v>100</v>
      </c>
      <c r="C146" s="61"/>
      <c r="D146" s="15"/>
      <c r="E146" s="15"/>
      <c r="F146" s="10">
        <v>0</v>
      </c>
      <c r="G146" s="10"/>
      <c r="H146" s="10">
        <v>0</v>
      </c>
    </row>
    <row r="147" spans="1:8" ht="13.5" customHeight="1">
      <c r="A147" s="60" t="s">
        <v>224</v>
      </c>
      <c r="B147" s="61" t="s">
        <v>101</v>
      </c>
      <c r="C147" s="61"/>
      <c r="D147" s="15"/>
      <c r="E147" s="15"/>
      <c r="F147" s="10">
        <v>0</v>
      </c>
      <c r="G147" s="10"/>
      <c r="H147" s="10">
        <v>0</v>
      </c>
    </row>
    <row r="148" spans="1:8" ht="13.5" customHeight="1">
      <c r="A148" s="60" t="s">
        <v>225</v>
      </c>
      <c r="B148" s="61" t="s">
        <v>258</v>
      </c>
      <c r="C148" s="61"/>
      <c r="D148" s="15"/>
      <c r="E148" s="15"/>
      <c r="F148" s="10"/>
      <c r="G148" s="10"/>
      <c r="H148" s="10"/>
    </row>
    <row r="149" spans="1:8" ht="13.5" customHeight="1">
      <c r="A149" s="60"/>
      <c r="B149" s="61" t="s">
        <v>256</v>
      </c>
      <c r="C149" s="61"/>
      <c r="D149" s="15"/>
      <c r="E149" s="15"/>
      <c r="F149" s="79">
        <f>6181.05+89891.52</f>
        <v>96072.57</v>
      </c>
      <c r="G149" s="10"/>
      <c r="H149" s="79">
        <f>721.05+134765.91</f>
        <v>135486.96</v>
      </c>
    </row>
    <row r="150" spans="1:8" ht="13.5" customHeight="1">
      <c r="A150" s="60"/>
      <c r="B150" s="61" t="s">
        <v>257</v>
      </c>
      <c r="C150" s="61"/>
      <c r="D150" s="15"/>
      <c r="E150" s="15"/>
      <c r="F150" s="79">
        <f>354.7</f>
        <v>354.7</v>
      </c>
      <c r="G150" s="10"/>
      <c r="H150" s="79">
        <f>5+352.36</f>
        <v>357.36</v>
      </c>
    </row>
    <row r="151" spans="1:8" ht="13.5" customHeight="1">
      <c r="A151" s="60"/>
      <c r="B151" s="61" t="s">
        <v>286</v>
      </c>
      <c r="C151" s="61"/>
      <c r="D151" s="15"/>
      <c r="E151" s="15"/>
      <c r="F151" s="79">
        <v>41592</v>
      </c>
      <c r="G151" s="10"/>
      <c r="H151" s="79">
        <v>302</v>
      </c>
    </row>
    <row r="152" spans="1:8" ht="13.5" customHeight="1">
      <c r="A152" s="60"/>
      <c r="B152" s="61" t="s">
        <v>287</v>
      </c>
      <c r="C152" s="61"/>
      <c r="D152" s="15"/>
      <c r="E152" s="15"/>
      <c r="F152" s="79">
        <v>3731</v>
      </c>
      <c r="G152" s="10"/>
      <c r="H152" s="79">
        <v>70</v>
      </c>
    </row>
    <row r="153" spans="1:8" ht="13.5" customHeight="1">
      <c r="A153" s="60"/>
      <c r="B153" s="61" t="s">
        <v>288</v>
      </c>
      <c r="C153" s="61"/>
      <c r="D153" s="15"/>
      <c r="E153" s="15"/>
      <c r="F153" s="79">
        <v>22000</v>
      </c>
      <c r="G153" s="10"/>
      <c r="H153" s="79">
        <v>22000</v>
      </c>
    </row>
    <row r="154" spans="1:8" ht="13.5" customHeight="1">
      <c r="A154" s="60"/>
      <c r="B154" s="61" t="s">
        <v>141</v>
      </c>
      <c r="C154" s="61"/>
      <c r="D154" s="15"/>
      <c r="E154" s="15"/>
      <c r="F154" s="79">
        <v>715</v>
      </c>
      <c r="G154" s="10"/>
      <c r="H154" s="79">
        <v>0</v>
      </c>
    </row>
    <row r="155" spans="1:8" ht="13.5" customHeight="1">
      <c r="A155" s="60"/>
      <c r="B155" s="61" t="s">
        <v>8</v>
      </c>
      <c r="C155" s="61"/>
      <c r="D155" s="15"/>
      <c r="E155" s="15"/>
      <c r="F155" s="79">
        <v>20</v>
      </c>
      <c r="G155" s="10"/>
      <c r="H155" s="79">
        <v>0</v>
      </c>
    </row>
    <row r="156" spans="1:8" ht="13.5" customHeight="1">
      <c r="A156" s="60"/>
      <c r="B156" s="61" t="s">
        <v>142</v>
      </c>
      <c r="C156" s="61"/>
      <c r="D156" s="15"/>
      <c r="E156" s="15"/>
      <c r="F156" s="79">
        <v>100</v>
      </c>
      <c r="G156" s="10"/>
      <c r="H156" s="79">
        <v>0</v>
      </c>
    </row>
    <row r="157" spans="1:8" s="51" customFormat="1" ht="13.5" customHeight="1">
      <c r="A157" s="60"/>
      <c r="B157" s="61" t="s">
        <v>7</v>
      </c>
      <c r="C157" s="61"/>
      <c r="D157" s="15"/>
      <c r="E157" s="15"/>
      <c r="F157" s="79">
        <v>25000</v>
      </c>
      <c r="G157" s="10"/>
      <c r="H157" s="79">
        <v>0</v>
      </c>
    </row>
    <row r="158" spans="1:8" ht="13.5" customHeight="1">
      <c r="A158" s="61" t="s">
        <v>226</v>
      </c>
      <c r="B158" s="61" t="s">
        <v>11</v>
      </c>
      <c r="C158" s="61"/>
      <c r="D158" s="15"/>
      <c r="E158" s="15"/>
      <c r="F158" s="10">
        <v>0</v>
      </c>
      <c r="G158" s="10"/>
      <c r="H158" s="10">
        <v>0</v>
      </c>
    </row>
    <row r="159" spans="1:8" ht="13.5" customHeight="1">
      <c r="A159" s="61"/>
      <c r="B159" s="61"/>
      <c r="C159" s="61"/>
      <c r="D159" s="61"/>
      <c r="E159" s="61"/>
      <c r="F159" s="10"/>
      <c r="G159" s="10"/>
      <c r="H159" s="10"/>
    </row>
    <row r="160" spans="1:8" ht="13.5" customHeight="1">
      <c r="A160" s="61"/>
      <c r="B160" s="61"/>
      <c r="C160" s="61"/>
      <c r="D160" s="61"/>
      <c r="E160" s="61"/>
      <c r="F160" s="10"/>
      <c r="G160" s="10"/>
      <c r="H160" s="10"/>
    </row>
    <row r="161" spans="6:8" ht="13.5" customHeight="1">
      <c r="F161" s="51" t="s">
        <v>189</v>
      </c>
      <c r="G161" s="51"/>
      <c r="H161" s="51"/>
    </row>
    <row r="162" spans="6:8" ht="13.5" customHeight="1">
      <c r="F162" s="51"/>
      <c r="G162" s="51"/>
      <c r="H162" s="51"/>
    </row>
    <row r="163" spans="6:8" ht="13.5" customHeight="1">
      <c r="F163" s="51"/>
      <c r="G163" s="51"/>
      <c r="H163" s="51"/>
    </row>
    <row r="164" spans="6:8" ht="13.5" customHeight="1">
      <c r="F164" s="51"/>
      <c r="G164" s="51"/>
      <c r="H164" s="51"/>
    </row>
    <row r="165" spans="6:8" ht="13.5" customHeight="1">
      <c r="F165" s="51"/>
      <c r="G165" s="51"/>
      <c r="H165" s="51"/>
    </row>
    <row r="166" spans="6:8" ht="13.5" customHeight="1">
      <c r="F166" s="51"/>
      <c r="G166" s="51"/>
      <c r="H166" s="51"/>
    </row>
    <row r="167" spans="1:8" ht="13.5" customHeight="1">
      <c r="A167" s="4" t="s">
        <v>285</v>
      </c>
      <c r="D167" s="51" t="s">
        <v>253</v>
      </c>
      <c r="F167" s="51"/>
      <c r="G167" s="51" t="s">
        <v>253</v>
      </c>
      <c r="H167" s="51"/>
    </row>
    <row r="168" spans="1:8" ht="13.5" customHeight="1">
      <c r="A168" s="53" t="s">
        <v>9</v>
      </c>
      <c r="B168" s="53"/>
      <c r="D168" s="53" t="s">
        <v>280</v>
      </c>
      <c r="E168" s="53"/>
      <c r="F168" s="51"/>
      <c r="G168" s="53" t="s">
        <v>281</v>
      </c>
      <c r="H168" s="53"/>
    </row>
    <row r="169" spans="1:8" ht="13.5" customHeight="1">
      <c r="A169" s="53" t="s">
        <v>245</v>
      </c>
      <c r="B169" s="53"/>
      <c r="D169" s="53" t="s">
        <v>244</v>
      </c>
      <c r="E169" s="53"/>
      <c r="F169" s="51"/>
      <c r="G169" s="53" t="s">
        <v>282</v>
      </c>
      <c r="H169" s="53"/>
    </row>
  </sheetData>
  <printOptions/>
  <pageMargins left="0.75" right="0.25" top="0.4" bottom="0.5" header="0" footer="0.35"/>
  <pageSetup firstPageNumber="7" useFirstPageNumber="1"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Roman,Regular"&amp;11&amp;P+1</oddFooter>
  </headerFooter>
  <rowBreaks count="3" manualBreakCount="3">
    <brk id="40" max="255" man="1"/>
    <brk id="84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8">
      <selection activeCell="F28" sqref="F28"/>
    </sheetView>
  </sheetViews>
  <sheetFormatPr defaultColWidth="9.140625" defaultRowHeight="13.5" customHeight="1"/>
  <cols>
    <col min="1" max="1" width="3.7109375" style="17" customWidth="1"/>
    <col min="2" max="2" width="27.57421875" style="17" customWidth="1"/>
    <col min="3" max="3" width="14.00390625" style="17" customWidth="1"/>
    <col min="4" max="4" width="5.140625" style="17" customWidth="1"/>
    <col min="5" max="5" width="7.57421875" style="17" customWidth="1"/>
    <col min="6" max="6" width="15.28125" style="16" customWidth="1"/>
    <col min="7" max="7" width="2.7109375" style="16" customWidth="1"/>
    <col min="8" max="8" width="15.28125" style="16" customWidth="1"/>
    <col min="9" max="16384" width="9.140625" style="17" customWidth="1"/>
  </cols>
  <sheetData>
    <row r="1" s="3" customFormat="1" ht="15.75" customHeight="1">
      <c r="A1" s="50" t="s">
        <v>276</v>
      </c>
    </row>
    <row r="2" s="4" customFormat="1" ht="13.5" customHeight="1">
      <c r="A2" s="51" t="s">
        <v>277</v>
      </c>
    </row>
    <row r="3" s="4" customFormat="1" ht="13.5" customHeight="1">
      <c r="A3" s="51" t="s">
        <v>252</v>
      </c>
    </row>
    <row r="4" spans="1:8" s="4" customFormat="1" ht="13.5" customHeight="1" thickBot="1">
      <c r="A4" s="52" t="s">
        <v>23</v>
      </c>
      <c r="B4" s="5"/>
      <c r="C4" s="5"/>
      <c r="D4" s="5"/>
      <c r="E4" s="5"/>
      <c r="F4" s="5"/>
      <c r="G4" s="5"/>
      <c r="H4" s="5"/>
    </row>
    <row r="5" s="4" customFormat="1" ht="13.5" customHeight="1">
      <c r="A5" s="6"/>
    </row>
    <row r="6" spans="1:8" s="45" customFormat="1" ht="19.5" customHeight="1">
      <c r="A6" s="42" t="s">
        <v>239</v>
      </c>
      <c r="B6" s="44"/>
      <c r="C6" s="44"/>
      <c r="D6" s="44"/>
      <c r="E6" s="44"/>
      <c r="F6" s="44"/>
      <c r="G6" s="44"/>
      <c r="H6" s="44"/>
    </row>
    <row r="7" spans="1:8" s="4" customFormat="1" ht="13.5" customHeight="1">
      <c r="A7" s="212" t="s">
        <v>29</v>
      </c>
      <c r="B7" s="212"/>
      <c r="C7" s="212"/>
      <c r="D7" s="212"/>
      <c r="E7" s="212"/>
      <c r="F7" s="212"/>
      <c r="G7" s="212"/>
      <c r="H7" s="212"/>
    </row>
    <row r="8" s="4" customFormat="1" ht="13.5" customHeight="1">
      <c r="H8" s="41" t="s">
        <v>278</v>
      </c>
    </row>
    <row r="9" s="4" customFormat="1" ht="13.5" customHeight="1"/>
    <row r="10" spans="1:8" s="4" customFormat="1" ht="25.5">
      <c r="A10" s="46" t="s">
        <v>97</v>
      </c>
      <c r="B10" s="46"/>
      <c r="C10" s="46"/>
      <c r="D10" s="37" t="s">
        <v>219</v>
      </c>
      <c r="E10" s="37" t="s">
        <v>220</v>
      </c>
      <c r="F10" s="38" t="s">
        <v>284</v>
      </c>
      <c r="G10" s="37"/>
      <c r="H10" s="38" t="s">
        <v>283</v>
      </c>
    </row>
    <row r="11" spans="1:8" s="4" customFormat="1" ht="13.5" customHeight="1">
      <c r="A11" s="8"/>
      <c r="B11" s="8"/>
      <c r="C11" s="8"/>
      <c r="D11" s="43"/>
      <c r="E11" s="43"/>
      <c r="F11" s="8"/>
      <c r="G11" s="8"/>
      <c r="H11" s="8"/>
    </row>
    <row r="12" spans="1:8" s="20" customFormat="1" ht="13.5" customHeight="1">
      <c r="A12" s="34" t="s">
        <v>221</v>
      </c>
      <c r="B12" s="24" t="s">
        <v>180</v>
      </c>
      <c r="C12" s="24"/>
      <c r="D12" s="47" t="s">
        <v>191</v>
      </c>
      <c r="E12" s="48" t="s">
        <v>263</v>
      </c>
      <c r="F12" s="115">
        <v>873072034851</v>
      </c>
      <c r="G12" s="21"/>
      <c r="H12" s="21">
        <v>556189945966</v>
      </c>
    </row>
    <row r="13" spans="1:8" s="20" customFormat="1" ht="13.5" customHeight="1">
      <c r="A13" s="34"/>
      <c r="B13" s="24"/>
      <c r="C13" s="24"/>
      <c r="D13" s="47"/>
      <c r="E13" s="48"/>
      <c r="F13" s="21"/>
      <c r="G13" s="21"/>
      <c r="H13" s="21"/>
    </row>
    <row r="14" spans="1:8" s="20" customFormat="1" ht="13.5" customHeight="1">
      <c r="A14" s="34" t="s">
        <v>222</v>
      </c>
      <c r="B14" s="24" t="s">
        <v>103</v>
      </c>
      <c r="C14" s="24"/>
      <c r="D14" s="47" t="s">
        <v>192</v>
      </c>
      <c r="E14" s="48" t="s">
        <v>263</v>
      </c>
      <c r="F14" s="115">
        <v>4880238734</v>
      </c>
      <c r="G14" s="21"/>
      <c r="H14" s="21">
        <v>2159133502</v>
      </c>
    </row>
    <row r="15" spans="1:8" s="20" customFormat="1" ht="13.5" customHeight="1">
      <c r="A15" s="34"/>
      <c r="B15" s="24"/>
      <c r="C15" s="24"/>
      <c r="D15" s="47"/>
      <c r="E15" s="48"/>
      <c r="F15" s="21"/>
      <c r="G15" s="21"/>
      <c r="H15" s="21"/>
    </row>
    <row r="16" spans="1:8" s="20" customFormat="1" ht="13.5" customHeight="1">
      <c r="A16" s="34" t="s">
        <v>223</v>
      </c>
      <c r="B16" s="24" t="s">
        <v>181</v>
      </c>
      <c r="C16" s="24"/>
      <c r="D16" s="48">
        <v>10</v>
      </c>
      <c r="E16" s="48" t="s">
        <v>263</v>
      </c>
      <c r="F16" s="21">
        <f>F12-F14</f>
        <v>868191796117</v>
      </c>
      <c r="G16" s="21"/>
      <c r="H16" s="21">
        <f>H12-H14</f>
        <v>554030812464</v>
      </c>
    </row>
    <row r="17" spans="1:8" s="20" customFormat="1" ht="13.5" customHeight="1">
      <c r="A17" s="34"/>
      <c r="B17" s="24"/>
      <c r="C17" s="24"/>
      <c r="D17" s="48"/>
      <c r="E17" s="48"/>
      <c r="F17" s="21"/>
      <c r="G17" s="21"/>
      <c r="H17" s="21"/>
    </row>
    <row r="18" spans="1:8" s="20" customFormat="1" ht="13.5" customHeight="1">
      <c r="A18" s="34" t="s">
        <v>224</v>
      </c>
      <c r="B18" s="24" t="s">
        <v>104</v>
      </c>
      <c r="C18" s="24"/>
      <c r="D18" s="48">
        <v>11</v>
      </c>
      <c r="E18" s="48" t="s">
        <v>12</v>
      </c>
      <c r="F18" s="115">
        <f>402246978494+500000000-1</f>
        <v>402746978493</v>
      </c>
      <c r="G18" s="21"/>
      <c r="H18" s="21">
        <f>300497775717+106003033-1193277800-64663483+57628660</f>
        <v>299403466127</v>
      </c>
    </row>
    <row r="19" spans="1:8" s="20" customFormat="1" ht="13.5" customHeight="1">
      <c r="A19" s="34"/>
      <c r="B19" s="24"/>
      <c r="C19" s="24"/>
      <c r="D19" s="48"/>
      <c r="E19" s="48"/>
      <c r="F19" s="21"/>
      <c r="G19" s="21"/>
      <c r="H19" s="21"/>
    </row>
    <row r="20" spans="1:8" s="20" customFormat="1" ht="13.5" customHeight="1">
      <c r="A20" s="34" t="s">
        <v>225</v>
      </c>
      <c r="B20" s="24" t="s">
        <v>182</v>
      </c>
      <c r="C20" s="24"/>
      <c r="D20" s="48">
        <v>20</v>
      </c>
      <c r="E20" s="48"/>
      <c r="F20" s="21">
        <f>F16-F18</f>
        <v>465444817624</v>
      </c>
      <c r="G20" s="21"/>
      <c r="H20" s="21">
        <f>H16-H18</f>
        <v>254627346337</v>
      </c>
    </row>
    <row r="21" spans="1:8" s="20" customFormat="1" ht="13.5" customHeight="1">
      <c r="A21" s="34"/>
      <c r="B21" s="24"/>
      <c r="C21" s="24"/>
      <c r="D21" s="48"/>
      <c r="E21" s="48"/>
      <c r="F21" s="21"/>
      <c r="G21" s="21"/>
      <c r="H21" s="21"/>
    </row>
    <row r="22" spans="1:8" s="20" customFormat="1" ht="13.5" customHeight="1">
      <c r="A22" s="34" t="s">
        <v>226</v>
      </c>
      <c r="B22" s="24" t="s">
        <v>183</v>
      </c>
      <c r="C22" s="24"/>
      <c r="D22" s="48">
        <v>21</v>
      </c>
      <c r="E22" s="48" t="s">
        <v>13</v>
      </c>
      <c r="F22" s="115">
        <v>514443811</v>
      </c>
      <c r="G22" s="21"/>
      <c r="H22" s="21">
        <v>406399047</v>
      </c>
    </row>
    <row r="23" spans="1:8" s="20" customFormat="1" ht="13.5" customHeight="1">
      <c r="A23" s="34"/>
      <c r="B23" s="24"/>
      <c r="C23" s="24"/>
      <c r="D23" s="48"/>
      <c r="E23" s="48"/>
      <c r="F23" s="21"/>
      <c r="G23" s="21"/>
      <c r="H23" s="21"/>
    </row>
    <row r="24" spans="1:8" s="20" customFormat="1" ht="13.5" customHeight="1">
      <c r="A24" s="34" t="s">
        <v>227</v>
      </c>
      <c r="B24" s="24" t="s">
        <v>184</v>
      </c>
      <c r="C24" s="24"/>
      <c r="D24" s="48">
        <v>22</v>
      </c>
      <c r="E24" s="48" t="s">
        <v>14</v>
      </c>
      <c r="F24" s="115">
        <v>11214310390</v>
      </c>
      <c r="G24" s="21"/>
      <c r="H24" s="21">
        <f>5796246927+59780548-172135326</f>
        <v>5683892149</v>
      </c>
    </row>
    <row r="25" spans="1:8" ht="13.5" customHeight="1">
      <c r="A25" s="23"/>
      <c r="B25" s="23" t="s">
        <v>250</v>
      </c>
      <c r="C25" s="23"/>
      <c r="D25" s="49">
        <v>23</v>
      </c>
      <c r="E25" s="49"/>
      <c r="F25" s="114">
        <v>10704866834</v>
      </c>
      <c r="G25" s="22"/>
      <c r="H25" s="22">
        <v>5470937778</v>
      </c>
    </row>
    <row r="26" spans="1:8" ht="13.5" customHeight="1">
      <c r="A26" s="23"/>
      <c r="B26" s="23"/>
      <c r="C26" s="23"/>
      <c r="D26" s="49"/>
      <c r="E26" s="49"/>
      <c r="F26" s="22"/>
      <c r="G26" s="22"/>
      <c r="H26" s="22"/>
    </row>
    <row r="27" spans="1:8" s="20" customFormat="1" ht="13.5" customHeight="1">
      <c r="A27" s="34" t="s">
        <v>228</v>
      </c>
      <c r="B27" s="24" t="s">
        <v>105</v>
      </c>
      <c r="C27" s="24"/>
      <c r="D27" s="48">
        <v>24</v>
      </c>
      <c r="E27" s="48" t="s">
        <v>15</v>
      </c>
      <c r="F27" s="132">
        <v>311953346160</v>
      </c>
      <c r="G27" s="21"/>
      <c r="H27" s="21">
        <f>156410968740-1393944881-68698222+111173627+3369710</f>
        <v>155062868974</v>
      </c>
    </row>
    <row r="28" spans="1:8" s="20" customFormat="1" ht="13.5" customHeight="1">
      <c r="A28" s="34"/>
      <c r="B28" s="24"/>
      <c r="C28" s="24"/>
      <c r="D28" s="48"/>
      <c r="E28" s="48"/>
      <c r="F28" s="21"/>
      <c r="G28" s="21"/>
      <c r="H28" s="21"/>
    </row>
    <row r="29" spans="1:8" s="20" customFormat="1" ht="13.5" customHeight="1">
      <c r="A29" s="34" t="s">
        <v>229</v>
      </c>
      <c r="B29" s="24" t="s">
        <v>106</v>
      </c>
      <c r="C29" s="24"/>
      <c r="D29" s="48">
        <v>25</v>
      </c>
      <c r="E29" s="48" t="s">
        <v>16</v>
      </c>
      <c r="F29" s="115">
        <f>55380862996+500000000</f>
        <v>55880862996</v>
      </c>
      <c r="G29" s="21"/>
      <c r="H29" s="21">
        <f>39522907555+259821759+300000+812366+3451000</f>
        <v>39787292680</v>
      </c>
    </row>
    <row r="30" spans="1:8" s="20" customFormat="1" ht="13.5" customHeight="1">
      <c r="A30" s="34"/>
      <c r="B30" s="24"/>
      <c r="C30" s="24"/>
      <c r="D30" s="48"/>
      <c r="E30" s="48"/>
      <c r="F30" s="21"/>
      <c r="G30" s="21"/>
      <c r="H30" s="21"/>
    </row>
    <row r="31" spans="1:8" s="20" customFormat="1" ht="13.5" customHeight="1">
      <c r="A31" s="34" t="s">
        <v>230</v>
      </c>
      <c r="B31" s="24" t="s">
        <v>107</v>
      </c>
      <c r="C31" s="24"/>
      <c r="D31" s="48">
        <v>30</v>
      </c>
      <c r="E31" s="48"/>
      <c r="F31" s="21">
        <f>F20+F22-F24-F27-F29</f>
        <v>86910741889</v>
      </c>
      <c r="G31" s="21"/>
      <c r="H31" s="21">
        <f>H20+H22-H24-H27-H29</f>
        <v>54499691581</v>
      </c>
    </row>
    <row r="32" spans="1:8" s="20" customFormat="1" ht="13.5" customHeight="1">
      <c r="A32" s="34"/>
      <c r="B32" s="24"/>
      <c r="C32" s="24"/>
      <c r="D32" s="48"/>
      <c r="E32" s="48"/>
      <c r="F32" s="21"/>
      <c r="G32" s="21"/>
      <c r="H32" s="21"/>
    </row>
    <row r="33" spans="1:8" s="20" customFormat="1" ht="13.5" customHeight="1">
      <c r="A33" s="34" t="s">
        <v>231</v>
      </c>
      <c r="B33" s="24" t="s">
        <v>185</v>
      </c>
      <c r="C33" s="24"/>
      <c r="D33" s="48">
        <v>31</v>
      </c>
      <c r="E33" s="48" t="s">
        <v>17</v>
      </c>
      <c r="F33" s="115">
        <v>1405939293</v>
      </c>
      <c r="G33" s="21"/>
      <c r="H33" s="21">
        <v>1186999329</v>
      </c>
    </row>
    <row r="34" spans="1:8" s="20" customFormat="1" ht="13.5" customHeight="1">
      <c r="A34" s="34"/>
      <c r="B34" s="24"/>
      <c r="C34" s="24"/>
      <c r="D34" s="48"/>
      <c r="E34" s="48"/>
      <c r="F34" s="21"/>
      <c r="G34" s="21"/>
      <c r="H34" s="21"/>
    </row>
    <row r="35" spans="1:8" s="20" customFormat="1" ht="13.5" customHeight="1">
      <c r="A35" s="34" t="s">
        <v>232</v>
      </c>
      <c r="B35" s="24" t="s">
        <v>186</v>
      </c>
      <c r="C35" s="24"/>
      <c r="D35" s="48">
        <v>32</v>
      </c>
      <c r="E35" s="48" t="s">
        <v>18</v>
      </c>
      <c r="F35" s="115">
        <v>1257020639</v>
      </c>
      <c r="G35" s="21"/>
      <c r="H35" s="21">
        <f>302969905+5170182</f>
        <v>308140087</v>
      </c>
    </row>
    <row r="36" spans="1:8" s="20" customFormat="1" ht="13.5" customHeight="1">
      <c r="A36" s="34"/>
      <c r="B36" s="24"/>
      <c r="C36" s="24"/>
      <c r="D36" s="48"/>
      <c r="E36" s="48"/>
      <c r="F36" s="21"/>
      <c r="G36" s="21"/>
      <c r="H36" s="21"/>
    </row>
    <row r="37" spans="1:8" s="20" customFormat="1" ht="13.5" customHeight="1">
      <c r="A37" s="34" t="s">
        <v>233</v>
      </c>
      <c r="B37" s="24" t="s">
        <v>187</v>
      </c>
      <c r="C37" s="24"/>
      <c r="D37" s="48">
        <v>40</v>
      </c>
      <c r="E37" s="48"/>
      <c r="F37" s="21">
        <f>F33-F35</f>
        <v>148918654</v>
      </c>
      <c r="G37" s="21"/>
      <c r="H37" s="21">
        <f>H33-H35</f>
        <v>878859242</v>
      </c>
    </row>
    <row r="38" spans="1:8" s="20" customFormat="1" ht="13.5" customHeight="1">
      <c r="A38" s="34"/>
      <c r="B38" s="24"/>
      <c r="C38" s="24"/>
      <c r="D38" s="48"/>
      <c r="E38" s="48"/>
      <c r="F38" s="21"/>
      <c r="G38" s="21"/>
      <c r="H38" s="21"/>
    </row>
    <row r="39" spans="1:8" s="20" customFormat="1" ht="13.5" customHeight="1">
      <c r="A39" s="34" t="s">
        <v>234</v>
      </c>
      <c r="B39" s="24" t="s">
        <v>188</v>
      </c>
      <c r="C39" s="24"/>
      <c r="D39" s="48">
        <v>50</v>
      </c>
      <c r="E39" s="48"/>
      <c r="F39" s="133">
        <f>F31+F37</f>
        <v>87059660543</v>
      </c>
      <c r="G39" s="21"/>
      <c r="H39" s="21">
        <f>H31+H37</f>
        <v>55378550823</v>
      </c>
    </row>
    <row r="40" spans="1:8" s="20" customFormat="1" ht="13.5" customHeight="1">
      <c r="A40" s="34"/>
      <c r="B40" s="24"/>
      <c r="C40" s="24"/>
      <c r="D40" s="48"/>
      <c r="E40" s="48"/>
      <c r="F40" s="21"/>
      <c r="G40" s="21"/>
      <c r="H40" s="21"/>
    </row>
    <row r="41" spans="1:8" s="20" customFormat="1" ht="13.5" customHeight="1">
      <c r="A41" s="34" t="s">
        <v>235</v>
      </c>
      <c r="B41" s="112" t="s">
        <v>25</v>
      </c>
      <c r="C41" s="24"/>
      <c r="D41" s="48">
        <v>51</v>
      </c>
      <c r="E41" s="48" t="s">
        <v>19</v>
      </c>
      <c r="F41" s="21">
        <v>0</v>
      </c>
      <c r="G41" s="21"/>
      <c r="H41" s="21">
        <v>0</v>
      </c>
    </row>
    <row r="42" spans="1:8" s="20" customFormat="1" ht="13.5" customHeight="1">
      <c r="A42" s="34"/>
      <c r="B42" s="24"/>
      <c r="C42" s="24"/>
      <c r="D42" s="48"/>
      <c r="E42" s="48"/>
      <c r="F42" s="21"/>
      <c r="G42" s="21"/>
      <c r="H42" s="21"/>
    </row>
    <row r="43" spans="1:8" s="20" customFormat="1" ht="13.5" customHeight="1">
      <c r="A43" s="34" t="s">
        <v>236</v>
      </c>
      <c r="B43" s="112" t="s">
        <v>26</v>
      </c>
      <c r="C43" s="24"/>
      <c r="D43" s="48">
        <v>52</v>
      </c>
      <c r="E43" s="48"/>
      <c r="F43" s="21">
        <v>0</v>
      </c>
      <c r="G43" s="21"/>
      <c r="H43" s="21">
        <v>0</v>
      </c>
    </row>
    <row r="44" spans="1:8" s="20" customFormat="1" ht="13.5" customHeight="1">
      <c r="A44" s="34"/>
      <c r="B44" s="24"/>
      <c r="C44" s="24"/>
      <c r="D44" s="48"/>
      <c r="E44" s="48"/>
      <c r="F44" s="21"/>
      <c r="G44" s="21"/>
      <c r="H44" s="21"/>
    </row>
    <row r="45" spans="1:8" s="20" customFormat="1" ht="13.5" customHeight="1" thickBot="1">
      <c r="A45" s="34" t="s">
        <v>27</v>
      </c>
      <c r="B45" s="24" t="s">
        <v>190</v>
      </c>
      <c r="C45" s="24"/>
      <c r="D45" s="48">
        <v>60</v>
      </c>
      <c r="E45" s="48" t="s">
        <v>5</v>
      </c>
      <c r="F45" s="35">
        <f>F39-F41-F43</f>
        <v>87059660543</v>
      </c>
      <c r="G45" s="21"/>
      <c r="H45" s="35">
        <f>H39-H41-H43</f>
        <v>55378550823</v>
      </c>
    </row>
    <row r="46" spans="1:8" s="20" customFormat="1" ht="13.5" customHeight="1" thickTop="1">
      <c r="A46" s="34"/>
      <c r="B46" s="24"/>
      <c r="C46" s="24"/>
      <c r="D46" s="48"/>
      <c r="E46" s="48"/>
      <c r="F46" s="21"/>
      <c r="G46" s="21"/>
      <c r="H46" s="21"/>
    </row>
    <row r="47" spans="1:8" s="20" customFormat="1" ht="13.5" customHeight="1" thickBot="1">
      <c r="A47" s="34" t="s">
        <v>28</v>
      </c>
      <c r="B47" s="111" t="s">
        <v>10</v>
      </c>
      <c r="C47" s="24"/>
      <c r="D47" s="48">
        <v>70</v>
      </c>
      <c r="E47" s="48"/>
      <c r="F47" s="141">
        <v>10882</v>
      </c>
      <c r="G47" s="21"/>
      <c r="H47" s="141">
        <v>6922</v>
      </c>
    </row>
    <row r="48" spans="1:8" s="20" customFormat="1" ht="13.5" customHeight="1" thickTop="1">
      <c r="A48" s="24"/>
      <c r="B48" s="24"/>
      <c r="C48" s="24"/>
      <c r="D48" s="24"/>
      <c r="E48" s="24"/>
      <c r="F48" s="21"/>
      <c r="G48" s="21"/>
      <c r="H48" s="21"/>
    </row>
    <row r="49" spans="6:8" s="4" customFormat="1" ht="13.5" customHeight="1">
      <c r="F49" s="134" t="s">
        <v>189</v>
      </c>
      <c r="G49" s="135"/>
      <c r="H49" s="134"/>
    </row>
    <row r="50" s="4" customFormat="1" ht="13.5" customHeight="1"/>
    <row r="51" s="4" customFormat="1" ht="13.5" customHeight="1"/>
    <row r="52" s="4" customFormat="1" ht="13.5" customHeight="1"/>
    <row r="53" s="4" customFormat="1" ht="13.5" customHeight="1"/>
    <row r="54" spans="1:6" s="4" customFormat="1" ht="13.5" customHeight="1">
      <c r="A54" s="4" t="s">
        <v>6</v>
      </c>
      <c r="C54" s="4" t="s">
        <v>251</v>
      </c>
      <c r="F54" s="4" t="s">
        <v>253</v>
      </c>
    </row>
    <row r="55" spans="1:8" s="6" customFormat="1" ht="13.5" customHeight="1">
      <c r="A55" s="53" t="s">
        <v>9</v>
      </c>
      <c r="B55" s="136"/>
      <c r="C55" s="53" t="s">
        <v>280</v>
      </c>
      <c r="F55" s="53" t="s">
        <v>281</v>
      </c>
      <c r="H55" s="53"/>
    </row>
    <row r="56" spans="1:8" s="6" customFormat="1" ht="13.5" customHeight="1">
      <c r="A56" s="53" t="s">
        <v>245</v>
      </c>
      <c r="C56" s="53" t="s">
        <v>244</v>
      </c>
      <c r="F56" s="53" t="s">
        <v>282</v>
      </c>
      <c r="H56" s="53"/>
    </row>
    <row r="57" spans="6:8" ht="13.5" customHeight="1">
      <c r="F57" s="19"/>
      <c r="H57" s="19"/>
    </row>
  </sheetData>
  <mergeCells count="1">
    <mergeCell ref="A7:H7"/>
  </mergeCells>
  <printOptions/>
  <pageMargins left="0.75" right="0.5" top="0.31" bottom="0.34" header="0" footer="0.19"/>
  <pageSetup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Roman,Regular"&amp;11&amp;P+11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20">
      <selection activeCell="A20" sqref="A20"/>
    </sheetView>
  </sheetViews>
  <sheetFormatPr defaultColWidth="9.140625" defaultRowHeight="13.5" customHeight="1"/>
  <cols>
    <col min="1" max="1" width="3.7109375" style="17" customWidth="1"/>
    <col min="2" max="2" width="27.57421875" style="17" customWidth="1"/>
    <col min="3" max="3" width="14.00390625" style="17" customWidth="1"/>
    <col min="4" max="4" width="5.140625" style="17" customWidth="1"/>
    <col min="5" max="5" width="7.57421875" style="17" customWidth="1"/>
    <col min="6" max="6" width="16.57421875" style="16" customWidth="1"/>
    <col min="7" max="7" width="2.7109375" style="16" customWidth="1"/>
    <col min="8" max="8" width="16.00390625" style="16" customWidth="1"/>
    <col min="9" max="9" width="9.140625" style="17" customWidth="1"/>
    <col min="10" max="10" width="18.8515625" style="17" customWidth="1"/>
    <col min="11" max="16384" width="9.140625" style="17" customWidth="1"/>
  </cols>
  <sheetData>
    <row r="1" s="3" customFormat="1" ht="15.75" customHeight="1">
      <c r="A1" s="50" t="s">
        <v>276</v>
      </c>
    </row>
    <row r="2" s="4" customFormat="1" ht="13.5" customHeight="1">
      <c r="A2" s="51" t="s">
        <v>277</v>
      </c>
    </row>
    <row r="3" s="4" customFormat="1" ht="13.5" customHeight="1">
      <c r="A3" s="51" t="s">
        <v>252</v>
      </c>
    </row>
    <row r="4" spans="1:8" s="4" customFormat="1" ht="13.5" customHeight="1" thickBot="1">
      <c r="A4" s="52" t="s">
        <v>23</v>
      </c>
      <c r="B4" s="5"/>
      <c r="C4" s="5"/>
      <c r="D4" s="5"/>
      <c r="E4" s="5"/>
      <c r="F4" s="5"/>
      <c r="G4" s="5"/>
      <c r="H4" s="5"/>
    </row>
    <row r="5" s="4" customFormat="1" ht="13.5" customHeight="1">
      <c r="A5" s="6"/>
    </row>
    <row r="6" spans="1:8" s="45" customFormat="1" ht="19.5" customHeight="1">
      <c r="A6" s="42" t="s">
        <v>240</v>
      </c>
      <c r="B6" s="44"/>
      <c r="C6" s="44"/>
      <c r="D6" s="44"/>
      <c r="E6" s="44"/>
      <c r="F6" s="44"/>
      <c r="G6" s="44"/>
      <c r="H6" s="44"/>
    </row>
    <row r="7" spans="1:8" s="75" customFormat="1" ht="15.75" customHeight="1">
      <c r="A7" s="74" t="s">
        <v>108</v>
      </c>
      <c r="B7" s="74"/>
      <c r="C7" s="74"/>
      <c r="D7" s="74"/>
      <c r="E7" s="74"/>
      <c r="F7" s="74"/>
      <c r="G7" s="74"/>
      <c r="H7" s="74"/>
    </row>
    <row r="8" spans="1:8" s="6" customFormat="1" ht="13.5" customHeight="1">
      <c r="A8" s="212" t="s">
        <v>29</v>
      </c>
      <c r="B8" s="212"/>
      <c r="C8" s="212"/>
      <c r="D8" s="212"/>
      <c r="E8" s="212"/>
      <c r="F8" s="212"/>
      <c r="G8" s="212"/>
      <c r="H8" s="212"/>
    </row>
    <row r="9" s="4" customFormat="1" ht="13.5" customHeight="1">
      <c r="H9" s="4" t="s">
        <v>278</v>
      </c>
    </row>
    <row r="10" s="4" customFormat="1" ht="13.5" customHeight="1"/>
    <row r="11" spans="1:8" s="4" customFormat="1" ht="25.5">
      <c r="A11" s="46" t="s">
        <v>97</v>
      </c>
      <c r="B11" s="46"/>
      <c r="C11" s="46"/>
      <c r="D11" s="37" t="s">
        <v>219</v>
      </c>
      <c r="E11" s="37" t="s">
        <v>220</v>
      </c>
      <c r="F11" s="38" t="s">
        <v>284</v>
      </c>
      <c r="G11" s="37"/>
      <c r="H11" s="38" t="s">
        <v>283</v>
      </c>
    </row>
    <row r="12" spans="1:8" ht="13.5" customHeight="1">
      <c r="A12" s="24"/>
      <c r="B12" s="24"/>
      <c r="C12" s="24"/>
      <c r="D12" s="49"/>
      <c r="E12" s="49"/>
      <c r="F12" s="22"/>
      <c r="G12" s="22"/>
      <c r="H12" s="22"/>
    </row>
    <row r="13" spans="1:8" s="20" customFormat="1" ht="13.5" customHeight="1">
      <c r="A13" s="24" t="s">
        <v>61</v>
      </c>
      <c r="B13" s="24" t="s">
        <v>208</v>
      </c>
      <c r="C13" s="24"/>
      <c r="D13" s="48"/>
      <c r="E13" s="48"/>
      <c r="F13" s="21"/>
      <c r="G13" s="21"/>
      <c r="H13" s="21"/>
    </row>
    <row r="14" spans="1:8" s="28" customFormat="1" ht="13.5" customHeight="1">
      <c r="A14" s="25" t="s">
        <v>221</v>
      </c>
      <c r="B14" s="26" t="s">
        <v>109</v>
      </c>
      <c r="C14" s="26"/>
      <c r="D14" s="76" t="s">
        <v>191</v>
      </c>
      <c r="E14" s="77"/>
      <c r="F14" s="140">
        <v>87059660543</v>
      </c>
      <c r="G14" s="27"/>
      <c r="H14" s="27">
        <v>55378550823</v>
      </c>
    </row>
    <row r="15" spans="1:8" s="28" customFormat="1" ht="13.5" customHeight="1">
      <c r="A15" s="25" t="s">
        <v>222</v>
      </c>
      <c r="B15" s="26" t="s">
        <v>249</v>
      </c>
      <c r="C15" s="26"/>
      <c r="D15" s="77"/>
      <c r="E15" s="77"/>
      <c r="F15" s="140"/>
      <c r="G15" s="27"/>
      <c r="H15" s="27"/>
    </row>
    <row r="16" spans="1:8" ht="13.5" customHeight="1">
      <c r="A16" s="23" t="s">
        <v>163</v>
      </c>
      <c r="B16" s="23" t="s">
        <v>110</v>
      </c>
      <c r="C16" s="23"/>
      <c r="D16" s="78" t="s">
        <v>193</v>
      </c>
      <c r="E16" s="49" t="s">
        <v>20</v>
      </c>
      <c r="F16" s="82">
        <v>13170131240</v>
      </c>
      <c r="G16" s="22"/>
      <c r="H16" s="22">
        <v>11535393625</v>
      </c>
    </row>
    <row r="17" spans="1:8" ht="13.5" customHeight="1">
      <c r="A17" s="23" t="s">
        <v>163</v>
      </c>
      <c r="B17" s="23" t="s">
        <v>111</v>
      </c>
      <c r="C17" s="23"/>
      <c r="D17" s="78" t="s">
        <v>192</v>
      </c>
      <c r="E17" s="49"/>
      <c r="F17" s="82">
        <v>1000000000</v>
      </c>
      <c r="G17" s="22"/>
      <c r="H17" s="22">
        <v>259821759</v>
      </c>
    </row>
    <row r="18" spans="1:8" ht="13.5" customHeight="1">
      <c r="A18" s="23" t="s">
        <v>163</v>
      </c>
      <c r="B18" s="23" t="s">
        <v>209</v>
      </c>
      <c r="C18" s="23"/>
      <c r="D18" s="78" t="s">
        <v>194</v>
      </c>
      <c r="E18" s="49"/>
      <c r="F18" s="82">
        <v>0</v>
      </c>
      <c r="G18" s="22"/>
      <c r="H18" s="22"/>
    </row>
    <row r="19" spans="1:8" ht="13.5" customHeight="1">
      <c r="A19" s="23" t="s">
        <v>163</v>
      </c>
      <c r="B19" s="23" t="s">
        <v>210</v>
      </c>
      <c r="C19" s="23"/>
      <c r="D19" s="78" t="s">
        <v>195</v>
      </c>
      <c r="E19" s="49" t="s">
        <v>21</v>
      </c>
      <c r="F19" s="82">
        <v>130464643</v>
      </c>
      <c r="G19" s="22"/>
      <c r="H19" s="22">
        <v>-325233163</v>
      </c>
    </row>
    <row r="20" spans="1:8" ht="13.5" customHeight="1">
      <c r="A20" s="23" t="s">
        <v>163</v>
      </c>
      <c r="B20" s="23" t="s">
        <v>211</v>
      </c>
      <c r="C20" s="23"/>
      <c r="D20" s="78" t="s">
        <v>196</v>
      </c>
      <c r="E20" s="49"/>
      <c r="F20" s="82">
        <v>10704866834</v>
      </c>
      <c r="G20" s="22"/>
      <c r="H20" s="22">
        <v>5470937778</v>
      </c>
    </row>
    <row r="21" spans="1:8" s="28" customFormat="1" ht="13.5" customHeight="1">
      <c r="A21" s="25" t="s">
        <v>223</v>
      </c>
      <c r="B21" s="26" t="s">
        <v>273</v>
      </c>
      <c r="C21" s="26"/>
      <c r="D21" s="76"/>
      <c r="E21" s="77"/>
      <c r="F21" s="27"/>
      <c r="G21" s="27"/>
      <c r="H21" s="27"/>
    </row>
    <row r="22" spans="1:8" s="28" customFormat="1" ht="13.5" customHeight="1">
      <c r="A22" s="25"/>
      <c r="B22" s="26" t="s">
        <v>274</v>
      </c>
      <c r="C22" s="26"/>
      <c r="D22" s="76" t="s">
        <v>216</v>
      </c>
      <c r="E22" s="77"/>
      <c r="F22" s="140">
        <f>SUM(F14:F21)</f>
        <v>112065123260</v>
      </c>
      <c r="G22" s="27"/>
      <c r="H22" s="27">
        <f>SUM(H14:H21)</f>
        <v>72319470822</v>
      </c>
    </row>
    <row r="23" spans="1:8" ht="13.5" customHeight="1">
      <c r="A23" s="23" t="s">
        <v>163</v>
      </c>
      <c r="B23" s="23" t="s">
        <v>246</v>
      </c>
      <c r="C23" s="23"/>
      <c r="D23" s="78" t="s">
        <v>217</v>
      </c>
      <c r="E23" s="49"/>
      <c r="F23" s="82">
        <f>-((154257342331+11262957188+1419393689+465772645+2671403513+199817447)-(64574559337+6404700210+4896973604+1402725770+434858133))</f>
        <v>-92562869759</v>
      </c>
      <c r="G23" s="22"/>
      <c r="H23" s="22">
        <v>-33980654681</v>
      </c>
    </row>
    <row r="24" spans="1:8" ht="13.5" customHeight="1">
      <c r="A24" s="23" t="s">
        <v>163</v>
      </c>
      <c r="B24" s="23" t="s">
        <v>112</v>
      </c>
      <c r="C24" s="23"/>
      <c r="D24" s="49">
        <v>10</v>
      </c>
      <c r="E24" s="49"/>
      <c r="F24" s="82">
        <f>-(121853384036-113322073324)</f>
        <v>-8531310712</v>
      </c>
      <c r="G24" s="22"/>
      <c r="H24" s="22">
        <v>-22659314976</v>
      </c>
    </row>
    <row r="25" spans="1:8" ht="13.5" customHeight="1">
      <c r="A25" s="23" t="s">
        <v>163</v>
      </c>
      <c r="B25" s="23" t="s">
        <v>247</v>
      </c>
      <c r="C25" s="23"/>
      <c r="D25" s="49">
        <v>11</v>
      </c>
      <c r="E25" s="49"/>
      <c r="F25" s="82">
        <f>((291128018733-167870131080-754333553-24080000000+21017951583)-(130013100704-73362435775-346159137-2040000000+31017137598))</f>
        <v>34159862293</v>
      </c>
      <c r="G25" s="22"/>
      <c r="H25" s="22">
        <v>16574842861</v>
      </c>
    </row>
    <row r="26" spans="1:8" ht="13.5" customHeight="1">
      <c r="A26" s="23" t="s">
        <v>163</v>
      </c>
      <c r="B26" s="23" t="s">
        <v>259</v>
      </c>
      <c r="C26" s="23"/>
      <c r="D26" s="49">
        <v>12</v>
      </c>
      <c r="E26" s="49"/>
      <c r="F26" s="82">
        <f>-((2933539019+3346452638)-(368548112+6946452638))</f>
        <v>1035009093</v>
      </c>
      <c r="G26" s="22"/>
      <c r="H26" s="22">
        <v>11691439401</v>
      </c>
    </row>
    <row r="27" spans="1:8" ht="13.5" customHeight="1">
      <c r="A27" s="23" t="s">
        <v>163</v>
      </c>
      <c r="B27" s="23" t="s">
        <v>212</v>
      </c>
      <c r="C27" s="23"/>
      <c r="D27" s="49">
        <v>13</v>
      </c>
      <c r="E27" s="49"/>
      <c r="F27" s="82">
        <f>-(346159137+10704866834-754333553)</f>
        <v>-10296692418</v>
      </c>
      <c r="G27" s="22"/>
      <c r="H27" s="22">
        <v>-5334267632</v>
      </c>
    </row>
    <row r="28" spans="1:8" ht="13.5" customHeight="1">
      <c r="A28" s="23" t="s">
        <v>163</v>
      </c>
      <c r="B28" s="23" t="s">
        <v>213</v>
      </c>
      <c r="C28" s="23"/>
      <c r="D28" s="49">
        <v>14</v>
      </c>
      <c r="E28" s="49"/>
      <c r="F28" s="82">
        <v>0</v>
      </c>
      <c r="G28" s="22"/>
      <c r="H28" s="82">
        <v>-3255887467</v>
      </c>
    </row>
    <row r="29" spans="1:8" ht="13.5" customHeight="1">
      <c r="A29" s="23" t="s">
        <v>163</v>
      </c>
      <c r="B29" s="23" t="s">
        <v>214</v>
      </c>
      <c r="C29" s="23"/>
      <c r="D29" s="49">
        <v>15</v>
      </c>
      <c r="E29" s="49"/>
      <c r="F29" s="82">
        <f>(1325673187-684128256)+325799214</f>
        <v>967344145</v>
      </c>
      <c r="G29" s="22"/>
      <c r="H29" s="22">
        <v>2997303090</v>
      </c>
    </row>
    <row r="30" spans="1:8" ht="13.5" customHeight="1">
      <c r="A30" s="23" t="s">
        <v>163</v>
      </c>
      <c r="B30" s="23" t="s">
        <v>215</v>
      </c>
      <c r="C30" s="23"/>
      <c r="D30" s="49">
        <v>16</v>
      </c>
      <c r="E30" s="49"/>
      <c r="F30" s="139">
        <f>-(9552162005+2278990701)</f>
        <v>-11831152706</v>
      </c>
      <c r="G30" s="22"/>
      <c r="H30" s="29">
        <v>-7907560197</v>
      </c>
    </row>
    <row r="31" spans="1:8" s="28" customFormat="1" ht="13.5" customHeight="1">
      <c r="A31" s="26"/>
      <c r="B31" s="26" t="s">
        <v>197</v>
      </c>
      <c r="C31" s="26"/>
      <c r="D31" s="77">
        <v>20</v>
      </c>
      <c r="E31" s="77"/>
      <c r="F31" s="30">
        <f>SUM(F21:F30)</f>
        <v>25005313196</v>
      </c>
      <c r="G31" s="27"/>
      <c r="H31" s="30">
        <f>SUM(H21:H30)</f>
        <v>30445371221</v>
      </c>
    </row>
    <row r="32" spans="1:8" s="28" customFormat="1" ht="13.5" customHeight="1">
      <c r="A32" s="26"/>
      <c r="B32" s="26"/>
      <c r="C32" s="26"/>
      <c r="D32" s="77"/>
      <c r="E32" s="77"/>
      <c r="F32" s="27"/>
      <c r="G32" s="27"/>
      <c r="H32" s="27"/>
    </row>
    <row r="33" spans="1:8" s="28" customFormat="1" ht="13.5" customHeight="1">
      <c r="A33" s="26"/>
      <c r="B33" s="26"/>
      <c r="C33" s="26"/>
      <c r="D33" s="77"/>
      <c r="E33" s="77"/>
      <c r="F33" s="27"/>
      <c r="G33" s="27"/>
      <c r="H33" s="27"/>
    </row>
    <row r="34" spans="1:8" s="20" customFormat="1" ht="13.5" customHeight="1">
      <c r="A34" s="24" t="s">
        <v>62</v>
      </c>
      <c r="B34" s="24" t="s">
        <v>198</v>
      </c>
      <c r="C34" s="24"/>
      <c r="D34" s="48"/>
      <c r="E34" s="48"/>
      <c r="F34" s="21"/>
      <c r="G34" s="21"/>
      <c r="H34" s="21"/>
    </row>
    <row r="35" spans="1:8" ht="13.5" customHeight="1">
      <c r="A35" s="23" t="s">
        <v>221</v>
      </c>
      <c r="B35" s="23" t="s">
        <v>265</v>
      </c>
      <c r="C35" s="23"/>
      <c r="D35" s="49"/>
      <c r="E35" s="49"/>
      <c r="F35" s="22"/>
      <c r="G35" s="22"/>
      <c r="H35" s="22"/>
    </row>
    <row r="36" spans="1:8" ht="13.5" customHeight="1">
      <c r="A36" s="23"/>
      <c r="B36" s="23" t="s">
        <v>264</v>
      </c>
      <c r="C36" s="23"/>
      <c r="D36" s="49">
        <v>21</v>
      </c>
      <c r="E36" s="49" t="s">
        <v>22</v>
      </c>
      <c r="F36" s="82">
        <f>-(46486976060+2301812084+53503017000-471457715+42322089+3287956420)</f>
        <v>-105150625938</v>
      </c>
      <c r="G36" s="22"/>
      <c r="H36" s="22">
        <v>-27541959434</v>
      </c>
    </row>
    <row r="37" spans="1:8" ht="13.5" customHeight="1">
      <c r="A37" s="23" t="s">
        <v>222</v>
      </c>
      <c r="B37" s="23" t="s">
        <v>275</v>
      </c>
      <c r="C37" s="23"/>
      <c r="D37" s="49"/>
      <c r="E37" s="49"/>
      <c r="F37" s="82"/>
      <c r="G37" s="22"/>
      <c r="H37" s="22"/>
    </row>
    <row r="38" spans="1:8" ht="13.5" customHeight="1">
      <c r="A38" s="23"/>
      <c r="B38" s="23" t="s">
        <v>264</v>
      </c>
      <c r="C38" s="23"/>
      <c r="D38" s="49">
        <v>22</v>
      </c>
      <c r="E38" s="49"/>
      <c r="F38" s="82">
        <f>776442459-75601335</f>
        <v>700841124</v>
      </c>
      <c r="G38" s="22"/>
      <c r="H38" s="22">
        <v>463247540</v>
      </c>
    </row>
    <row r="39" spans="1:8" ht="13.5" customHeight="1">
      <c r="A39" s="23" t="s">
        <v>223</v>
      </c>
      <c r="B39" s="23" t="s">
        <v>267</v>
      </c>
      <c r="C39" s="23"/>
      <c r="D39" s="49"/>
      <c r="E39" s="49"/>
      <c r="F39" s="22"/>
      <c r="G39" s="22"/>
      <c r="H39" s="22"/>
    </row>
    <row r="40" spans="1:8" ht="13.5" customHeight="1">
      <c r="A40" s="23"/>
      <c r="B40" s="23" t="s">
        <v>266</v>
      </c>
      <c r="C40" s="23"/>
      <c r="D40" s="49">
        <v>23</v>
      </c>
      <c r="E40" s="49"/>
      <c r="F40" s="22">
        <v>0</v>
      </c>
      <c r="G40" s="22"/>
      <c r="H40" s="22">
        <v>0</v>
      </c>
    </row>
    <row r="41" spans="1:8" ht="13.5" customHeight="1">
      <c r="A41" s="23" t="s">
        <v>224</v>
      </c>
      <c r="B41" s="23" t="s">
        <v>268</v>
      </c>
      <c r="C41" s="23"/>
      <c r="D41" s="49"/>
      <c r="E41" s="49"/>
      <c r="F41" s="22"/>
      <c r="G41" s="22"/>
      <c r="H41" s="22"/>
    </row>
    <row r="42" spans="1:8" ht="13.5" customHeight="1">
      <c r="A42" s="23"/>
      <c r="B42" s="23" t="s">
        <v>266</v>
      </c>
      <c r="C42" s="23"/>
      <c r="D42" s="49">
        <v>24</v>
      </c>
      <c r="E42" s="49"/>
      <c r="F42" s="22">
        <v>0</v>
      </c>
      <c r="G42" s="22"/>
      <c r="H42" s="22">
        <v>0</v>
      </c>
    </row>
    <row r="43" spans="1:8" ht="13.5" customHeight="1">
      <c r="A43" s="23" t="s">
        <v>225</v>
      </c>
      <c r="B43" s="23" t="s">
        <v>199</v>
      </c>
      <c r="C43" s="23"/>
      <c r="D43" s="49">
        <v>25</v>
      </c>
      <c r="E43" s="49"/>
      <c r="F43" s="82">
        <f>-1508800000+22000000</f>
        <v>-1486800000</v>
      </c>
      <c r="G43" s="22"/>
      <c r="H43" s="22">
        <v>-100000000</v>
      </c>
    </row>
    <row r="44" spans="1:8" ht="13.5" customHeight="1">
      <c r="A44" s="23" t="s">
        <v>226</v>
      </c>
      <c r="B44" s="23" t="s">
        <v>201</v>
      </c>
      <c r="C44" s="23"/>
      <c r="D44" s="49">
        <v>26</v>
      </c>
      <c r="E44" s="49"/>
      <c r="F44" s="82">
        <v>0</v>
      </c>
      <c r="G44" s="22"/>
      <c r="H44" s="22">
        <v>0</v>
      </c>
    </row>
    <row r="45" spans="1:8" ht="13.5" customHeight="1">
      <c r="A45" s="23" t="s">
        <v>227</v>
      </c>
      <c r="B45" s="23" t="s">
        <v>200</v>
      </c>
      <c r="C45" s="23"/>
      <c r="D45" s="49">
        <v>27</v>
      </c>
      <c r="E45" s="49"/>
      <c r="F45" s="29">
        <v>0</v>
      </c>
      <c r="G45" s="22"/>
      <c r="H45" s="29"/>
    </row>
    <row r="46" spans="1:8" s="28" customFormat="1" ht="13.5" customHeight="1">
      <c r="A46" s="26"/>
      <c r="B46" s="26" t="s">
        <v>198</v>
      </c>
      <c r="C46" s="26"/>
      <c r="D46" s="77">
        <v>30</v>
      </c>
      <c r="E46" s="77"/>
      <c r="F46" s="30">
        <f>SUM(F35:F45)</f>
        <v>-105936584814</v>
      </c>
      <c r="G46" s="27"/>
      <c r="H46" s="30">
        <f>SUM(H35:H45)</f>
        <v>-27178711894</v>
      </c>
    </row>
    <row r="47" spans="1:8" s="20" customFormat="1" ht="13.5" customHeight="1">
      <c r="A47" s="24"/>
      <c r="B47" s="24"/>
      <c r="C47" s="24"/>
      <c r="D47" s="24"/>
      <c r="E47" s="24"/>
      <c r="F47" s="21"/>
      <c r="G47" s="21"/>
      <c r="H47" s="21"/>
    </row>
    <row r="48" spans="1:8" ht="13.5" customHeight="1">
      <c r="A48" s="23" t="s">
        <v>30</v>
      </c>
      <c r="B48" s="23"/>
      <c r="C48" s="23"/>
      <c r="D48" s="23"/>
      <c r="E48" s="23"/>
      <c r="F48" s="23"/>
      <c r="G48" s="23"/>
      <c r="H48" s="23"/>
    </row>
    <row r="49" spans="1:8" ht="13.5" customHeight="1" thickBot="1">
      <c r="A49" s="31" t="s">
        <v>260</v>
      </c>
      <c r="B49" s="18"/>
      <c r="C49" s="18"/>
      <c r="D49" s="18"/>
      <c r="E49" s="18"/>
      <c r="F49" s="18"/>
      <c r="G49" s="18"/>
      <c r="H49" s="18"/>
    </row>
    <row r="51" spans="1:8" s="4" customFormat="1" ht="27.75" customHeight="1">
      <c r="A51" s="46" t="s">
        <v>97</v>
      </c>
      <c r="B51" s="46"/>
      <c r="C51" s="46"/>
      <c r="D51" s="37" t="s">
        <v>219</v>
      </c>
      <c r="E51" s="37" t="s">
        <v>220</v>
      </c>
      <c r="F51" s="38" t="s">
        <v>283</v>
      </c>
      <c r="G51" s="37"/>
      <c r="H51" s="38" t="s">
        <v>283</v>
      </c>
    </row>
    <row r="52" spans="1:8" s="28" customFormat="1" ht="13.5" customHeight="1">
      <c r="A52" s="24"/>
      <c r="B52" s="24"/>
      <c r="C52" s="24"/>
      <c r="D52" s="49"/>
      <c r="E52" s="49"/>
      <c r="F52" s="22"/>
      <c r="G52" s="22"/>
      <c r="H52" s="22"/>
    </row>
    <row r="53" spans="1:8" s="20" customFormat="1" ht="13.5" customHeight="1">
      <c r="A53" s="24" t="s">
        <v>64</v>
      </c>
      <c r="B53" s="24" t="s">
        <v>202</v>
      </c>
      <c r="C53" s="24"/>
      <c r="D53" s="48"/>
      <c r="E53" s="48"/>
      <c r="F53" s="21"/>
      <c r="G53" s="21"/>
      <c r="H53" s="21"/>
    </row>
    <row r="54" spans="1:8" s="20" customFormat="1" ht="13.5" customHeight="1">
      <c r="A54" s="32" t="s">
        <v>221</v>
      </c>
      <c r="B54" s="23" t="s">
        <v>269</v>
      </c>
      <c r="C54" s="23"/>
      <c r="D54" s="49"/>
      <c r="E54" s="49"/>
      <c r="F54" s="22"/>
      <c r="G54" s="22"/>
      <c r="H54" s="22"/>
    </row>
    <row r="55" spans="1:8" s="20" customFormat="1" ht="13.5" customHeight="1">
      <c r="A55" s="32"/>
      <c r="B55" s="23" t="s">
        <v>270</v>
      </c>
      <c r="C55" s="23"/>
      <c r="D55" s="49">
        <v>31</v>
      </c>
      <c r="E55" s="49"/>
      <c r="F55" s="22">
        <v>0</v>
      </c>
      <c r="G55" s="22"/>
      <c r="H55" s="22"/>
    </row>
    <row r="56" spans="1:8" ht="13.5" customHeight="1">
      <c r="A56" s="32" t="s">
        <v>222</v>
      </c>
      <c r="B56" s="23" t="s">
        <v>271</v>
      </c>
      <c r="C56" s="23"/>
      <c r="D56" s="49"/>
      <c r="E56" s="49"/>
      <c r="F56" s="22"/>
      <c r="G56" s="22"/>
      <c r="H56" s="22"/>
    </row>
    <row r="57" spans="1:8" ht="13.5" customHeight="1">
      <c r="A57" s="32"/>
      <c r="B57" s="23" t="s">
        <v>272</v>
      </c>
      <c r="C57" s="23"/>
      <c r="D57" s="49">
        <v>32</v>
      </c>
      <c r="E57" s="49"/>
      <c r="F57" s="22">
        <v>0</v>
      </c>
      <c r="G57" s="22"/>
      <c r="H57" s="22"/>
    </row>
    <row r="58" spans="1:8" s="20" customFormat="1" ht="13.5" customHeight="1">
      <c r="A58" s="32" t="s">
        <v>223</v>
      </c>
      <c r="B58" s="23" t="s">
        <v>203</v>
      </c>
      <c r="C58" s="23"/>
      <c r="D58" s="49">
        <v>33</v>
      </c>
      <c r="E58" s="49"/>
      <c r="F58" s="22">
        <v>434042737805</v>
      </c>
      <c r="G58" s="22"/>
      <c r="H58" s="22">
        <v>237293636088</v>
      </c>
    </row>
    <row r="59" spans="1:8" ht="13.5" customHeight="1">
      <c r="A59" s="32" t="s">
        <v>224</v>
      </c>
      <c r="B59" s="23" t="s">
        <v>204</v>
      </c>
      <c r="C59" s="23"/>
      <c r="D59" s="49">
        <v>34</v>
      </c>
      <c r="E59" s="49"/>
      <c r="F59" s="22">
        <v>-339535042500</v>
      </c>
      <c r="G59" s="22"/>
      <c r="H59" s="22">
        <v>-217872343398</v>
      </c>
    </row>
    <row r="60" spans="1:8" ht="13.5" customHeight="1">
      <c r="A60" s="32" t="s">
        <v>225</v>
      </c>
      <c r="B60" s="23" t="s">
        <v>205</v>
      </c>
      <c r="C60" s="23"/>
      <c r="D60" s="49">
        <v>35</v>
      </c>
      <c r="E60" s="49"/>
      <c r="F60" s="22"/>
      <c r="G60" s="22"/>
      <c r="H60" s="22"/>
    </row>
    <row r="61" spans="1:8" ht="13.5" customHeight="1">
      <c r="A61" s="32" t="s">
        <v>226</v>
      </c>
      <c r="B61" s="23" t="s">
        <v>206</v>
      </c>
      <c r="C61" s="23"/>
      <c r="D61" s="49">
        <v>36</v>
      </c>
      <c r="E61" s="49"/>
      <c r="F61" s="139">
        <f>-(2040000000+36080000000-24080000000)</f>
        <v>-14040000000</v>
      </c>
      <c r="G61" s="22"/>
      <c r="H61" s="29">
        <v>-7920000000</v>
      </c>
    </row>
    <row r="62" spans="1:8" ht="13.5" customHeight="1">
      <c r="A62" s="26"/>
      <c r="B62" s="26" t="s">
        <v>113</v>
      </c>
      <c r="C62" s="26"/>
      <c r="D62" s="77">
        <v>40</v>
      </c>
      <c r="E62" s="77"/>
      <c r="F62" s="30">
        <f>SUM(F54:F61)</f>
        <v>80467695305</v>
      </c>
      <c r="G62" s="27"/>
      <c r="H62" s="30">
        <f>SUM(H54:H61)</f>
        <v>11501292690</v>
      </c>
    </row>
    <row r="63" spans="1:8" ht="13.5" customHeight="1">
      <c r="A63" s="26"/>
      <c r="B63" s="26"/>
      <c r="C63" s="26"/>
      <c r="D63" s="77"/>
      <c r="E63" s="77"/>
      <c r="F63" s="27"/>
      <c r="G63" s="27"/>
      <c r="H63" s="27"/>
    </row>
    <row r="64" spans="1:8" ht="13.5" customHeight="1">
      <c r="A64" s="24"/>
      <c r="B64" s="24" t="s">
        <v>255</v>
      </c>
      <c r="C64" s="24"/>
      <c r="D64" s="48">
        <v>50</v>
      </c>
      <c r="E64" s="48"/>
      <c r="F64" s="21">
        <f>F31+F46+F62</f>
        <v>-463576313</v>
      </c>
      <c r="G64" s="21"/>
      <c r="H64" s="21">
        <f>H31+H46+H62</f>
        <v>14767952017</v>
      </c>
    </row>
    <row r="65" spans="1:8" ht="13.5" customHeight="1">
      <c r="A65" s="24"/>
      <c r="B65" s="24"/>
      <c r="C65" s="24"/>
      <c r="D65" s="48"/>
      <c r="E65" s="48"/>
      <c r="F65" s="21"/>
      <c r="G65" s="21"/>
      <c r="H65" s="21"/>
    </row>
    <row r="66" spans="1:8" ht="13.5" customHeight="1">
      <c r="A66" s="24"/>
      <c r="B66" s="24" t="s">
        <v>248</v>
      </c>
      <c r="C66" s="24"/>
      <c r="D66" s="48">
        <v>60</v>
      </c>
      <c r="E66" s="48" t="s">
        <v>115</v>
      </c>
      <c r="F66" s="21">
        <v>35465702452</v>
      </c>
      <c r="G66" s="21"/>
      <c r="H66" s="21">
        <f>'[1]BANG CAN DOI KE TOAN'!$G$254</f>
        <v>20726997210</v>
      </c>
    </row>
    <row r="67" spans="1:8" ht="13.5" customHeight="1">
      <c r="A67" s="24"/>
      <c r="B67" s="24"/>
      <c r="C67" s="24"/>
      <c r="D67" s="48"/>
      <c r="E67" s="48"/>
      <c r="F67" s="21"/>
      <c r="G67" s="21"/>
      <c r="H67" s="21"/>
    </row>
    <row r="68" spans="1:8" ht="13.5" customHeight="1">
      <c r="A68" s="23"/>
      <c r="B68" s="23" t="s">
        <v>207</v>
      </c>
      <c r="C68" s="23"/>
      <c r="D68" s="49">
        <v>61</v>
      </c>
      <c r="E68" s="49"/>
      <c r="F68" s="22">
        <v>0</v>
      </c>
      <c r="G68" s="22"/>
      <c r="H68" s="22">
        <v>-29246775</v>
      </c>
    </row>
    <row r="69" spans="1:8" ht="13.5" customHeight="1">
      <c r="A69" s="23"/>
      <c r="B69" s="23"/>
      <c r="C69" s="23"/>
      <c r="D69" s="49"/>
      <c r="E69" s="49"/>
      <c r="F69" s="29"/>
      <c r="G69" s="22"/>
      <c r="H69" s="29"/>
    </row>
    <row r="70" spans="1:8" ht="13.5" customHeight="1" thickBot="1">
      <c r="A70" s="24"/>
      <c r="B70" s="24" t="s">
        <v>254</v>
      </c>
      <c r="C70" s="24"/>
      <c r="D70" s="48">
        <v>70</v>
      </c>
      <c r="E70" s="48" t="s">
        <v>115</v>
      </c>
      <c r="F70" s="33">
        <f>F64+F66+F68</f>
        <v>35002126139</v>
      </c>
      <c r="G70" s="21"/>
      <c r="H70" s="33">
        <f>H64+H66+H68</f>
        <v>35465702452</v>
      </c>
    </row>
    <row r="71" spans="1:8" ht="13.5" customHeight="1" thickTop="1">
      <c r="A71" s="24"/>
      <c r="B71" s="24"/>
      <c r="C71" s="24"/>
      <c r="D71" s="24"/>
      <c r="E71" s="24"/>
      <c r="F71" s="114"/>
      <c r="G71" s="21"/>
      <c r="H71" s="21"/>
    </row>
    <row r="72" s="4" customFormat="1" ht="13.5" customHeight="1">
      <c r="F72" s="51" t="s">
        <v>189</v>
      </c>
    </row>
    <row r="73" s="4" customFormat="1" ht="13.5" customHeight="1"/>
    <row r="74" s="4" customFormat="1" ht="13.5" customHeight="1"/>
    <row r="75" s="4" customFormat="1" ht="13.5" customHeight="1"/>
    <row r="76" s="4" customFormat="1" ht="13.5" customHeight="1"/>
    <row r="77" s="4" customFormat="1" ht="13.5" customHeight="1"/>
    <row r="78" spans="1:7" s="4" customFormat="1" ht="13.5" customHeight="1">
      <c r="A78" s="4" t="s">
        <v>285</v>
      </c>
      <c r="D78" s="4" t="s">
        <v>251</v>
      </c>
      <c r="G78" s="4" t="s">
        <v>251</v>
      </c>
    </row>
    <row r="79" spans="1:8" s="4" customFormat="1" ht="13.5" customHeight="1">
      <c r="A79" s="53" t="s">
        <v>9</v>
      </c>
      <c r="B79" s="6"/>
      <c r="D79" s="53" t="s">
        <v>280</v>
      </c>
      <c r="F79" s="6"/>
      <c r="G79" s="53" t="s">
        <v>281</v>
      </c>
      <c r="H79" s="6"/>
    </row>
    <row r="80" spans="1:8" s="4" customFormat="1" ht="13.5" customHeight="1">
      <c r="A80" s="53" t="s">
        <v>245</v>
      </c>
      <c r="B80" s="6"/>
      <c r="D80" s="53" t="s">
        <v>244</v>
      </c>
      <c r="F80" s="6"/>
      <c r="G80" s="53" t="s">
        <v>282</v>
      </c>
      <c r="H80" s="6"/>
    </row>
    <row r="81" spans="6:8" ht="13.5" customHeight="1">
      <c r="F81" s="19"/>
      <c r="H81" s="17"/>
    </row>
  </sheetData>
  <mergeCells count="1">
    <mergeCell ref="A8:H8"/>
  </mergeCells>
  <printOptions/>
  <pageMargins left="0.75" right="0.34" top="0.69" bottom="1.77" header="0.5" footer="0.34"/>
  <pageSetup horizontalDpi="600" verticalDpi="600" orientation="portrait" paperSize="9" r:id="rId1"/>
  <headerFooter alignWithMargins="0">
    <oddFooter>&amp;L&amp;"Arial,Italic"Báo cáo này phải được đọc cùng với Bản thuyết minh báo cáo tài chính&amp;R&amp;P+12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84">
      <selection activeCell="B101" sqref="B101"/>
    </sheetView>
  </sheetViews>
  <sheetFormatPr defaultColWidth="9.140625" defaultRowHeight="13.5" customHeight="1"/>
  <cols>
    <col min="1" max="1" width="3.7109375" style="51" customWidth="1"/>
    <col min="2" max="2" width="40.7109375" style="51" customWidth="1"/>
    <col min="3" max="3" width="10.7109375" style="51" customWidth="1"/>
    <col min="4" max="4" width="18.57421875" style="2" customWidth="1"/>
    <col min="5" max="5" width="18.421875" style="2" customWidth="1"/>
    <col min="6" max="16384" width="9.140625" style="1" customWidth="1"/>
  </cols>
  <sheetData>
    <row r="1" spans="1:4" s="50" customFormat="1" ht="15.75" customHeight="1">
      <c r="A1" s="50" t="s">
        <v>276</v>
      </c>
      <c r="D1" s="142" t="s">
        <v>522</v>
      </c>
    </row>
    <row r="2" spans="1:4" s="51" customFormat="1" ht="13.5" customHeight="1">
      <c r="A2" s="51" t="s">
        <v>277</v>
      </c>
      <c r="D2" s="51" t="s">
        <v>523</v>
      </c>
    </row>
    <row r="3" spans="1:4" s="51" customFormat="1" ht="13.5" customHeight="1">
      <c r="A3" s="51" t="s">
        <v>524</v>
      </c>
      <c r="D3" s="51" t="s">
        <v>525</v>
      </c>
    </row>
    <row r="4" spans="1:5" s="51" customFormat="1" ht="13.5" customHeight="1" thickBot="1">
      <c r="A4" s="52" t="s">
        <v>23</v>
      </c>
      <c r="B4" s="5"/>
      <c r="C4" s="5"/>
      <c r="D4" s="5"/>
      <c r="E4" s="5"/>
    </row>
    <row r="5" spans="1:5" s="51" customFormat="1" ht="13.5" customHeight="1">
      <c r="A5" s="6"/>
      <c r="B5" s="4"/>
      <c r="C5" s="4"/>
      <c r="D5" s="4"/>
      <c r="E5" s="4"/>
    </row>
    <row r="6" spans="1:5" s="55" customFormat="1" ht="19.5" customHeight="1">
      <c r="A6" s="54" t="s">
        <v>524</v>
      </c>
      <c r="B6" s="54"/>
      <c r="C6" s="54"/>
      <c r="D6" s="54"/>
      <c r="E6" s="54"/>
    </row>
    <row r="7" spans="1:5" s="57" customFormat="1" ht="15.75" customHeight="1">
      <c r="A7" s="56" t="s">
        <v>24</v>
      </c>
      <c r="B7" s="56"/>
      <c r="C7" s="56"/>
      <c r="D7" s="56"/>
      <c r="E7" s="56"/>
    </row>
    <row r="8" spans="1:5" s="57" customFormat="1" ht="15.75" customHeight="1">
      <c r="A8" s="56"/>
      <c r="B8" s="56"/>
      <c r="C8" s="56"/>
      <c r="D8" s="56"/>
      <c r="E8" s="41" t="s">
        <v>278</v>
      </c>
    </row>
    <row r="9" spans="1:5" s="51" customFormat="1" ht="21" customHeight="1">
      <c r="A9" s="57"/>
      <c r="B9" s="213" t="s">
        <v>527</v>
      </c>
      <c r="C9" s="213"/>
      <c r="D9" s="213"/>
      <c r="E9" s="213"/>
    </row>
    <row r="10" spans="1:5" s="51" customFormat="1" ht="27.75" customHeight="1">
      <c r="A10" s="144" t="s">
        <v>290</v>
      </c>
      <c r="B10" s="144" t="s">
        <v>528</v>
      </c>
      <c r="C10" s="144"/>
      <c r="D10" s="145" t="s">
        <v>590</v>
      </c>
      <c r="E10" s="145" t="s">
        <v>591</v>
      </c>
    </row>
    <row r="11" spans="1:5" s="7" customFormat="1" ht="13.5" customHeight="1">
      <c r="A11" s="146" t="s">
        <v>529</v>
      </c>
      <c r="B11" s="147" t="s">
        <v>114</v>
      </c>
      <c r="C11" s="148"/>
      <c r="D11" s="149">
        <f>SUM(D12:D16)</f>
        <v>227760955996</v>
      </c>
      <c r="E11" s="149">
        <f>SUM(E12:E16)</f>
        <v>329550046816</v>
      </c>
    </row>
    <row r="12" spans="1:5" s="7" customFormat="1" ht="13.5" customHeight="1">
      <c r="A12" s="150" t="s">
        <v>530</v>
      </c>
      <c r="B12" s="151" t="s">
        <v>143</v>
      </c>
      <c r="C12" s="152"/>
      <c r="D12" s="153">
        <f>'Bang can doi ke toan'!H15</f>
        <v>35465702452</v>
      </c>
      <c r="E12" s="153">
        <f>'Bang can doi ke toan'!F15</f>
        <v>35002126139</v>
      </c>
    </row>
    <row r="13" spans="1:5" s="7" customFormat="1" ht="13.5" customHeight="1">
      <c r="A13" s="150" t="s">
        <v>531</v>
      </c>
      <c r="B13" s="151" t="s">
        <v>63</v>
      </c>
      <c r="C13" s="152"/>
      <c r="D13" s="153"/>
      <c r="E13" s="153"/>
    </row>
    <row r="14" spans="1:5" s="7" customFormat="1" ht="13.5" customHeight="1">
      <c r="A14" s="150" t="s">
        <v>532</v>
      </c>
      <c r="B14" s="151" t="s">
        <v>65</v>
      </c>
      <c r="C14" s="152"/>
      <c r="D14" s="153">
        <f>'Bang can doi ke toan'!H23</f>
        <v>75876233151</v>
      </c>
      <c r="E14" s="153">
        <f>'Bang can doi ke toan'!F23</f>
        <v>166439693208</v>
      </c>
    </row>
    <row r="15" spans="1:5" s="7" customFormat="1" ht="13.5" customHeight="1">
      <c r="A15" s="150" t="s">
        <v>533</v>
      </c>
      <c r="B15" s="151" t="s">
        <v>71</v>
      </c>
      <c r="C15" s="152"/>
      <c r="D15" s="153">
        <f>'Bang can doi ke toan'!H31</f>
        <v>113322073324</v>
      </c>
      <c r="E15" s="153">
        <f>'Bang can doi ke toan'!F31</f>
        <v>121353384036</v>
      </c>
    </row>
    <row r="16" spans="1:5" s="7" customFormat="1" ht="13.5" customHeight="1">
      <c r="A16" s="150" t="s">
        <v>534</v>
      </c>
      <c r="B16" s="151" t="s">
        <v>148</v>
      </c>
      <c r="C16" s="152"/>
      <c r="D16" s="153">
        <f>'Bang can doi ke toan'!H35</f>
        <v>3096947069</v>
      </c>
      <c r="E16" s="153">
        <f>'Bang can doi ke toan'!F35</f>
        <v>6754843433</v>
      </c>
    </row>
    <row r="17" spans="1:5" s="7" customFormat="1" ht="6.75" customHeight="1">
      <c r="A17" s="154"/>
      <c r="B17" s="155"/>
      <c r="C17" s="156"/>
      <c r="D17" s="157"/>
      <c r="E17" s="157"/>
    </row>
    <row r="18" spans="1:5" ht="13.5" customHeight="1">
      <c r="A18" s="158" t="s">
        <v>535</v>
      </c>
      <c r="B18" s="159" t="s">
        <v>238</v>
      </c>
      <c r="C18" s="160"/>
      <c r="D18" s="161">
        <f>SUM(D19:D20)+SUM(D25:D27)</f>
        <v>64495819635</v>
      </c>
      <c r="E18" s="161">
        <f>SUM(E19:E20)+SUM(E25:E27)</f>
        <v>153296767880</v>
      </c>
    </row>
    <row r="19" spans="1:5" ht="13.5" customHeight="1">
      <c r="A19" s="150" t="s">
        <v>530</v>
      </c>
      <c r="B19" s="151" t="s">
        <v>149</v>
      </c>
      <c r="C19" s="152"/>
      <c r="D19" s="153">
        <f>'Bang can doi ke toan'!H48</f>
        <v>434858133</v>
      </c>
      <c r="E19" s="153">
        <f>'Bang can doi ke toan'!F48</f>
        <v>199817447</v>
      </c>
    </row>
    <row r="20" spans="1:5" ht="13.5" customHeight="1">
      <c r="A20" s="150" t="s">
        <v>531</v>
      </c>
      <c r="B20" s="151" t="s">
        <v>74</v>
      </c>
      <c r="C20" s="152"/>
      <c r="D20" s="153">
        <f>SUM(D21:D24)</f>
        <v>56992508864</v>
      </c>
      <c r="E20" s="153">
        <f>SUM(E21:E24)</f>
        <v>148141697795</v>
      </c>
    </row>
    <row r="21" spans="1:5" ht="13.5" customHeight="1">
      <c r="A21" s="162"/>
      <c r="B21" s="163" t="s">
        <v>536</v>
      </c>
      <c r="C21" s="164"/>
      <c r="D21" s="153">
        <f>'Bang can doi ke toan'!H56</f>
        <v>46331954425</v>
      </c>
      <c r="E21" s="153">
        <f>'Bang can doi ke toan'!F56</f>
        <v>81119305562</v>
      </c>
    </row>
    <row r="22" spans="1:5" ht="13.5" customHeight="1">
      <c r="A22" s="162"/>
      <c r="B22" s="163" t="s">
        <v>537</v>
      </c>
      <c r="C22" s="164"/>
      <c r="D22" s="153">
        <f>'Bang can doi ke toan'!H62</f>
        <v>9015750000</v>
      </c>
      <c r="E22" s="153">
        <f>'Bang can doi ke toan'!F62</f>
        <v>62047309285</v>
      </c>
    </row>
    <row r="23" spans="1:5" ht="13.5" customHeight="1">
      <c r="A23" s="162"/>
      <c r="B23" s="163" t="s">
        <v>538</v>
      </c>
      <c r="C23" s="164"/>
      <c r="D23" s="153">
        <f>'[2]Bang can doi ke toan'!F58</f>
        <v>0</v>
      </c>
      <c r="E23" s="153">
        <f>'[2]Bang can doi ke toan'!H58</f>
        <v>0</v>
      </c>
    </row>
    <row r="24" spans="1:5" ht="13.5" customHeight="1">
      <c r="A24" s="162"/>
      <c r="B24" s="163" t="s">
        <v>539</v>
      </c>
      <c r="C24" s="164"/>
      <c r="D24" s="153">
        <f>'Bang can doi ke toan'!H65</f>
        <v>1644804439</v>
      </c>
      <c r="E24" s="153">
        <f>'Bang can doi ke toan'!F65</f>
        <v>4975082948</v>
      </c>
    </row>
    <row r="25" spans="1:5" ht="13.5" customHeight="1">
      <c r="A25" s="150" t="s">
        <v>532</v>
      </c>
      <c r="B25" s="151" t="s">
        <v>155</v>
      </c>
      <c r="C25" s="152"/>
      <c r="D25" s="153">
        <f>'[2]Bang can doi ke toan'!F66</f>
        <v>0</v>
      </c>
      <c r="E25" s="153">
        <f>'[2]Bang can doi ke toan'!H66</f>
        <v>0</v>
      </c>
    </row>
    <row r="26" spans="1:5" ht="13.5" customHeight="1">
      <c r="A26" s="150" t="s">
        <v>533</v>
      </c>
      <c r="B26" s="151" t="s">
        <v>78</v>
      </c>
      <c r="C26" s="152"/>
      <c r="D26" s="153">
        <f>'Bang can doi ke toan'!H71</f>
        <v>122000000</v>
      </c>
      <c r="E26" s="153">
        <f>'Bang can doi ke toan'!F71</f>
        <v>1608800000</v>
      </c>
    </row>
    <row r="27" spans="1:5" ht="13.5" customHeight="1">
      <c r="A27" s="150" t="s">
        <v>534</v>
      </c>
      <c r="B27" s="151" t="s">
        <v>160</v>
      </c>
      <c r="C27" s="152"/>
      <c r="D27" s="153">
        <f>'Bang can doi ke toan'!H77</f>
        <v>6946452638</v>
      </c>
      <c r="E27" s="153">
        <f>'Bang can doi ke toan'!F77</f>
        <v>3346452638</v>
      </c>
    </row>
    <row r="28" spans="1:5" ht="5.25" customHeight="1">
      <c r="A28" s="165"/>
      <c r="B28" s="166"/>
      <c r="C28" s="167"/>
      <c r="D28" s="168"/>
      <c r="E28" s="168"/>
    </row>
    <row r="29" spans="1:5" ht="13.5" customHeight="1">
      <c r="A29" s="169" t="s">
        <v>540</v>
      </c>
      <c r="B29" s="170" t="s">
        <v>80</v>
      </c>
      <c r="C29" s="171"/>
      <c r="D29" s="172">
        <f>D11+D18</f>
        <v>292256775631</v>
      </c>
      <c r="E29" s="172">
        <f>E11+E18</f>
        <v>482846814696</v>
      </c>
    </row>
    <row r="30" spans="1:5" ht="7.5" customHeight="1">
      <c r="A30" s="173"/>
      <c r="B30" s="174"/>
      <c r="C30" s="175"/>
      <c r="D30" s="176"/>
      <c r="E30" s="176"/>
    </row>
    <row r="31" spans="1:5" ht="13.5" customHeight="1">
      <c r="A31" s="158" t="s">
        <v>541</v>
      </c>
      <c r="B31" s="159" t="s">
        <v>82</v>
      </c>
      <c r="C31" s="160"/>
      <c r="D31" s="161">
        <f>SUM(D32:D33)</f>
        <v>161290060061</v>
      </c>
      <c r="E31" s="161">
        <f>SUM(E32:E33)</f>
        <v>312405792075</v>
      </c>
    </row>
    <row r="32" spans="1:5" ht="13.5" customHeight="1">
      <c r="A32" s="150" t="s">
        <v>530</v>
      </c>
      <c r="B32" s="151" t="s">
        <v>83</v>
      </c>
      <c r="C32" s="152"/>
      <c r="D32" s="153">
        <f>'Bang can doi ke toan'!H92</f>
        <v>130013100704</v>
      </c>
      <c r="E32" s="153">
        <f>'Bang can doi ke toan'!F92</f>
        <v>291128018733</v>
      </c>
    </row>
    <row r="33" spans="1:5" ht="13.5" customHeight="1">
      <c r="A33" s="150" t="s">
        <v>531</v>
      </c>
      <c r="B33" s="151" t="s">
        <v>88</v>
      </c>
      <c r="C33" s="152"/>
      <c r="D33" s="153">
        <f>'Bang can doi ke toan'!H104</f>
        <v>31276959357</v>
      </c>
      <c r="E33" s="153">
        <f>'Bang can doi ke toan'!F104</f>
        <v>21277773342</v>
      </c>
    </row>
    <row r="34" spans="1:5" ht="13.5" customHeight="1">
      <c r="A34" s="146" t="s">
        <v>542</v>
      </c>
      <c r="B34" s="147" t="s">
        <v>90</v>
      </c>
      <c r="C34" s="148"/>
      <c r="D34" s="149">
        <f>D35+D44</f>
        <v>130966715570</v>
      </c>
      <c r="E34" s="149">
        <f>E35+E44</f>
        <v>170441022621</v>
      </c>
    </row>
    <row r="35" spans="1:5" ht="13.5" customHeight="1">
      <c r="A35" s="146" t="s">
        <v>530</v>
      </c>
      <c r="B35" s="147" t="s">
        <v>172</v>
      </c>
      <c r="C35" s="148"/>
      <c r="D35" s="149">
        <f>SUM(D36:D43)</f>
        <v>130652861832</v>
      </c>
      <c r="E35" s="149">
        <f>SUM(E36:E43)</f>
        <v>161305907399</v>
      </c>
    </row>
    <row r="36" spans="1:5" ht="13.5" customHeight="1">
      <c r="A36" s="177"/>
      <c r="B36" s="163" t="s">
        <v>543</v>
      </c>
      <c r="C36" s="164"/>
      <c r="D36" s="153">
        <f>'Bang can doi ke toan'!H117</f>
        <v>80000000000</v>
      </c>
      <c r="E36" s="178">
        <f>'Bang can doi ke toan'!F117</f>
        <v>80000000000</v>
      </c>
    </row>
    <row r="37" spans="1:5" ht="13.5" customHeight="1">
      <c r="A37" s="177"/>
      <c r="B37" s="163" t="s">
        <v>544</v>
      </c>
      <c r="C37" s="164"/>
      <c r="D37" s="153">
        <f>'[2]Bang can doi ke toan'!F114</f>
        <v>0</v>
      </c>
      <c r="E37" s="153">
        <f>'[2]Bang can doi ke toan'!H114</f>
        <v>0</v>
      </c>
    </row>
    <row r="38" spans="1:5" ht="13.5" customHeight="1">
      <c r="A38" s="177"/>
      <c r="B38" s="163" t="s">
        <v>545</v>
      </c>
      <c r="C38" s="164"/>
      <c r="D38" s="153">
        <f>'[2]Bang can doi ke toan'!F115</f>
        <v>0</v>
      </c>
      <c r="E38" s="153">
        <f>'[2]Bang can doi ke toan'!H115</f>
        <v>0</v>
      </c>
    </row>
    <row r="39" spans="1:5" ht="13.5" customHeight="1">
      <c r="A39" s="177"/>
      <c r="B39" s="163" t="s">
        <v>546</v>
      </c>
      <c r="C39" s="164"/>
      <c r="D39" s="153">
        <f>'[2]Bang can doi ke toan'!F116</f>
        <v>0</v>
      </c>
      <c r="E39" s="153">
        <f>'[2]Bang can doi ke toan'!H116</f>
        <v>0</v>
      </c>
    </row>
    <row r="40" spans="1:5" ht="13.5" customHeight="1">
      <c r="A40" s="177"/>
      <c r="B40" s="163" t="s">
        <v>547</v>
      </c>
      <c r="C40" s="164"/>
      <c r="D40" s="153">
        <f>'[2]Bang can doi ke toan'!F117</f>
        <v>0</v>
      </c>
      <c r="E40" s="178"/>
    </row>
    <row r="41" spans="1:5" ht="13.5" customHeight="1">
      <c r="A41" s="177"/>
      <c r="B41" s="163" t="s">
        <v>548</v>
      </c>
      <c r="C41" s="164"/>
      <c r="D41" s="153">
        <f>'Bang can doi ke toan'!H123+'Bang can doi ke toan'!H124</f>
        <v>12596885906</v>
      </c>
      <c r="E41" s="153">
        <f>'Bang can doi ke toan'!F123+'Bang can doi ke toan'!F124</f>
        <v>64392611329</v>
      </c>
    </row>
    <row r="42" spans="1:5" ht="13.5" customHeight="1">
      <c r="A42" s="177"/>
      <c r="B42" s="163" t="s">
        <v>549</v>
      </c>
      <c r="C42" s="164"/>
      <c r="D42" s="153">
        <f>'Bang can doi ke toan'!H126</f>
        <v>38055975926</v>
      </c>
      <c r="E42" s="178">
        <f>'Bang can doi ke toan'!F126</f>
        <v>16913296070</v>
      </c>
    </row>
    <row r="43" spans="1:5" ht="13.5" customHeight="1">
      <c r="A43" s="177"/>
      <c r="B43" s="163" t="s">
        <v>550</v>
      </c>
      <c r="C43" s="164"/>
      <c r="D43" s="153"/>
      <c r="E43" s="153"/>
    </row>
    <row r="44" spans="1:5" ht="13.5" customHeight="1">
      <c r="A44" s="146" t="s">
        <v>531</v>
      </c>
      <c r="B44" s="147" t="s">
        <v>177</v>
      </c>
      <c r="C44" s="148"/>
      <c r="D44" s="149">
        <f>SUM(D45:D47)</f>
        <v>313853738</v>
      </c>
      <c r="E44" s="149">
        <f>SUM(E45:E47)</f>
        <v>9135115222</v>
      </c>
    </row>
    <row r="45" spans="1:5" ht="13.5" customHeight="1">
      <c r="A45" s="177"/>
      <c r="B45" s="163" t="s">
        <v>551</v>
      </c>
      <c r="C45" s="164"/>
      <c r="D45" s="153">
        <f>'Bang can doi ke toan'!H130</f>
        <v>313853738</v>
      </c>
      <c r="E45" s="178">
        <f>'Bang can doi ke toan'!F130</f>
        <v>9135115222</v>
      </c>
    </row>
    <row r="46" spans="1:5" ht="13.5" customHeight="1">
      <c r="A46" s="177"/>
      <c r="B46" s="163" t="s">
        <v>552</v>
      </c>
      <c r="C46" s="164"/>
      <c r="D46" s="153">
        <v>0</v>
      </c>
      <c r="E46" s="153">
        <v>0</v>
      </c>
    </row>
    <row r="47" spans="1:5" ht="13.5" customHeight="1">
      <c r="A47" s="177"/>
      <c r="B47" s="163" t="s">
        <v>553</v>
      </c>
      <c r="C47" s="164"/>
      <c r="D47" s="153">
        <v>0</v>
      </c>
      <c r="E47" s="153">
        <v>0</v>
      </c>
    </row>
    <row r="48" spans="1:5" ht="13.5" customHeight="1">
      <c r="A48" s="179"/>
      <c r="B48" s="180"/>
      <c r="C48" s="181"/>
      <c r="D48" s="168"/>
      <c r="E48" s="168"/>
    </row>
    <row r="49" spans="1:5" ht="13.5" customHeight="1">
      <c r="A49" s="182" t="s">
        <v>554</v>
      </c>
      <c r="B49" s="183" t="s">
        <v>95</v>
      </c>
      <c r="C49" s="184"/>
      <c r="D49" s="185">
        <f>D31+D34</f>
        <v>292256775631</v>
      </c>
      <c r="E49" s="185">
        <f>E31+E34</f>
        <v>482846814696</v>
      </c>
    </row>
    <row r="50" spans="4:5" ht="13.5" customHeight="1">
      <c r="D50" s="186">
        <f>D49-D29</f>
        <v>0</v>
      </c>
      <c r="E50" s="186">
        <f>E49-E29</f>
        <v>0</v>
      </c>
    </row>
    <row r="53" spans="1:5" ht="13.5" customHeight="1">
      <c r="A53" s="50" t="s">
        <v>276</v>
      </c>
      <c r="B53" s="50"/>
      <c r="C53" s="50"/>
      <c r="D53" s="142" t="s">
        <v>522</v>
      </c>
      <c r="E53" s="50"/>
    </row>
    <row r="54" spans="1:5" ht="13.5" customHeight="1">
      <c r="A54" s="51" t="s">
        <v>277</v>
      </c>
      <c r="D54" s="51" t="s">
        <v>523</v>
      </c>
      <c r="E54" s="51"/>
    </row>
    <row r="55" spans="1:5" ht="13.5" customHeight="1">
      <c r="A55" s="51" t="s">
        <v>555</v>
      </c>
      <c r="D55" s="51" t="s">
        <v>525</v>
      </c>
      <c r="E55" s="51"/>
    </row>
    <row r="56" spans="1:5" ht="13.5" customHeight="1" thickBot="1">
      <c r="A56" s="52" t="s">
        <v>526</v>
      </c>
      <c r="B56" s="5"/>
      <c r="C56" s="5"/>
      <c r="D56" s="5"/>
      <c r="E56" s="5"/>
    </row>
    <row r="58" spans="2:5" ht="13.5" customHeight="1">
      <c r="B58" s="213" t="s">
        <v>556</v>
      </c>
      <c r="C58" s="213"/>
      <c r="D58" s="213"/>
      <c r="E58" s="213"/>
    </row>
    <row r="59" spans="2:5" ht="13.5" customHeight="1">
      <c r="B59" s="143"/>
      <c r="C59" s="143"/>
      <c r="D59" s="143"/>
      <c r="E59" s="143"/>
    </row>
    <row r="60" spans="1:5" ht="13.5" customHeight="1">
      <c r="A60" s="187" t="s">
        <v>290</v>
      </c>
      <c r="B60" s="214" t="s">
        <v>557</v>
      </c>
      <c r="C60" s="215"/>
      <c r="D60" s="188" t="s">
        <v>283</v>
      </c>
      <c r="E60" s="188" t="s">
        <v>592</v>
      </c>
    </row>
    <row r="61" spans="1:5" ht="13.5" customHeight="1">
      <c r="A61" s="189" t="s">
        <v>530</v>
      </c>
      <c r="B61" s="190" t="s">
        <v>180</v>
      </c>
      <c r="C61" s="191"/>
      <c r="D61" s="153">
        <f>'Ket qua kinh doanh'!H12</f>
        <v>556189945966</v>
      </c>
      <c r="E61" s="153">
        <v>873072034851</v>
      </c>
    </row>
    <row r="62" spans="1:5" ht="13.5" customHeight="1">
      <c r="A62" s="189" t="s">
        <v>531</v>
      </c>
      <c r="B62" s="190" t="s">
        <v>103</v>
      </c>
      <c r="C62" s="191"/>
      <c r="D62" s="153">
        <f>'Ket qua kinh doanh'!H14</f>
        <v>2159133502</v>
      </c>
      <c r="E62" s="153">
        <v>4880238734</v>
      </c>
    </row>
    <row r="63" spans="1:5" ht="13.5" customHeight="1">
      <c r="A63" s="189" t="s">
        <v>532</v>
      </c>
      <c r="B63" s="190" t="s">
        <v>181</v>
      </c>
      <c r="C63" s="191"/>
      <c r="D63" s="153">
        <f>'Ket qua kinh doanh'!H16</f>
        <v>554030812464</v>
      </c>
      <c r="E63" s="153">
        <v>868191796117</v>
      </c>
    </row>
    <row r="64" spans="1:5" ht="13.5" customHeight="1">
      <c r="A64" s="189" t="s">
        <v>533</v>
      </c>
      <c r="B64" s="190" t="s">
        <v>104</v>
      </c>
      <c r="C64" s="191"/>
      <c r="D64" s="153">
        <f>'Ket qua kinh doanh'!H18</f>
        <v>299403466127</v>
      </c>
      <c r="E64" s="153">
        <v>402746978493</v>
      </c>
    </row>
    <row r="65" spans="1:5" ht="13.5" customHeight="1">
      <c r="A65" s="189" t="s">
        <v>534</v>
      </c>
      <c r="B65" s="190" t="s">
        <v>182</v>
      </c>
      <c r="C65" s="191"/>
      <c r="D65" s="153">
        <f>'Ket qua kinh doanh'!H20</f>
        <v>254627346337</v>
      </c>
      <c r="E65" s="153">
        <v>465444817624</v>
      </c>
    </row>
    <row r="66" spans="1:5" ht="13.5" customHeight="1">
      <c r="A66" s="189" t="s">
        <v>558</v>
      </c>
      <c r="B66" s="190" t="s">
        <v>183</v>
      </c>
      <c r="C66" s="191"/>
      <c r="D66" s="153">
        <f>'Ket qua kinh doanh'!H22</f>
        <v>406399047</v>
      </c>
      <c r="E66" s="153">
        <v>514443811</v>
      </c>
    </row>
    <row r="67" spans="1:5" ht="13.5" customHeight="1">
      <c r="A67" s="189" t="s">
        <v>559</v>
      </c>
      <c r="B67" s="190" t="s">
        <v>184</v>
      </c>
      <c r="C67" s="191"/>
      <c r="D67" s="153">
        <f>'Ket qua kinh doanh'!H24</f>
        <v>5683892149</v>
      </c>
      <c r="E67" s="153">
        <v>11214310390</v>
      </c>
    </row>
    <row r="68" spans="1:5" ht="13.5" customHeight="1">
      <c r="A68" s="189" t="s">
        <v>560</v>
      </c>
      <c r="B68" s="190" t="s">
        <v>105</v>
      </c>
      <c r="C68" s="191"/>
      <c r="D68" s="153">
        <f>'Ket qua kinh doanh'!H27</f>
        <v>155062868974</v>
      </c>
      <c r="E68" s="153">
        <v>311953346160</v>
      </c>
    </row>
    <row r="69" spans="1:5" ht="13.5" customHeight="1">
      <c r="A69" s="189" t="s">
        <v>561</v>
      </c>
      <c r="B69" s="190" t="s">
        <v>106</v>
      </c>
      <c r="C69" s="191"/>
      <c r="D69" s="153">
        <f>'Ket qua kinh doanh'!H29</f>
        <v>39787292680</v>
      </c>
      <c r="E69" s="153">
        <v>55880862996</v>
      </c>
    </row>
    <row r="70" spans="1:5" ht="13.5" customHeight="1">
      <c r="A70" s="189" t="s">
        <v>562</v>
      </c>
      <c r="B70" s="190" t="s">
        <v>107</v>
      </c>
      <c r="C70" s="191"/>
      <c r="D70" s="153">
        <f>'Ket qua kinh doanh'!H31</f>
        <v>54499691581</v>
      </c>
      <c r="E70" s="153">
        <v>86910741889</v>
      </c>
    </row>
    <row r="71" spans="1:5" ht="13.5" customHeight="1">
      <c r="A71" s="189" t="s">
        <v>563</v>
      </c>
      <c r="B71" s="190" t="s">
        <v>185</v>
      </c>
      <c r="C71" s="191"/>
      <c r="D71" s="153">
        <f>'Ket qua kinh doanh'!H33</f>
        <v>1186999329</v>
      </c>
      <c r="E71" s="153">
        <v>1405939293</v>
      </c>
    </row>
    <row r="72" spans="1:5" ht="13.5" customHeight="1">
      <c r="A72" s="189" t="s">
        <v>564</v>
      </c>
      <c r="B72" s="190" t="s">
        <v>186</v>
      </c>
      <c r="C72" s="191"/>
      <c r="D72" s="153">
        <f>'Ket qua kinh doanh'!H35</f>
        <v>308140087</v>
      </c>
      <c r="E72" s="153">
        <v>1257020639</v>
      </c>
    </row>
    <row r="73" spans="1:5" ht="13.5" customHeight="1">
      <c r="A73" s="189" t="s">
        <v>565</v>
      </c>
      <c r="B73" s="190" t="s">
        <v>187</v>
      </c>
      <c r="C73" s="191"/>
      <c r="D73" s="153">
        <f>'Ket qua kinh doanh'!H37</f>
        <v>878859242</v>
      </c>
      <c r="E73" s="153">
        <v>148918654</v>
      </c>
    </row>
    <row r="74" spans="1:5" ht="13.5" customHeight="1">
      <c r="A74" s="189" t="s">
        <v>566</v>
      </c>
      <c r="B74" s="190" t="s">
        <v>188</v>
      </c>
      <c r="C74" s="191"/>
      <c r="D74" s="153">
        <f>'Ket qua kinh doanh'!H39</f>
        <v>55378550823</v>
      </c>
      <c r="E74" s="153">
        <v>87059660543</v>
      </c>
    </row>
    <row r="75" spans="1:5" ht="13.5" customHeight="1">
      <c r="A75" s="189" t="s">
        <v>567</v>
      </c>
      <c r="B75" s="190" t="s">
        <v>568</v>
      </c>
      <c r="C75" s="191"/>
      <c r="D75" s="153"/>
      <c r="E75" s="153"/>
    </row>
    <row r="76" spans="1:5" ht="13.5" customHeight="1">
      <c r="A76" s="189" t="s">
        <v>569</v>
      </c>
      <c r="B76" s="190" t="s">
        <v>190</v>
      </c>
      <c r="C76" s="191"/>
      <c r="D76" s="153">
        <f>D74-D75</f>
        <v>55378550823</v>
      </c>
      <c r="E76" s="153">
        <v>87059660543</v>
      </c>
    </row>
    <row r="77" spans="1:5" ht="13.5" customHeight="1">
      <c r="A77" s="189" t="s">
        <v>570</v>
      </c>
      <c r="B77" s="190" t="s">
        <v>10</v>
      </c>
      <c r="C77" s="191"/>
      <c r="D77" s="153">
        <f>D76/8000000</f>
        <v>6922.318852875</v>
      </c>
      <c r="E77" s="153">
        <v>10882.457567875</v>
      </c>
    </row>
    <row r="78" spans="1:5" ht="13.5" customHeight="1">
      <c r="A78" s="192" t="s">
        <v>571</v>
      </c>
      <c r="B78" s="193" t="s">
        <v>572</v>
      </c>
      <c r="C78" s="194"/>
      <c r="D78" s="195">
        <f>10000*25%</f>
        <v>2500</v>
      </c>
      <c r="E78" s="195">
        <f>10000*25%</f>
        <v>2500</v>
      </c>
    </row>
    <row r="79" spans="2:3" ht="13.5" customHeight="1">
      <c r="B79" s="4"/>
      <c r="C79" s="4"/>
    </row>
    <row r="80" spans="2:5" ht="13.5" customHeight="1">
      <c r="B80" s="213" t="s">
        <v>573</v>
      </c>
      <c r="C80" s="213"/>
      <c r="D80" s="213"/>
      <c r="E80" s="213"/>
    </row>
    <row r="81" spans="2:3" ht="6.75" customHeight="1">
      <c r="B81" s="4"/>
      <c r="C81" s="4"/>
    </row>
    <row r="82" spans="1:5" ht="30.75" customHeight="1">
      <c r="A82" s="196" t="s">
        <v>290</v>
      </c>
      <c r="B82" s="197" t="s">
        <v>557</v>
      </c>
      <c r="C82" s="198" t="s">
        <v>574</v>
      </c>
      <c r="D82" s="197" t="s">
        <v>283</v>
      </c>
      <c r="E82" s="197" t="s">
        <v>284</v>
      </c>
    </row>
    <row r="83" spans="1:5" ht="13.5" customHeight="1">
      <c r="A83" s="150" t="s">
        <v>530</v>
      </c>
      <c r="B83" s="199" t="s">
        <v>575</v>
      </c>
      <c r="C83" s="200" t="s">
        <v>576</v>
      </c>
      <c r="D83" s="153"/>
      <c r="E83" s="153"/>
    </row>
    <row r="84" spans="1:5" ht="13.5" customHeight="1">
      <c r="A84" s="150"/>
      <c r="B84" s="201" t="s">
        <v>577</v>
      </c>
      <c r="C84" s="200"/>
      <c r="D84" s="202">
        <f>D11/D29</f>
        <v>0.7793179662105365</v>
      </c>
      <c r="E84" s="202">
        <f>E11/E29</f>
        <v>0.6825146957290885</v>
      </c>
    </row>
    <row r="85" spans="1:5" ht="13.5" customHeight="1">
      <c r="A85" s="165"/>
      <c r="B85" s="179" t="s">
        <v>578</v>
      </c>
      <c r="C85" s="165"/>
      <c r="D85" s="203">
        <f>D18/D29</f>
        <v>0.22068203378946352</v>
      </c>
      <c r="E85" s="203">
        <f>E18/E29</f>
        <v>0.31748530427091154</v>
      </c>
    </row>
    <row r="86" spans="1:5" ht="13.5" customHeight="1">
      <c r="A86" s="204" t="s">
        <v>531</v>
      </c>
      <c r="B86" s="205" t="s">
        <v>579</v>
      </c>
      <c r="C86" s="204" t="s">
        <v>576</v>
      </c>
      <c r="D86" s="206"/>
      <c r="E86" s="206"/>
    </row>
    <row r="87" spans="1:5" ht="13.5" customHeight="1">
      <c r="A87" s="150"/>
      <c r="B87" s="177" t="s">
        <v>580</v>
      </c>
      <c r="C87" s="150"/>
      <c r="D87" s="202">
        <f>D31/D49</f>
        <v>0.5518779152776356</v>
      </c>
      <c r="E87" s="202">
        <f>E31/E49</f>
        <v>0.6470080832400033</v>
      </c>
    </row>
    <row r="88" spans="1:5" ht="13.5" customHeight="1">
      <c r="A88" s="165"/>
      <c r="B88" s="179" t="s">
        <v>581</v>
      </c>
      <c r="C88" s="165"/>
      <c r="D88" s="203">
        <f>D34/D49</f>
        <v>0.4481220847223643</v>
      </c>
      <c r="E88" s="203">
        <f>E34/E49</f>
        <v>0.35299191675999675</v>
      </c>
    </row>
    <row r="89" spans="1:5" ht="13.5" customHeight="1">
      <c r="A89" s="204" t="s">
        <v>532</v>
      </c>
      <c r="B89" s="205" t="s">
        <v>582</v>
      </c>
      <c r="C89" s="204" t="s">
        <v>583</v>
      </c>
      <c r="D89" s="206"/>
      <c r="E89" s="206"/>
    </row>
    <row r="90" spans="1:5" ht="13.5" customHeight="1">
      <c r="A90" s="150"/>
      <c r="B90" s="177" t="s">
        <v>584</v>
      </c>
      <c r="C90" s="150"/>
      <c r="D90" s="207">
        <f>D12/D32</f>
        <v>0.27278560591170375</v>
      </c>
      <c r="E90" s="207">
        <f>E12/E32</f>
        <v>0.1202293282911434</v>
      </c>
    </row>
    <row r="91" spans="1:5" ht="13.5" customHeight="1">
      <c r="A91" s="165"/>
      <c r="B91" s="179" t="s">
        <v>585</v>
      </c>
      <c r="C91" s="165"/>
      <c r="D91" s="208">
        <f>D29/D31</f>
        <v>1.8119949581546955</v>
      </c>
      <c r="E91" s="208">
        <f>E29/E31</f>
        <v>1.5455757445754457</v>
      </c>
    </row>
    <row r="92" spans="1:5" ht="13.5" customHeight="1">
      <c r="A92" s="204" t="s">
        <v>533</v>
      </c>
      <c r="B92" s="205" t="s">
        <v>586</v>
      </c>
      <c r="C92" s="204" t="s">
        <v>576</v>
      </c>
      <c r="D92" s="206"/>
      <c r="E92" s="206"/>
    </row>
    <row r="93" spans="1:5" ht="13.5" customHeight="1">
      <c r="A93" s="189"/>
      <c r="B93" s="177" t="s">
        <v>587</v>
      </c>
      <c r="C93" s="189"/>
      <c r="D93" s="202">
        <f>D74/D29</f>
        <v>0.18948594332307392</v>
      </c>
      <c r="E93" s="202">
        <f>E74/E29</f>
        <v>0.18030492879571486</v>
      </c>
    </row>
    <row r="94" spans="1:5" ht="13.5" customHeight="1">
      <c r="A94" s="189"/>
      <c r="B94" s="177" t="s">
        <v>588</v>
      </c>
      <c r="C94" s="189"/>
      <c r="D94" s="202">
        <f>D76/D63</f>
        <v>0.09995572371996622</v>
      </c>
      <c r="E94" s="202">
        <f>E76/E63</f>
        <v>0.10027699055943116</v>
      </c>
    </row>
    <row r="95" spans="1:5" ht="13.5" customHeight="1">
      <c r="A95" s="192"/>
      <c r="B95" s="209" t="s">
        <v>589</v>
      </c>
      <c r="C95" s="192"/>
      <c r="D95" s="210">
        <f>D76/D34</f>
        <v>0.42284446534356956</v>
      </c>
      <c r="E95" s="210">
        <f>E76/E34</f>
        <v>0.5107905315528974</v>
      </c>
    </row>
    <row r="97" ht="13.5" customHeight="1">
      <c r="D97" s="51" t="s">
        <v>189</v>
      </c>
    </row>
    <row r="98" ht="13.5" customHeight="1">
      <c r="D98" s="211"/>
    </row>
    <row r="102" spans="1:5" ht="13.5" customHeight="1">
      <c r="A102" s="4" t="s">
        <v>285</v>
      </c>
      <c r="B102" s="4"/>
      <c r="C102" s="4" t="s">
        <v>251</v>
      </c>
      <c r="D102" s="4"/>
      <c r="E102" s="4" t="s">
        <v>253</v>
      </c>
    </row>
    <row r="103" spans="1:5" ht="13.5" customHeight="1">
      <c r="A103" s="53" t="s">
        <v>9</v>
      </c>
      <c r="B103" s="6"/>
      <c r="C103" s="53" t="s">
        <v>280</v>
      </c>
      <c r="D103" s="1"/>
      <c r="E103" s="53" t="s">
        <v>281</v>
      </c>
    </row>
    <row r="104" spans="1:5" ht="13.5" customHeight="1">
      <c r="A104" s="53" t="s">
        <v>245</v>
      </c>
      <c r="B104" s="6"/>
      <c r="C104" s="53" t="s">
        <v>244</v>
      </c>
      <c r="D104" s="1"/>
      <c r="E104" s="53" t="s">
        <v>282</v>
      </c>
    </row>
  </sheetData>
  <mergeCells count="4">
    <mergeCell ref="B9:E9"/>
    <mergeCell ref="B58:E58"/>
    <mergeCell ref="B60:C60"/>
    <mergeCell ref="B80:E80"/>
  </mergeCells>
  <printOptions/>
  <pageMargins left="0.75" right="0.43" top="0.5" bottom="0.41" header="0.24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34">
      <selection activeCell="N59" sqref="N59"/>
    </sheetView>
  </sheetViews>
  <sheetFormatPr defaultColWidth="9.140625" defaultRowHeight="15" customHeight="1"/>
  <cols>
    <col min="1" max="1" width="3.57421875" style="131" customWidth="1"/>
    <col min="2" max="2" width="26.7109375" style="131" customWidth="1"/>
    <col min="3" max="3" width="9.140625" style="131" customWidth="1"/>
    <col min="4" max="4" width="18.57421875" style="130" hidden="1" customWidth="1"/>
    <col min="5" max="6" width="20.421875" style="130" hidden="1" customWidth="1"/>
    <col min="7" max="8" width="17.8515625" style="130" hidden="1" customWidth="1"/>
    <col min="9" max="10" width="20.421875" style="130" hidden="1" customWidth="1"/>
    <col min="11" max="12" width="18.8515625" style="130" bestFit="1" customWidth="1"/>
    <col min="13" max="13" width="15.28125" style="131" bestFit="1" customWidth="1"/>
    <col min="14" max="16384" width="9.140625" style="131" customWidth="1"/>
  </cols>
  <sheetData>
    <row r="1" spans="1:12" s="128" customFormat="1" ht="15" customHeight="1">
      <c r="A1" s="126" t="s">
        <v>290</v>
      </c>
      <c r="B1" s="126" t="s">
        <v>335</v>
      </c>
      <c r="C1" s="126" t="s">
        <v>336</v>
      </c>
      <c r="D1" s="127" t="s">
        <v>337</v>
      </c>
      <c r="E1" s="127" t="s">
        <v>338</v>
      </c>
      <c r="F1" s="127" t="s">
        <v>339</v>
      </c>
      <c r="G1" s="127" t="s">
        <v>340</v>
      </c>
      <c r="H1" s="127" t="s">
        <v>341</v>
      </c>
      <c r="I1" s="127" t="s">
        <v>342</v>
      </c>
      <c r="J1" s="127" t="s">
        <v>343</v>
      </c>
      <c r="K1" s="127" t="s">
        <v>344</v>
      </c>
      <c r="L1" s="127" t="s">
        <v>345</v>
      </c>
    </row>
    <row r="2" spans="1:12" ht="15" customHeight="1">
      <c r="A2" s="129"/>
      <c r="B2" s="129" t="s">
        <v>346</v>
      </c>
      <c r="C2" s="129" t="s">
        <v>347</v>
      </c>
      <c r="D2" s="130">
        <v>0</v>
      </c>
      <c r="E2" s="130">
        <v>0</v>
      </c>
      <c r="F2" s="130">
        <v>0</v>
      </c>
      <c r="G2" s="130">
        <v>0</v>
      </c>
      <c r="H2" s="130">
        <v>0</v>
      </c>
      <c r="I2" s="130">
        <v>0</v>
      </c>
      <c r="J2" s="130">
        <v>0</v>
      </c>
      <c r="K2" s="130">
        <v>11499962850</v>
      </c>
      <c r="L2" s="130">
        <v>0</v>
      </c>
    </row>
    <row r="3" spans="1:12" ht="15" customHeight="1">
      <c r="A3" s="129"/>
      <c r="B3" s="129" t="s">
        <v>348</v>
      </c>
      <c r="C3" s="129" t="s">
        <v>349</v>
      </c>
      <c r="D3" s="130">
        <v>0</v>
      </c>
      <c r="E3" s="130">
        <v>0</v>
      </c>
      <c r="F3" s="130">
        <v>0</v>
      </c>
      <c r="G3" s="130">
        <v>0</v>
      </c>
      <c r="H3" s="130">
        <v>0</v>
      </c>
      <c r="I3" s="130">
        <v>0</v>
      </c>
      <c r="J3" s="130">
        <v>0</v>
      </c>
      <c r="K3" s="130">
        <v>14624784006</v>
      </c>
      <c r="L3" s="130">
        <v>0</v>
      </c>
    </row>
    <row r="4" spans="1:12" ht="15" customHeight="1">
      <c r="A4" s="129"/>
      <c r="B4" s="129" t="s">
        <v>350</v>
      </c>
      <c r="C4" s="129" t="s">
        <v>351</v>
      </c>
      <c r="D4" s="130">
        <v>9749168953</v>
      </c>
      <c r="E4" s="130">
        <v>496448254469</v>
      </c>
      <c r="F4" s="130">
        <v>497320044139</v>
      </c>
      <c r="G4" s="130">
        <v>9749168953</v>
      </c>
      <c r="H4" s="130">
        <v>0</v>
      </c>
      <c r="I4" s="130">
        <v>496448254469</v>
      </c>
      <c r="J4" s="130">
        <v>497320044139</v>
      </c>
      <c r="K4" s="130">
        <v>8877379283</v>
      </c>
      <c r="L4" s="130">
        <v>0</v>
      </c>
    </row>
    <row r="5" spans="1:12" ht="15" customHeight="1">
      <c r="A5" s="129"/>
      <c r="B5" s="129" t="s">
        <v>352</v>
      </c>
      <c r="C5" s="129" t="s">
        <v>353</v>
      </c>
      <c r="D5" s="130">
        <v>3060207797</v>
      </c>
      <c r="E5" s="130">
        <v>29050926532</v>
      </c>
      <c r="F5" s="130">
        <v>27127921104</v>
      </c>
      <c r="G5" s="130">
        <v>3060207797</v>
      </c>
      <c r="H5" s="130">
        <v>0</v>
      </c>
      <c r="I5" s="130">
        <v>29050926532</v>
      </c>
      <c r="J5" s="130">
        <v>27127921104</v>
      </c>
      <c r="K5" s="130">
        <v>4983213225</v>
      </c>
      <c r="L5" s="130">
        <v>0</v>
      </c>
    </row>
    <row r="6" spans="1:12" ht="15" customHeight="1">
      <c r="A6" s="129"/>
      <c r="B6" s="129" t="s">
        <v>354</v>
      </c>
      <c r="C6" s="129" t="s">
        <v>355</v>
      </c>
      <c r="D6" s="130">
        <v>60019951497</v>
      </c>
      <c r="E6" s="130">
        <v>874759823919</v>
      </c>
      <c r="F6" s="130">
        <v>787433804595</v>
      </c>
      <c r="G6" s="130">
        <v>60019951497</v>
      </c>
      <c r="H6" s="130">
        <v>0</v>
      </c>
      <c r="I6" s="130">
        <v>874759823919</v>
      </c>
      <c r="J6" s="130">
        <v>787433804595</v>
      </c>
      <c r="K6" s="130">
        <v>147345970821</v>
      </c>
      <c r="L6" s="130">
        <v>0</v>
      </c>
    </row>
    <row r="7" spans="1:12" ht="15" customHeight="1">
      <c r="A7" s="129"/>
      <c r="B7" s="129" t="s">
        <v>356</v>
      </c>
      <c r="C7" s="129" t="s">
        <v>357</v>
      </c>
      <c r="D7" s="130">
        <v>1331583548</v>
      </c>
      <c r="E7" s="130">
        <v>11965568823</v>
      </c>
      <c r="F7" s="130">
        <v>11538077958</v>
      </c>
      <c r="G7" s="130">
        <v>1331583548</v>
      </c>
      <c r="H7" s="130">
        <v>0</v>
      </c>
      <c r="I7" s="130">
        <v>11965568823</v>
      </c>
      <c r="J7" s="130">
        <v>11538077958</v>
      </c>
      <c r="K7" s="130">
        <v>1759074413</v>
      </c>
      <c r="L7" s="130">
        <v>0</v>
      </c>
    </row>
    <row r="8" spans="1:12" ht="15" customHeight="1">
      <c r="A8" s="129"/>
      <c r="B8" s="129" t="s">
        <v>358</v>
      </c>
      <c r="C8" s="129" t="s">
        <v>359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</row>
    <row r="9" spans="1:12" ht="15" customHeight="1">
      <c r="A9" s="129"/>
      <c r="B9" s="129" t="s">
        <v>360</v>
      </c>
      <c r="C9" s="129" t="s">
        <v>361</v>
      </c>
      <c r="D9" s="130">
        <v>0</v>
      </c>
      <c r="E9" s="130">
        <v>30286003539</v>
      </c>
      <c r="F9" s="130">
        <v>30286003539</v>
      </c>
      <c r="G9" s="130">
        <v>0</v>
      </c>
      <c r="H9" s="130">
        <v>0</v>
      </c>
      <c r="I9" s="130">
        <v>30286003539</v>
      </c>
      <c r="J9" s="130">
        <v>30286003539</v>
      </c>
      <c r="K9" s="130">
        <v>0</v>
      </c>
      <c r="L9" s="130">
        <v>0</v>
      </c>
    </row>
    <row r="10" spans="1:12" ht="15" customHeight="1">
      <c r="A10" s="129"/>
      <c r="B10" s="129" t="s">
        <v>362</v>
      </c>
      <c r="C10" s="129" t="s">
        <v>363</v>
      </c>
      <c r="D10" s="130">
        <v>0</v>
      </c>
      <c r="E10" s="130">
        <v>1517616470</v>
      </c>
      <c r="F10" s="130">
        <v>1517616470</v>
      </c>
      <c r="G10" s="130">
        <v>0</v>
      </c>
      <c r="H10" s="130">
        <v>0</v>
      </c>
      <c r="I10" s="130">
        <v>1517616470</v>
      </c>
      <c r="J10" s="130">
        <v>1517616470</v>
      </c>
      <c r="K10" s="130">
        <v>0</v>
      </c>
      <c r="L10" s="130">
        <v>0</v>
      </c>
    </row>
    <row r="11" spans="2:12" ht="15" customHeight="1">
      <c r="B11" s="129" t="s">
        <v>364</v>
      </c>
      <c r="C11" s="129" t="s">
        <v>365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</row>
    <row r="12" spans="2:12" ht="15" customHeight="1">
      <c r="B12" s="129" t="s">
        <v>366</v>
      </c>
      <c r="C12" s="129" t="s">
        <v>367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</row>
    <row r="13" spans="2:12" ht="15" customHeight="1">
      <c r="B13" s="129" t="s">
        <v>368</v>
      </c>
      <c r="C13" s="129" t="s">
        <v>369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</row>
    <row r="14" spans="2:12" ht="15" customHeight="1">
      <c r="B14" s="129" t="s">
        <v>370</v>
      </c>
      <c r="C14" s="129" t="s">
        <v>371</v>
      </c>
      <c r="D14" s="130">
        <v>4928994221</v>
      </c>
      <c r="E14" s="130">
        <v>109458076454</v>
      </c>
      <c r="F14" s="130">
        <v>116678869153</v>
      </c>
      <c r="G14" s="130">
        <v>4928994221</v>
      </c>
      <c r="H14" s="130">
        <v>0</v>
      </c>
      <c r="I14" s="130">
        <v>109458076454</v>
      </c>
      <c r="J14" s="130">
        <v>116678869153</v>
      </c>
      <c r="K14" s="130">
        <v>0</v>
      </c>
      <c r="L14" s="130">
        <v>2291798478</v>
      </c>
    </row>
    <row r="15" spans="2:12" ht="15" customHeight="1">
      <c r="B15" s="129" t="s">
        <v>372</v>
      </c>
      <c r="C15" s="129" t="s">
        <v>373</v>
      </c>
      <c r="D15" s="130">
        <v>0</v>
      </c>
      <c r="E15" s="130">
        <v>0</v>
      </c>
      <c r="F15" s="130">
        <v>500000000</v>
      </c>
      <c r="G15" s="130">
        <v>0</v>
      </c>
      <c r="H15" s="130">
        <v>0</v>
      </c>
      <c r="I15" s="130">
        <v>0</v>
      </c>
      <c r="J15" s="130">
        <v>500000000</v>
      </c>
      <c r="K15" s="130">
        <v>0</v>
      </c>
      <c r="L15" s="130">
        <v>500000000</v>
      </c>
    </row>
    <row r="16" spans="2:12" ht="15" customHeight="1">
      <c r="B16" s="129" t="s">
        <v>374</v>
      </c>
      <c r="C16" s="129" t="s">
        <v>375</v>
      </c>
      <c r="D16" s="130">
        <v>1354736854</v>
      </c>
      <c r="E16" s="130">
        <v>42834308855</v>
      </c>
      <c r="F16" s="130">
        <v>42520723345</v>
      </c>
      <c r="G16" s="130">
        <v>1354736854</v>
      </c>
      <c r="H16" s="130">
        <v>0</v>
      </c>
      <c r="I16" s="130">
        <v>42834308855</v>
      </c>
      <c r="J16" s="130">
        <v>42520723345</v>
      </c>
      <c r="K16" s="130">
        <v>1668322364</v>
      </c>
      <c r="L16" s="130">
        <v>0</v>
      </c>
    </row>
    <row r="17" spans="2:12" ht="15" customHeight="1">
      <c r="B17" s="129" t="s">
        <v>376</v>
      </c>
      <c r="C17" s="129" t="s">
        <v>377</v>
      </c>
      <c r="D17" s="130">
        <v>287856022</v>
      </c>
      <c r="E17" s="130">
        <v>3239301147</v>
      </c>
      <c r="F17" s="130">
        <v>2769499431</v>
      </c>
      <c r="G17" s="130">
        <v>287856022</v>
      </c>
      <c r="H17" s="130">
        <v>0</v>
      </c>
      <c r="I17" s="130">
        <v>3239301147</v>
      </c>
      <c r="J17" s="130">
        <v>2769499431</v>
      </c>
      <c r="K17" s="130">
        <v>757657738</v>
      </c>
      <c r="L17" s="130">
        <v>0</v>
      </c>
    </row>
    <row r="18" spans="2:12" ht="15" customHeight="1">
      <c r="B18" s="129" t="s">
        <v>378</v>
      </c>
      <c r="C18" s="129" t="s">
        <v>379</v>
      </c>
      <c r="D18" s="130">
        <v>1325673187</v>
      </c>
      <c r="E18" s="130">
        <v>1788704253</v>
      </c>
      <c r="F18" s="130">
        <v>2430249184</v>
      </c>
      <c r="G18" s="130">
        <v>1325673187</v>
      </c>
      <c r="H18" s="130">
        <v>0</v>
      </c>
      <c r="I18" s="130">
        <v>1788704253</v>
      </c>
      <c r="J18" s="130">
        <v>2430249184</v>
      </c>
      <c r="K18" s="130">
        <v>684128256</v>
      </c>
      <c r="L18" s="130">
        <v>0</v>
      </c>
    </row>
    <row r="19" spans="2:12" ht="15" customHeight="1">
      <c r="B19" s="129" t="s">
        <v>380</v>
      </c>
      <c r="C19" s="129" t="s">
        <v>381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55041536903</v>
      </c>
      <c r="L19" s="130">
        <v>0</v>
      </c>
    </row>
    <row r="20" spans="2:12" ht="15" customHeight="1">
      <c r="B20" s="129" t="s">
        <v>382</v>
      </c>
      <c r="C20" s="129" t="s">
        <v>383</v>
      </c>
      <c r="D20" s="130">
        <v>0</v>
      </c>
      <c r="E20" s="130">
        <v>4451450921</v>
      </c>
      <c r="F20" s="130">
        <v>4451450921</v>
      </c>
      <c r="G20" s="130">
        <v>0</v>
      </c>
      <c r="H20" s="130">
        <v>0</v>
      </c>
      <c r="I20" s="130">
        <v>4451450921</v>
      </c>
      <c r="J20" s="130">
        <v>4451450921</v>
      </c>
      <c r="K20" s="130">
        <v>0</v>
      </c>
      <c r="L20" s="130">
        <v>0</v>
      </c>
    </row>
    <row r="21" spans="2:12" ht="15" customHeight="1">
      <c r="B21" s="129" t="s">
        <v>384</v>
      </c>
      <c r="C21" s="129" t="s">
        <v>33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13809080845</v>
      </c>
      <c r="L21" s="130">
        <v>0</v>
      </c>
    </row>
    <row r="22" spans="2:12" ht="15" customHeight="1">
      <c r="B22" s="129" t="s">
        <v>385</v>
      </c>
      <c r="C22" s="129" t="s">
        <v>386</v>
      </c>
      <c r="D22" s="130">
        <v>31561986535</v>
      </c>
      <c r="E22" s="130">
        <v>343730647256</v>
      </c>
      <c r="F22" s="130">
        <v>351994310388</v>
      </c>
      <c r="G22" s="130">
        <v>31561986535</v>
      </c>
      <c r="H22" s="130">
        <v>0</v>
      </c>
      <c r="I22" s="130">
        <v>343730647256</v>
      </c>
      <c r="J22" s="130">
        <v>351994310388</v>
      </c>
      <c r="K22" s="130">
        <v>23298323403</v>
      </c>
      <c r="L22" s="130">
        <v>0</v>
      </c>
    </row>
    <row r="23" spans="2:12" ht="15" customHeight="1">
      <c r="B23" s="129" t="s">
        <v>387</v>
      </c>
      <c r="C23" s="129" t="s">
        <v>388</v>
      </c>
      <c r="D23" s="130">
        <v>20265783895</v>
      </c>
      <c r="E23" s="130">
        <v>305144787386</v>
      </c>
      <c r="F23" s="130">
        <v>301920483818</v>
      </c>
      <c r="G23" s="130">
        <v>20265783895</v>
      </c>
      <c r="H23" s="130">
        <v>0</v>
      </c>
      <c r="I23" s="130">
        <v>305144787386</v>
      </c>
      <c r="J23" s="130">
        <v>301920483818</v>
      </c>
      <c r="K23" s="130">
        <v>23490087463</v>
      </c>
      <c r="L23" s="130">
        <v>0</v>
      </c>
    </row>
    <row r="24" spans="2:12" ht="15" customHeight="1">
      <c r="B24" s="129" t="s">
        <v>389</v>
      </c>
      <c r="C24" s="129" t="s">
        <v>390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6214030947</v>
      </c>
      <c r="L24" s="130">
        <v>0</v>
      </c>
    </row>
    <row r="25" spans="2:12" ht="15" customHeight="1">
      <c r="B25" s="129" t="s">
        <v>391</v>
      </c>
      <c r="C25" s="129" t="s">
        <v>392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spans="2:12" ht="15" customHeight="1">
      <c r="B26" s="129" t="s">
        <v>393</v>
      </c>
      <c r="C26" s="129" t="s">
        <v>394</v>
      </c>
      <c r="D26" s="130">
        <v>0</v>
      </c>
      <c r="E26" s="130">
        <v>122922936</v>
      </c>
      <c r="F26" s="130">
        <v>122922936</v>
      </c>
      <c r="G26" s="130">
        <v>0</v>
      </c>
      <c r="H26" s="130">
        <v>0</v>
      </c>
      <c r="I26" s="130">
        <v>122922936</v>
      </c>
      <c r="J26" s="130">
        <v>122922936</v>
      </c>
      <c r="K26" s="130">
        <v>0</v>
      </c>
      <c r="L26" s="130">
        <v>0</v>
      </c>
    </row>
    <row r="27" spans="2:12" ht="15" customHeight="1">
      <c r="B27" s="129" t="s">
        <v>395</v>
      </c>
      <c r="C27" s="129" t="s">
        <v>396</v>
      </c>
      <c r="D27" s="130">
        <v>0</v>
      </c>
      <c r="E27" s="130">
        <v>32693707</v>
      </c>
      <c r="F27" s="130">
        <v>32369232</v>
      </c>
      <c r="G27" s="130">
        <v>0</v>
      </c>
      <c r="H27" s="130">
        <v>0</v>
      </c>
      <c r="I27" s="130">
        <v>32693707</v>
      </c>
      <c r="J27" s="130">
        <v>32369232</v>
      </c>
      <c r="K27" s="130">
        <v>324475</v>
      </c>
      <c r="L27" s="130">
        <v>0</v>
      </c>
    </row>
    <row r="28" spans="2:12" ht="15" customHeight="1">
      <c r="B28" s="129" t="s">
        <v>397</v>
      </c>
      <c r="C28" s="129" t="s">
        <v>398</v>
      </c>
      <c r="E28" s="130">
        <v>0</v>
      </c>
      <c r="F28" s="130">
        <v>500000000</v>
      </c>
      <c r="G28" s="130">
        <v>0</v>
      </c>
      <c r="H28" s="130">
        <v>0</v>
      </c>
      <c r="J28" s="130">
        <v>500000000</v>
      </c>
      <c r="K28" s="130">
        <v>0</v>
      </c>
      <c r="L28" s="130">
        <v>500000000</v>
      </c>
    </row>
    <row r="29" spans="2:12" ht="15" customHeight="1">
      <c r="B29" s="129" t="s">
        <v>399</v>
      </c>
      <c r="C29" s="129" t="s">
        <v>400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88676834739</v>
      </c>
      <c r="L29" s="130">
        <v>0</v>
      </c>
    </row>
    <row r="30" spans="2:12" ht="15" customHeight="1">
      <c r="B30" s="129" t="s">
        <v>401</v>
      </c>
      <c r="C30" s="129" t="s">
        <v>37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spans="2:12" ht="15" customHeight="1">
      <c r="B31" s="129" t="s">
        <v>402</v>
      </c>
      <c r="C31" s="129" t="s">
        <v>403</v>
      </c>
      <c r="D31" s="130">
        <v>9015750000</v>
      </c>
      <c r="E31" s="130">
        <v>3503017000</v>
      </c>
      <c r="F31" s="130">
        <v>471457715</v>
      </c>
      <c r="G31" s="130">
        <v>9015750000</v>
      </c>
      <c r="H31" s="130">
        <v>0</v>
      </c>
      <c r="I31" s="130">
        <v>3503017000</v>
      </c>
      <c r="J31" s="130">
        <v>471457715</v>
      </c>
      <c r="K31" s="130">
        <v>12047309285</v>
      </c>
      <c r="L31" s="130">
        <v>0</v>
      </c>
    </row>
    <row r="32" spans="2:12" ht="15" customHeight="1">
      <c r="B32" s="129" t="s">
        <v>404</v>
      </c>
      <c r="C32" s="129" t="s">
        <v>405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</row>
    <row r="33" spans="2:12" ht="15" customHeight="1">
      <c r="B33" s="129" t="s">
        <v>406</v>
      </c>
      <c r="C33" s="129" t="s">
        <v>407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</row>
    <row r="34" spans="2:12" ht="15" customHeight="1">
      <c r="B34" s="129" t="s">
        <v>408</v>
      </c>
      <c r="C34" s="129" t="s">
        <v>409</v>
      </c>
      <c r="D34" s="130">
        <v>-23456651567</v>
      </c>
      <c r="E34" s="130">
        <v>1847529646</v>
      </c>
      <c r="F34" s="130">
        <v>13170131240</v>
      </c>
      <c r="G34" s="130">
        <v>0</v>
      </c>
      <c r="H34" s="130">
        <v>23456651567</v>
      </c>
      <c r="I34" s="130">
        <v>1847529646</v>
      </c>
      <c r="J34" s="130">
        <v>13170131240</v>
      </c>
      <c r="K34" s="130">
        <v>0</v>
      </c>
      <c r="L34" s="130">
        <v>34779253161</v>
      </c>
    </row>
    <row r="35" spans="2:12" ht="15" customHeight="1">
      <c r="B35" s="129" t="s">
        <v>410</v>
      </c>
      <c r="C35" s="129" t="s">
        <v>411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</row>
    <row r="36" spans="2:12" ht="15" customHeight="1">
      <c r="B36" s="129" t="s">
        <v>412</v>
      </c>
      <c r="C36" s="129" t="s">
        <v>413</v>
      </c>
      <c r="D36" s="130">
        <v>122000000</v>
      </c>
      <c r="E36" s="130">
        <v>0</v>
      </c>
      <c r="F36" s="130">
        <v>122000000</v>
      </c>
      <c r="G36" s="130">
        <v>122000000</v>
      </c>
      <c r="H36" s="130">
        <v>0</v>
      </c>
      <c r="I36" s="130">
        <v>0</v>
      </c>
      <c r="J36" s="130">
        <v>122000000</v>
      </c>
      <c r="K36" s="130">
        <v>1608800000</v>
      </c>
      <c r="L36" s="130">
        <v>0</v>
      </c>
    </row>
    <row r="37" spans="2:12" ht="15" customHeight="1">
      <c r="B37" s="129" t="s">
        <v>414</v>
      </c>
      <c r="C37" s="129" t="s">
        <v>415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6628446223</v>
      </c>
      <c r="L37" s="130">
        <v>0</v>
      </c>
    </row>
    <row r="38" spans="2:12" ht="15" customHeight="1">
      <c r="B38" s="129" t="s">
        <v>416</v>
      </c>
      <c r="C38" s="129" t="s">
        <v>417</v>
      </c>
      <c r="D38" s="130">
        <v>6946452638</v>
      </c>
      <c r="E38" s="130">
        <v>0</v>
      </c>
      <c r="F38" s="130">
        <v>3600000000</v>
      </c>
      <c r="G38" s="130">
        <v>6946452638</v>
      </c>
      <c r="H38" s="130">
        <v>0</v>
      </c>
      <c r="I38" s="130">
        <v>0</v>
      </c>
      <c r="J38" s="130">
        <v>3600000000</v>
      </c>
      <c r="K38" s="130">
        <v>3346452638</v>
      </c>
      <c r="L38" s="130">
        <v>0</v>
      </c>
    </row>
    <row r="39" spans="2:12" ht="15" customHeight="1">
      <c r="B39" s="129" t="s">
        <v>418</v>
      </c>
      <c r="C39" s="129" t="s">
        <v>419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</row>
    <row r="40" spans="2:12" ht="15" customHeight="1">
      <c r="B40" s="129" t="s">
        <v>420</v>
      </c>
      <c r="C40" s="129" t="s">
        <v>421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</row>
    <row r="41" spans="2:12" ht="15" customHeight="1">
      <c r="B41" s="129" t="s">
        <v>422</v>
      </c>
      <c r="C41" s="129" t="s">
        <v>423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167870131080</v>
      </c>
    </row>
    <row r="42" spans="2:12" ht="15" customHeight="1">
      <c r="B42" s="129" t="s">
        <v>424</v>
      </c>
      <c r="C42" s="129" t="s">
        <v>425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</row>
    <row r="43" spans="2:12" ht="15" customHeight="1">
      <c r="B43" s="129" t="s">
        <v>426</v>
      </c>
      <c r="C43" s="129" t="s">
        <v>427</v>
      </c>
      <c r="D43" s="130">
        <v>-7461210996</v>
      </c>
      <c r="E43" s="130">
        <v>183986597141</v>
      </c>
      <c r="F43" s="130">
        <v>108640929505</v>
      </c>
      <c r="G43" s="130">
        <v>0</v>
      </c>
      <c r="H43" s="130">
        <v>7461210996</v>
      </c>
      <c r="I43" s="130">
        <v>183986597141</v>
      </c>
      <c r="J43" s="130">
        <v>108640929505</v>
      </c>
      <c r="K43" s="130">
        <v>67884456640</v>
      </c>
      <c r="L43" s="130">
        <v>0</v>
      </c>
    </row>
    <row r="44" spans="2:12" ht="15" customHeight="1">
      <c r="B44" s="129" t="s">
        <v>428</v>
      </c>
      <c r="C44" s="129" t="s">
        <v>429</v>
      </c>
      <c r="D44" s="130">
        <v>1323108330</v>
      </c>
      <c r="E44" s="130">
        <v>192677972410</v>
      </c>
      <c r="F44" s="130">
        <v>187414921178</v>
      </c>
      <c r="G44" s="130">
        <v>1323108330</v>
      </c>
      <c r="H44" s="130">
        <v>0</v>
      </c>
      <c r="I44" s="130">
        <v>192677972410</v>
      </c>
      <c r="J44" s="130">
        <v>187414921178</v>
      </c>
      <c r="K44" s="130">
        <v>6586159562</v>
      </c>
      <c r="L44" s="130">
        <v>0</v>
      </c>
    </row>
    <row r="45" spans="2:12" ht="15" customHeight="1">
      <c r="B45" s="129" t="s">
        <v>426</v>
      </c>
      <c r="C45" s="129" t="s">
        <v>430</v>
      </c>
      <c r="D45" s="130">
        <v>-3743002205</v>
      </c>
      <c r="E45" s="130">
        <v>77355971214</v>
      </c>
      <c r="F45" s="130">
        <v>79124162188</v>
      </c>
      <c r="G45" s="130">
        <v>0</v>
      </c>
      <c r="H45" s="130">
        <v>3743002205</v>
      </c>
      <c r="I45" s="130">
        <v>77355971214</v>
      </c>
      <c r="J45" s="130">
        <v>79124162188</v>
      </c>
      <c r="K45" s="130">
        <v>0</v>
      </c>
      <c r="L45" s="130">
        <v>5511193179</v>
      </c>
    </row>
    <row r="46" spans="2:12" ht="15" customHeight="1">
      <c r="B46" s="129" t="s">
        <v>431</v>
      </c>
      <c r="C46" s="129" t="s">
        <v>432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</row>
    <row r="47" spans="2:12" ht="15" customHeight="1">
      <c r="B47" s="129" t="s">
        <v>433</v>
      </c>
      <c r="C47" s="129" t="s">
        <v>434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</row>
    <row r="48" spans="2:12" ht="15" customHeight="1">
      <c r="B48" s="129" t="s">
        <v>435</v>
      </c>
      <c r="C48" s="129" t="s">
        <v>436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</row>
    <row r="49" spans="2:12" ht="15" customHeight="1">
      <c r="B49" s="129" t="s">
        <v>437</v>
      </c>
      <c r="C49" s="129" t="s">
        <v>438</v>
      </c>
      <c r="D49" s="130">
        <v>-502753465</v>
      </c>
      <c r="E49" s="130">
        <v>42870037235</v>
      </c>
      <c r="F49" s="130">
        <v>43442785765</v>
      </c>
      <c r="G49" s="130">
        <v>0</v>
      </c>
      <c r="H49" s="130">
        <v>502753465</v>
      </c>
      <c r="I49" s="130">
        <v>42870037235</v>
      </c>
      <c r="J49" s="130">
        <v>43442785765</v>
      </c>
      <c r="K49" s="130">
        <v>0</v>
      </c>
      <c r="L49" s="130">
        <v>1075501995</v>
      </c>
    </row>
    <row r="50" spans="2:12" ht="15" customHeight="1">
      <c r="B50" s="129" t="s">
        <v>439</v>
      </c>
      <c r="C50" s="129" t="s">
        <v>440</v>
      </c>
      <c r="D50" s="130">
        <v>0</v>
      </c>
      <c r="E50" s="130">
        <v>12111413934</v>
      </c>
      <c r="F50" s="130">
        <v>12111413934</v>
      </c>
      <c r="G50" s="130">
        <v>0</v>
      </c>
      <c r="H50" s="130">
        <v>0</v>
      </c>
      <c r="I50" s="130">
        <v>12111413934</v>
      </c>
      <c r="J50" s="130">
        <v>12111413934</v>
      </c>
      <c r="K50" s="130">
        <v>0</v>
      </c>
      <c r="L50" s="130">
        <v>0</v>
      </c>
    </row>
    <row r="51" spans="2:12" ht="15" customHeight="1">
      <c r="B51" s="129" t="s">
        <v>441</v>
      </c>
      <c r="C51" s="129" t="s">
        <v>442</v>
      </c>
      <c r="D51" s="130">
        <v>0</v>
      </c>
      <c r="E51" s="130">
        <v>4097909841</v>
      </c>
      <c r="F51" s="130">
        <v>4051477800</v>
      </c>
      <c r="G51" s="130">
        <v>0</v>
      </c>
      <c r="H51" s="130">
        <v>0</v>
      </c>
      <c r="I51" s="130">
        <v>4097909841</v>
      </c>
      <c r="J51" s="130">
        <v>4051477800</v>
      </c>
      <c r="K51" s="130">
        <v>46432041</v>
      </c>
      <c r="L51" s="130">
        <v>0</v>
      </c>
    </row>
    <row r="52" spans="2:12" ht="15" customHeight="1">
      <c r="B52" s="129" t="s">
        <v>443</v>
      </c>
      <c r="C52" s="129" t="s">
        <v>444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</row>
    <row r="53" spans="2:12" ht="15" customHeight="1">
      <c r="B53" s="129" t="s">
        <v>445</v>
      </c>
      <c r="C53" s="129" t="s">
        <v>446</v>
      </c>
      <c r="D53" s="130">
        <v>0</v>
      </c>
      <c r="E53" s="130">
        <v>2313219891</v>
      </c>
      <c r="F53" s="130">
        <v>2007067322</v>
      </c>
      <c r="G53" s="130">
        <v>0</v>
      </c>
      <c r="H53" s="130">
        <v>0</v>
      </c>
      <c r="I53" s="130">
        <v>2313219891</v>
      </c>
      <c r="J53" s="130">
        <v>2007067322</v>
      </c>
      <c r="K53" s="130">
        <v>306152569</v>
      </c>
      <c r="L53" s="130">
        <v>0</v>
      </c>
    </row>
    <row r="54" spans="2:12" ht="15" customHeight="1">
      <c r="B54" s="129" t="s">
        <v>447</v>
      </c>
      <c r="C54" s="129" t="s">
        <v>448</v>
      </c>
      <c r="D54" s="130">
        <v>0</v>
      </c>
      <c r="E54" s="130">
        <v>113625795</v>
      </c>
      <c r="F54" s="130">
        <v>437760</v>
      </c>
      <c r="G54" s="130">
        <v>0</v>
      </c>
      <c r="H54" s="130">
        <v>0</v>
      </c>
      <c r="I54" s="130">
        <v>113625795</v>
      </c>
      <c r="J54" s="130">
        <v>437760</v>
      </c>
      <c r="K54" s="130">
        <v>113188035</v>
      </c>
      <c r="L54" s="130">
        <v>0</v>
      </c>
    </row>
    <row r="55" spans="2:12" ht="15" customHeight="1">
      <c r="B55" s="129" t="s">
        <v>449</v>
      </c>
      <c r="C55" s="129" t="s">
        <v>450</v>
      </c>
      <c r="D55" s="130">
        <v>-171380002</v>
      </c>
      <c r="E55" s="130">
        <v>1089753633</v>
      </c>
      <c r="F55" s="130">
        <v>918373631</v>
      </c>
      <c r="G55" s="130">
        <v>0</v>
      </c>
      <c r="H55" s="130">
        <v>171380002</v>
      </c>
      <c r="I55" s="130">
        <v>1089753633</v>
      </c>
      <c r="J55" s="130">
        <v>918373631</v>
      </c>
      <c r="K55" s="130">
        <v>0</v>
      </c>
      <c r="L55" s="130">
        <v>0</v>
      </c>
    </row>
    <row r="56" spans="2:12" ht="15" customHeight="1">
      <c r="B56" s="129" t="s">
        <v>451</v>
      </c>
      <c r="C56" s="129" t="s">
        <v>452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</row>
    <row r="57" spans="2:12" ht="15" customHeight="1">
      <c r="B57" s="129" t="s">
        <v>453</v>
      </c>
      <c r="C57" s="129" t="s">
        <v>454</v>
      </c>
      <c r="D57" s="130">
        <v>-13494346063</v>
      </c>
      <c r="E57" s="130">
        <v>35748458514</v>
      </c>
      <c r="F57" s="130">
        <v>22254112451</v>
      </c>
      <c r="G57" s="130">
        <v>0</v>
      </c>
      <c r="H57" s="130">
        <v>13494346063</v>
      </c>
      <c r="I57" s="130">
        <v>35748458514</v>
      </c>
      <c r="J57" s="130">
        <v>22254112451</v>
      </c>
      <c r="K57" s="130">
        <v>0</v>
      </c>
      <c r="L57" s="130">
        <v>0</v>
      </c>
    </row>
    <row r="58" spans="2:12" ht="15" customHeight="1">
      <c r="B58" s="129" t="s">
        <v>455</v>
      </c>
      <c r="C58" s="129" t="s">
        <v>456</v>
      </c>
      <c r="D58" s="130">
        <v>0</v>
      </c>
      <c r="E58" s="130">
        <v>75014496208</v>
      </c>
      <c r="F58" s="130">
        <v>107562504969</v>
      </c>
      <c r="G58" s="130">
        <v>0</v>
      </c>
      <c r="H58" s="130">
        <v>0</v>
      </c>
      <c r="I58" s="130">
        <v>75014496208</v>
      </c>
      <c r="J58" s="130">
        <v>107562504969</v>
      </c>
      <c r="K58" s="130">
        <v>0</v>
      </c>
      <c r="L58" s="130">
        <v>32548008761</v>
      </c>
    </row>
    <row r="59" spans="2:12" ht="15" customHeight="1">
      <c r="B59" s="129" t="s">
        <v>457</v>
      </c>
      <c r="C59" s="129" t="s">
        <v>458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</row>
    <row r="60" spans="2:12" ht="15" customHeight="1">
      <c r="B60" s="129" t="s">
        <v>459</v>
      </c>
      <c r="C60" s="129" t="s">
        <v>460</v>
      </c>
      <c r="D60" s="130">
        <v>-35067411996</v>
      </c>
      <c r="E60" s="130">
        <v>151063668221</v>
      </c>
      <c r="F60" s="130">
        <v>165695791694</v>
      </c>
      <c r="G60" s="130">
        <v>0</v>
      </c>
      <c r="H60" s="130">
        <v>35067411996</v>
      </c>
      <c r="I60" s="130">
        <v>151063668221</v>
      </c>
      <c r="J60" s="130">
        <v>165695791694</v>
      </c>
      <c r="K60" s="130">
        <v>0</v>
      </c>
      <c r="L60" s="130">
        <v>49699535469</v>
      </c>
    </row>
    <row r="61" spans="2:12" ht="15" customHeight="1">
      <c r="B61" s="129" t="s">
        <v>461</v>
      </c>
      <c r="C61" s="129" t="s">
        <v>462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</row>
    <row r="62" spans="2:12" ht="15" customHeight="1">
      <c r="B62" s="129" t="s">
        <v>463</v>
      </c>
      <c r="C62" s="129" t="s">
        <v>464</v>
      </c>
      <c r="D62" s="130">
        <v>-168870070</v>
      </c>
      <c r="E62" s="130">
        <v>1964383540</v>
      </c>
      <c r="F62" s="130">
        <v>2363716088</v>
      </c>
      <c r="G62" s="130">
        <v>0</v>
      </c>
      <c r="H62" s="130">
        <v>168870070</v>
      </c>
      <c r="I62" s="130">
        <v>1964383540</v>
      </c>
      <c r="J62" s="130">
        <v>2363716088</v>
      </c>
      <c r="K62" s="130">
        <v>0</v>
      </c>
      <c r="L62" s="130">
        <v>568202618</v>
      </c>
    </row>
    <row r="63" spans="2:12" ht="15" customHeight="1">
      <c r="B63" s="129" t="s">
        <v>465</v>
      </c>
      <c r="C63" s="129" t="s">
        <v>466</v>
      </c>
      <c r="D63" s="130">
        <v>-167502117</v>
      </c>
      <c r="E63" s="130">
        <v>3454105655</v>
      </c>
      <c r="F63" s="130">
        <v>3653631536</v>
      </c>
      <c r="G63" s="130">
        <v>0</v>
      </c>
      <c r="H63" s="130">
        <v>167502117</v>
      </c>
      <c r="I63" s="130">
        <v>3454105655</v>
      </c>
      <c r="J63" s="130">
        <v>3653631536</v>
      </c>
      <c r="K63" s="130">
        <v>0</v>
      </c>
      <c r="L63" s="130">
        <v>367027998</v>
      </c>
    </row>
    <row r="64" spans="2:12" ht="15" customHeight="1">
      <c r="B64" s="129" t="s">
        <v>467</v>
      </c>
      <c r="C64" s="129" t="s">
        <v>468</v>
      </c>
      <c r="D64" s="130">
        <v>-27469429</v>
      </c>
      <c r="E64" s="130">
        <v>454621167</v>
      </c>
      <c r="F64" s="130">
        <v>472629958</v>
      </c>
      <c r="G64" s="130">
        <v>0</v>
      </c>
      <c r="H64" s="130">
        <v>27469429</v>
      </c>
      <c r="I64" s="130">
        <v>454621167</v>
      </c>
      <c r="J64" s="130">
        <v>472629958</v>
      </c>
      <c r="K64" s="130">
        <v>0</v>
      </c>
      <c r="L64" s="130">
        <v>45478220</v>
      </c>
    </row>
    <row r="65" spans="2:12" ht="15" customHeight="1">
      <c r="B65" s="129" t="s">
        <v>469</v>
      </c>
      <c r="C65" s="129" t="s">
        <v>470</v>
      </c>
      <c r="D65" s="130">
        <v>-19289703868</v>
      </c>
      <c r="E65" s="130">
        <v>9290101901</v>
      </c>
      <c r="F65" s="130">
        <v>800000</v>
      </c>
      <c r="G65" s="130">
        <v>0</v>
      </c>
      <c r="H65" s="130">
        <v>19289703868</v>
      </c>
      <c r="I65" s="130">
        <v>9290101901</v>
      </c>
      <c r="J65" s="130">
        <v>800000</v>
      </c>
      <c r="K65" s="130">
        <v>0</v>
      </c>
      <c r="L65" s="130">
        <v>10000401967</v>
      </c>
    </row>
    <row r="66" spans="2:12" ht="15" customHeight="1">
      <c r="B66" s="129" t="s">
        <v>471</v>
      </c>
      <c r="C66" s="129" t="s">
        <v>472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</row>
    <row r="67" spans="2:12" ht="15" customHeight="1">
      <c r="B67" s="129" t="s">
        <v>473</v>
      </c>
      <c r="C67" s="129" t="s">
        <v>474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</row>
    <row r="68" spans="2:12" ht="15" customHeight="1">
      <c r="B68" s="129" t="s">
        <v>475</v>
      </c>
      <c r="C68" s="129" t="s">
        <v>476</v>
      </c>
      <c r="D68" s="130">
        <v>-2058047178</v>
      </c>
      <c r="E68" s="130">
        <v>24919902268</v>
      </c>
      <c r="F68" s="130">
        <v>47668720955</v>
      </c>
      <c r="G68" s="130">
        <v>0</v>
      </c>
      <c r="H68" s="130">
        <v>2058047178</v>
      </c>
      <c r="I68" s="130">
        <v>24919902268</v>
      </c>
      <c r="J68" s="130">
        <v>47668720955</v>
      </c>
      <c r="K68" s="130">
        <v>0</v>
      </c>
      <c r="L68" s="130">
        <v>24806865865</v>
      </c>
    </row>
    <row r="69" spans="2:12" ht="15" customHeight="1">
      <c r="B69" s="129" t="s">
        <v>477</v>
      </c>
      <c r="C69" s="129" t="s">
        <v>478</v>
      </c>
      <c r="D69" s="130">
        <v>0</v>
      </c>
      <c r="E69" s="130">
        <v>0</v>
      </c>
      <c r="F69" s="130">
        <v>33865553</v>
      </c>
      <c r="G69" s="130">
        <v>0</v>
      </c>
      <c r="H69" s="130">
        <v>0</v>
      </c>
      <c r="I69" s="130">
        <v>0</v>
      </c>
      <c r="J69" s="130">
        <v>33865553</v>
      </c>
      <c r="K69" s="130">
        <v>0</v>
      </c>
      <c r="L69" s="130">
        <v>33865553</v>
      </c>
    </row>
    <row r="70" spans="2:12" ht="15" customHeight="1">
      <c r="B70" s="129" t="s">
        <v>479</v>
      </c>
      <c r="C70" s="129" t="s">
        <v>480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</row>
    <row r="71" spans="2:12" ht="15" customHeight="1">
      <c r="B71" s="129" t="s">
        <v>481</v>
      </c>
      <c r="C71" s="129" t="s">
        <v>482</v>
      </c>
      <c r="D71" s="130">
        <v>0</v>
      </c>
      <c r="E71" s="130">
        <v>0</v>
      </c>
      <c r="F71" s="130">
        <v>259821759</v>
      </c>
      <c r="G71" s="130">
        <v>0</v>
      </c>
      <c r="H71" s="130">
        <v>0</v>
      </c>
      <c r="I71" s="130">
        <v>0</v>
      </c>
      <c r="J71" s="130">
        <v>259821759</v>
      </c>
      <c r="K71" s="130">
        <v>0</v>
      </c>
      <c r="L71" s="130">
        <v>259821759</v>
      </c>
    </row>
    <row r="72" spans="2:12" ht="15" customHeight="1">
      <c r="B72" s="129" t="s">
        <v>483</v>
      </c>
      <c r="C72" s="129" t="s">
        <v>484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</row>
    <row r="73" spans="2:12" ht="15" customHeight="1">
      <c r="B73" s="129" t="s">
        <v>485</v>
      </c>
      <c r="C73" s="129" t="s">
        <v>486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</row>
    <row r="74" spans="2:12" ht="15" customHeight="1">
      <c r="B74" s="129" t="s">
        <v>487</v>
      </c>
      <c r="C74" s="129" t="s">
        <v>488</v>
      </c>
      <c r="D74" s="130">
        <v>-80000000000</v>
      </c>
      <c r="E74" s="130">
        <v>0</v>
      </c>
      <c r="F74" s="130">
        <v>0</v>
      </c>
      <c r="G74" s="130">
        <v>0</v>
      </c>
      <c r="H74" s="130">
        <v>80000000000</v>
      </c>
      <c r="I74" s="130">
        <v>0</v>
      </c>
      <c r="J74" s="130">
        <v>0</v>
      </c>
      <c r="K74" s="130">
        <v>0</v>
      </c>
      <c r="L74" s="130">
        <v>80000000000</v>
      </c>
    </row>
    <row r="75" spans="2:12" ht="15" customHeight="1">
      <c r="B75" s="129" t="s">
        <v>489</v>
      </c>
      <c r="C75" s="129" t="s">
        <v>490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</row>
    <row r="76" spans="2:12" ht="15" customHeight="1">
      <c r="B76" s="129" t="s">
        <v>491</v>
      </c>
      <c r="C76" s="129" t="s">
        <v>492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</row>
    <row r="77" spans="2:12" ht="15" customHeight="1">
      <c r="B77" s="129" t="s">
        <v>493</v>
      </c>
      <c r="C77" s="129" t="s">
        <v>494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</row>
    <row r="78" spans="2:12" ht="15" customHeight="1">
      <c r="B78" s="129" t="s">
        <v>495</v>
      </c>
      <c r="C78" s="129" t="s">
        <v>496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</row>
    <row r="79" spans="2:12" ht="15" customHeight="1">
      <c r="B79" s="129" t="s">
        <v>497</v>
      </c>
      <c r="C79" s="129" t="s">
        <v>47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</row>
    <row r="80" spans="2:12" ht="15" customHeight="1">
      <c r="B80" s="129" t="s">
        <v>498</v>
      </c>
      <c r="C80" s="129" t="s">
        <v>48</v>
      </c>
      <c r="D80" s="130">
        <v>-12196885906</v>
      </c>
      <c r="E80" s="130">
        <v>0</v>
      </c>
      <c r="F80" s="130">
        <v>57314067988</v>
      </c>
      <c r="G80" s="130">
        <v>0</v>
      </c>
      <c r="H80" s="130">
        <v>12196885906</v>
      </c>
      <c r="I80" s="130">
        <v>0</v>
      </c>
      <c r="J80" s="130">
        <v>57314067988</v>
      </c>
      <c r="K80" s="130">
        <v>0</v>
      </c>
      <c r="L80" s="130">
        <v>69510953894</v>
      </c>
    </row>
    <row r="81" spans="2:12" ht="15" customHeight="1">
      <c r="B81" s="129" t="s">
        <v>499</v>
      </c>
      <c r="C81" s="129" t="s">
        <v>49</v>
      </c>
      <c r="D81" s="130">
        <v>-400000000</v>
      </c>
      <c r="E81" s="130">
        <v>0</v>
      </c>
      <c r="F81" s="130">
        <v>11394953505</v>
      </c>
      <c r="G81" s="130">
        <v>0</v>
      </c>
      <c r="H81" s="130">
        <v>400000000</v>
      </c>
      <c r="I81" s="130">
        <v>0</v>
      </c>
      <c r="J81" s="130">
        <v>11394953505</v>
      </c>
      <c r="K81" s="130">
        <v>0</v>
      </c>
      <c r="L81" s="130">
        <v>11794953505</v>
      </c>
    </row>
    <row r="82" spans="2:12" ht="15" customHeight="1" hidden="1">
      <c r="B82" s="129" t="s">
        <v>500</v>
      </c>
      <c r="C82" s="129" t="s">
        <v>50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</row>
    <row r="83" spans="2:12" ht="15" customHeight="1" hidden="1">
      <c r="B83" s="129" t="s">
        <v>501</v>
      </c>
      <c r="C83" s="129" t="s">
        <v>52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30">
        <v>0</v>
      </c>
      <c r="L83" s="130">
        <v>0</v>
      </c>
    </row>
    <row r="84" spans="2:12" ht="15" customHeight="1" hidden="1">
      <c r="B84" s="129" t="s">
        <v>502</v>
      </c>
      <c r="C84" s="129" t="s">
        <v>53</v>
      </c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</row>
    <row r="85" spans="2:12" ht="15" customHeight="1" hidden="1">
      <c r="B85" s="129" t="s">
        <v>503</v>
      </c>
      <c r="C85" s="129" t="s">
        <v>504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</row>
    <row r="86" spans="2:12" ht="15" customHeight="1" hidden="1">
      <c r="B86" s="129" t="s">
        <v>505</v>
      </c>
      <c r="C86" s="129" t="s">
        <v>506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</row>
    <row r="87" spans="2:12" ht="15" customHeight="1" hidden="1">
      <c r="B87" s="129" t="s">
        <v>507</v>
      </c>
      <c r="C87" s="129" t="s">
        <v>508</v>
      </c>
      <c r="D87" s="130">
        <v>-263119818</v>
      </c>
      <c r="E87" s="130">
        <v>1268739057</v>
      </c>
      <c r="F87" s="130">
        <v>1005619239</v>
      </c>
      <c r="G87" s="130">
        <v>0</v>
      </c>
      <c r="H87" s="130">
        <v>263119818</v>
      </c>
      <c r="I87" s="130">
        <v>1268739057</v>
      </c>
      <c r="J87" s="130">
        <v>1005619239</v>
      </c>
      <c r="K87" s="130">
        <v>0</v>
      </c>
      <c r="L87" s="130">
        <v>0</v>
      </c>
    </row>
    <row r="88" spans="2:12" ht="15" customHeight="1" hidden="1">
      <c r="B88" s="129" t="s">
        <v>509</v>
      </c>
      <c r="C88" s="129" t="s">
        <v>510</v>
      </c>
      <c r="D88" s="130">
        <v>0</v>
      </c>
      <c r="E88" s="130">
        <v>41064519703</v>
      </c>
      <c r="F88" s="130">
        <v>41064519703</v>
      </c>
      <c r="G88" s="130">
        <v>0</v>
      </c>
      <c r="H88" s="130">
        <v>0</v>
      </c>
      <c r="I88" s="130">
        <v>41064519703</v>
      </c>
      <c r="J88" s="130">
        <v>41064519703</v>
      </c>
      <c r="K88" s="130">
        <v>0</v>
      </c>
      <c r="L88" s="130">
        <v>0</v>
      </c>
    </row>
    <row r="89" spans="2:12" ht="15" customHeight="1" hidden="1">
      <c r="B89" s="129" t="s">
        <v>511</v>
      </c>
      <c r="C89" s="129" t="s">
        <v>512</v>
      </c>
      <c r="D89" s="130">
        <v>0</v>
      </c>
      <c r="E89" s="130">
        <v>121351026</v>
      </c>
      <c r="F89" s="130">
        <v>121351026</v>
      </c>
      <c r="G89" s="130">
        <v>0</v>
      </c>
      <c r="H89" s="130">
        <v>0</v>
      </c>
      <c r="I89" s="130">
        <v>121351026</v>
      </c>
      <c r="J89" s="130">
        <v>121351026</v>
      </c>
      <c r="K89" s="130">
        <v>0</v>
      </c>
      <c r="L89" s="130">
        <v>0</v>
      </c>
    </row>
    <row r="90" spans="2:12" ht="15" customHeight="1" hidden="1">
      <c r="B90" s="129" t="s">
        <v>513</v>
      </c>
      <c r="C90" s="129" t="s">
        <v>514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</row>
    <row r="91" spans="2:12" ht="15" customHeight="1" hidden="1">
      <c r="B91" s="129" t="s">
        <v>515</v>
      </c>
      <c r="C91" s="129" t="s">
        <v>516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</row>
    <row r="92" spans="2:12" ht="15" customHeight="1" hidden="1">
      <c r="B92" s="129" t="s">
        <v>517</v>
      </c>
      <c r="C92" s="129" t="s">
        <v>518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</row>
    <row r="93" spans="2:12" ht="15" customHeight="1">
      <c r="B93" s="129" t="s">
        <v>519</v>
      </c>
      <c r="C93" s="129" t="s">
        <v>520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9135115222</v>
      </c>
    </row>
    <row r="94" spans="11:12" ht="15" customHeight="1">
      <c r="K94" s="130">
        <f>SUM(K2:K93)</f>
        <v>501298108724</v>
      </c>
      <c r="L94" s="130">
        <f>SUM(L2:L93)</f>
        <v>501298108724</v>
      </c>
    </row>
    <row r="95" ht="15" customHeight="1">
      <c r="L95" s="130">
        <f>L94-K94</f>
        <v>0</v>
      </c>
    </row>
    <row r="96" spans="11:12" ht="15" customHeight="1">
      <c r="K96" s="130">
        <v>501298108724</v>
      </c>
      <c r="L96" s="130">
        <v>501298108724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4" sqref="F24"/>
    </sheetView>
  </sheetViews>
  <sheetFormatPr defaultColWidth="9.140625" defaultRowHeight="12.75"/>
  <cols>
    <col min="1" max="1" width="6.140625" style="84" customWidth="1"/>
    <col min="2" max="2" width="40.8515625" style="84" customWidth="1"/>
    <col min="3" max="3" width="18.8515625" style="116" customWidth="1"/>
    <col min="4" max="4" width="22.28125" style="84" customWidth="1"/>
    <col min="5" max="5" width="9.140625" style="84" customWidth="1"/>
    <col min="6" max="6" width="18.57421875" style="84" customWidth="1"/>
    <col min="7" max="16384" width="9.140625" style="84" customWidth="1"/>
  </cols>
  <sheetData>
    <row r="1" ht="15">
      <c r="A1" s="83" t="s">
        <v>289</v>
      </c>
    </row>
    <row r="2" ht="15">
      <c r="A2" s="83"/>
    </row>
    <row r="3" spans="1:4" ht="18.75">
      <c r="A3" s="216" t="s">
        <v>294</v>
      </c>
      <c r="B3" s="216"/>
      <c r="C3" s="216"/>
      <c r="D3" s="216"/>
    </row>
    <row r="4" spans="1:4" ht="18.75">
      <c r="A4" s="216" t="s">
        <v>295</v>
      </c>
      <c r="B4" s="216"/>
      <c r="C4" s="216"/>
      <c r="D4" s="216"/>
    </row>
    <row r="5" spans="1:4" ht="18.75">
      <c r="A5" s="216" t="s">
        <v>276</v>
      </c>
      <c r="B5" s="216"/>
      <c r="C5" s="216"/>
      <c r="D5" s="216"/>
    </row>
    <row r="6" ht="15.75" thickBot="1"/>
    <row r="7" spans="1:4" ht="15.75" thickTop="1">
      <c r="A7" s="85" t="s">
        <v>290</v>
      </c>
      <c r="B7" s="86" t="s">
        <v>291</v>
      </c>
      <c r="C7" s="217" t="s">
        <v>296</v>
      </c>
      <c r="D7" s="218"/>
    </row>
    <row r="8" spans="1:4" ht="15">
      <c r="A8" s="87"/>
      <c r="B8" s="88"/>
      <c r="C8" s="117" t="s">
        <v>292</v>
      </c>
      <c r="D8" s="89" t="s">
        <v>293</v>
      </c>
    </row>
    <row r="9" spans="1:4" ht="15">
      <c r="A9" s="90"/>
      <c r="B9" s="91"/>
      <c r="C9" s="118"/>
      <c r="D9" s="99"/>
    </row>
    <row r="10" spans="1:4" ht="15">
      <c r="A10" s="100">
        <v>1</v>
      </c>
      <c r="B10" s="101" t="s">
        <v>297</v>
      </c>
      <c r="C10" s="119"/>
      <c r="D10" s="102">
        <v>259821759</v>
      </c>
    </row>
    <row r="11" spans="1:4" ht="15">
      <c r="A11" s="100">
        <v>2</v>
      </c>
      <c r="B11" s="101" t="s">
        <v>298</v>
      </c>
      <c r="C11" s="120"/>
      <c r="D11" s="103">
        <f>SUM(D12:D22)</f>
        <v>18432185630</v>
      </c>
    </row>
    <row r="12" spans="1:4" ht="15">
      <c r="A12" s="96"/>
      <c r="B12" s="93" t="s">
        <v>299</v>
      </c>
      <c r="C12" s="121"/>
      <c r="D12" s="104">
        <v>2156500033</v>
      </c>
    </row>
    <row r="13" spans="1:4" ht="15">
      <c r="A13" s="96"/>
      <c r="B13" s="93" t="s">
        <v>300</v>
      </c>
      <c r="C13" s="121"/>
      <c r="D13" s="104">
        <v>10000000</v>
      </c>
    </row>
    <row r="14" spans="1:4" ht="15">
      <c r="A14" s="96"/>
      <c r="B14" s="93" t="s">
        <v>301</v>
      </c>
      <c r="C14" s="121"/>
      <c r="D14" s="104">
        <v>160517735</v>
      </c>
    </row>
    <row r="15" spans="1:4" ht="15">
      <c r="A15" s="96"/>
      <c r="B15" s="93" t="s">
        <v>302</v>
      </c>
      <c r="C15" s="121"/>
      <c r="D15" s="104">
        <v>30000000</v>
      </c>
    </row>
    <row r="16" spans="1:4" ht="15">
      <c r="A16" s="96"/>
      <c r="B16" s="93" t="s">
        <v>303</v>
      </c>
      <c r="C16" s="121"/>
      <c r="D16" s="104">
        <v>2997353996</v>
      </c>
    </row>
    <row r="17" spans="1:4" ht="15">
      <c r="A17" s="96"/>
      <c r="B17" s="93" t="s">
        <v>304</v>
      </c>
      <c r="C17" s="121"/>
      <c r="D17" s="104">
        <v>161004720</v>
      </c>
    </row>
    <row r="18" spans="1:4" ht="15">
      <c r="A18" s="96"/>
      <c r="B18" s="93" t="s">
        <v>305</v>
      </c>
      <c r="C18" s="121"/>
      <c r="D18" s="104">
        <v>100000000</v>
      </c>
    </row>
    <row r="19" spans="1:4" ht="15">
      <c r="A19" s="96"/>
      <c r="B19" s="93" t="s">
        <v>306</v>
      </c>
      <c r="C19" s="121"/>
      <c r="D19" s="104">
        <v>1298267556</v>
      </c>
    </row>
    <row r="20" spans="1:4" ht="15">
      <c r="A20" s="96"/>
      <c r="B20" s="93" t="s">
        <v>307</v>
      </c>
      <c r="C20" s="121"/>
      <c r="D20" s="104">
        <v>9974123576</v>
      </c>
    </row>
    <row r="21" spans="1:4" ht="15">
      <c r="A21" s="96"/>
      <c r="B21" s="93" t="s">
        <v>308</v>
      </c>
      <c r="C21" s="121"/>
      <c r="D21" s="104">
        <v>1000000000</v>
      </c>
    </row>
    <row r="22" spans="1:4" ht="15">
      <c r="A22" s="96"/>
      <c r="B22" s="93" t="s">
        <v>309</v>
      </c>
      <c r="C22" s="121"/>
      <c r="D22" s="104">
        <v>544418014</v>
      </c>
    </row>
    <row r="23" spans="1:4" ht="15">
      <c r="A23" s="105">
        <v>3</v>
      </c>
      <c r="B23" s="83" t="s">
        <v>310</v>
      </c>
      <c r="C23" s="119"/>
      <c r="D23" s="102">
        <f>SUM(D24:D31)</f>
        <v>1956749285</v>
      </c>
    </row>
    <row r="24" spans="1:4" ht="15">
      <c r="A24" s="92"/>
      <c r="B24" s="93" t="s">
        <v>311</v>
      </c>
      <c r="C24" s="121"/>
      <c r="D24" s="104">
        <v>21884675</v>
      </c>
    </row>
    <row r="25" spans="1:4" ht="15">
      <c r="A25" s="92"/>
      <c r="B25" s="93" t="s">
        <v>312</v>
      </c>
      <c r="C25" s="121"/>
      <c r="D25" s="104">
        <v>25202000</v>
      </c>
    </row>
    <row r="26" spans="1:4" ht="15">
      <c r="A26" s="92"/>
      <c r="B26" s="93" t="s">
        <v>313</v>
      </c>
      <c r="C26" s="121"/>
      <c r="D26" s="104">
        <v>8000000</v>
      </c>
    </row>
    <row r="27" spans="1:4" ht="15">
      <c r="A27" s="92"/>
      <c r="B27" s="93" t="s">
        <v>314</v>
      </c>
      <c r="C27" s="121"/>
      <c r="D27" s="104">
        <v>40000000</v>
      </c>
    </row>
    <row r="28" spans="1:4" ht="15">
      <c r="A28" s="92"/>
      <c r="B28" s="93" t="s">
        <v>315</v>
      </c>
      <c r="C28" s="121"/>
      <c r="D28" s="104">
        <v>1542503351</v>
      </c>
    </row>
    <row r="29" spans="1:4" ht="15">
      <c r="A29" s="92"/>
      <c r="B29" s="93" t="s">
        <v>316</v>
      </c>
      <c r="C29" s="121"/>
      <c r="D29" s="104">
        <v>214514741</v>
      </c>
    </row>
    <row r="30" spans="1:4" ht="15">
      <c r="A30" s="92"/>
      <c r="B30" s="93" t="s">
        <v>317</v>
      </c>
      <c r="C30" s="121"/>
      <c r="D30" s="104">
        <v>90826518</v>
      </c>
    </row>
    <row r="31" spans="1:4" ht="15">
      <c r="A31" s="92"/>
      <c r="B31" s="93" t="s">
        <v>318</v>
      </c>
      <c r="C31" s="121"/>
      <c r="D31" s="104">
        <v>13818000</v>
      </c>
    </row>
    <row r="32" spans="1:4" ht="15">
      <c r="A32" s="105">
        <v>4</v>
      </c>
      <c r="B32" s="83" t="s">
        <v>211</v>
      </c>
      <c r="C32" s="119"/>
      <c r="D32" s="102">
        <f>SUM(D33)</f>
        <v>346159137</v>
      </c>
    </row>
    <row r="33" spans="1:4" ht="15">
      <c r="A33" s="92"/>
      <c r="B33" s="93" t="s">
        <v>319</v>
      </c>
      <c r="C33" s="121"/>
      <c r="D33" s="104">
        <v>346159137</v>
      </c>
    </row>
    <row r="34" spans="1:4" ht="15">
      <c r="A34" s="105">
        <v>5</v>
      </c>
      <c r="B34" s="101" t="s">
        <v>320</v>
      </c>
      <c r="C34" s="119"/>
      <c r="D34" s="102">
        <f>SUM(D35:D38)</f>
        <v>526550521</v>
      </c>
    </row>
    <row r="35" spans="1:4" ht="15">
      <c r="A35" s="92"/>
      <c r="B35" s="93" t="s">
        <v>321</v>
      </c>
      <c r="C35" s="121"/>
      <c r="D35" s="104">
        <v>338962745</v>
      </c>
    </row>
    <row r="36" spans="1:4" ht="15">
      <c r="A36" s="92"/>
      <c r="B36" s="93" t="s">
        <v>322</v>
      </c>
      <c r="C36" s="121"/>
      <c r="D36" s="104">
        <v>77898073</v>
      </c>
    </row>
    <row r="37" spans="1:4" ht="15">
      <c r="A37" s="92"/>
      <c r="B37" s="93" t="s">
        <v>323</v>
      </c>
      <c r="C37" s="121"/>
      <c r="D37" s="104">
        <v>33164086</v>
      </c>
    </row>
    <row r="38" spans="1:4" ht="15">
      <c r="A38" s="92"/>
      <c r="B38" s="93" t="s">
        <v>324</v>
      </c>
      <c r="C38" s="121"/>
      <c r="D38" s="104">
        <v>76525617</v>
      </c>
    </row>
    <row r="39" spans="1:4" ht="15">
      <c r="A39" s="105">
        <v>6</v>
      </c>
      <c r="B39" s="101" t="s">
        <v>186</v>
      </c>
      <c r="C39" s="119"/>
      <c r="D39" s="102">
        <f>SUM(D40:D48)</f>
        <v>1245902123</v>
      </c>
    </row>
    <row r="40" spans="1:4" ht="15">
      <c r="A40" s="92"/>
      <c r="B40" s="93" t="s">
        <v>325</v>
      </c>
      <c r="C40" s="121"/>
      <c r="D40" s="104">
        <v>251700000</v>
      </c>
    </row>
    <row r="41" spans="1:4" ht="15">
      <c r="A41" s="92"/>
      <c r="B41" s="93" t="s">
        <v>326</v>
      </c>
      <c r="C41" s="121">
        <v>79575000</v>
      </c>
      <c r="D41" s="104"/>
    </row>
    <row r="42" spans="1:4" ht="15">
      <c r="A42" s="92"/>
      <c r="B42" s="93" t="s">
        <v>327</v>
      </c>
      <c r="C42" s="121"/>
      <c r="D42" s="104">
        <v>300000000</v>
      </c>
    </row>
    <row r="43" spans="1:4" ht="15">
      <c r="A43" s="92"/>
      <c r="B43" s="93" t="s">
        <v>328</v>
      </c>
      <c r="C43" s="121"/>
      <c r="D43" s="104">
        <v>449759015</v>
      </c>
    </row>
    <row r="44" spans="1:4" ht="15">
      <c r="A44" s="92"/>
      <c r="B44" s="93" t="s">
        <v>329</v>
      </c>
      <c r="C44" s="121"/>
      <c r="D44" s="104">
        <v>33500000</v>
      </c>
    </row>
    <row r="45" spans="1:4" ht="15">
      <c r="A45" s="92"/>
      <c r="B45" s="93" t="s">
        <v>330</v>
      </c>
      <c r="C45" s="121">
        <v>1117090</v>
      </c>
      <c r="D45" s="104"/>
    </row>
    <row r="46" spans="1:4" ht="15">
      <c r="A46" s="92"/>
      <c r="B46" s="93" t="s">
        <v>331</v>
      </c>
      <c r="C46" s="121"/>
      <c r="D46" s="104">
        <v>34207740</v>
      </c>
    </row>
    <row r="47" spans="1:4" ht="15">
      <c r="A47" s="92"/>
      <c r="B47" s="95" t="s">
        <v>332</v>
      </c>
      <c r="C47" s="122"/>
      <c r="D47" s="106">
        <v>5</v>
      </c>
    </row>
    <row r="48" spans="1:4" ht="15">
      <c r="A48" s="94"/>
      <c r="B48" s="95" t="s">
        <v>334</v>
      </c>
      <c r="C48" s="122"/>
      <c r="D48" s="106">
        <v>176735363</v>
      </c>
    </row>
    <row r="49" spans="1:4" ht="15">
      <c r="A49" s="94"/>
      <c r="B49" s="95"/>
      <c r="C49" s="122"/>
      <c r="D49" s="106"/>
    </row>
    <row r="50" spans="1:6" ht="15">
      <c r="A50" s="94"/>
      <c r="B50" s="107" t="s">
        <v>333</v>
      </c>
      <c r="C50" s="123">
        <f>SUM(C12:C49)</f>
        <v>80692090</v>
      </c>
      <c r="D50" s="108">
        <f>D10+D11+D23+D32+D34+D39</f>
        <v>22767368455</v>
      </c>
      <c r="F50" s="10"/>
    </row>
    <row r="51" spans="1:6" ht="15.75" thickBot="1">
      <c r="A51" s="97"/>
      <c r="B51" s="98"/>
      <c r="C51" s="124"/>
      <c r="D51" s="109"/>
      <c r="F51" s="110"/>
    </row>
    <row r="52" ht="15.75" thickTop="1"/>
    <row r="53" ht="15">
      <c r="C53" s="116">
        <v>55378550823</v>
      </c>
    </row>
    <row r="54" spans="2:3" ht="15">
      <c r="B54" s="84" t="s">
        <v>1</v>
      </c>
      <c r="C54" s="116">
        <v>11076744201</v>
      </c>
    </row>
    <row r="55" spans="2:3" ht="15">
      <c r="B55" s="84" t="s">
        <v>2</v>
      </c>
      <c r="C55" s="116">
        <v>20000000000</v>
      </c>
    </row>
    <row r="56" ht="15">
      <c r="B56" s="84" t="s">
        <v>3</v>
      </c>
    </row>
    <row r="57" spans="2:3" ht="15">
      <c r="B57" s="84" t="s">
        <v>4</v>
      </c>
      <c r="C57" s="116">
        <v>886036132</v>
      </c>
    </row>
    <row r="58" spans="2:3" ht="15">
      <c r="B58" s="84">
        <v>415</v>
      </c>
      <c r="C58" s="116">
        <v>4430180662</v>
      </c>
    </row>
    <row r="59" spans="2:3" ht="15">
      <c r="B59" s="84">
        <v>414</v>
      </c>
      <c r="C59" s="116">
        <v>8796174304</v>
      </c>
    </row>
    <row r="60" spans="2:3" ht="15">
      <c r="B60" s="84">
        <v>431</v>
      </c>
      <c r="C60" s="116">
        <v>886036132</v>
      </c>
    </row>
    <row r="61" spans="2:3" ht="15">
      <c r="B61" s="84">
        <v>431</v>
      </c>
      <c r="C61" s="116">
        <v>9303379391</v>
      </c>
    </row>
    <row r="62" ht="15">
      <c r="C62" s="116">
        <f>SUM(C54:C61)</f>
        <v>55378550822</v>
      </c>
    </row>
    <row r="63" ht="15">
      <c r="C63" s="125">
        <f>C53-C62</f>
        <v>1</v>
      </c>
    </row>
  </sheetData>
  <mergeCells count="4">
    <mergeCell ref="A3:D3"/>
    <mergeCell ref="A4:D4"/>
    <mergeCell ref="A5:D5"/>
    <mergeCell ref="C7:D7"/>
  </mergeCells>
  <printOptions/>
  <pageMargins left="0.65" right="0.25" top="0.49" bottom="0.26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AC_03</cp:lastModifiedBy>
  <cp:lastPrinted>2006-03-14T05:32:57Z</cp:lastPrinted>
  <dcterms:created xsi:type="dcterms:W3CDTF">2005-06-06T06:38:12Z</dcterms:created>
  <dcterms:modified xsi:type="dcterms:W3CDTF">2006-03-14T07:49:38Z</dcterms:modified>
  <cp:category/>
  <cp:version/>
  <cp:contentType/>
  <cp:contentStatus/>
</cp:coreProperties>
</file>