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9870" activeTab="2"/>
  </bookViews>
  <sheets>
    <sheet name="CDKT" sheetId="1" r:id="rId1"/>
    <sheet name="KQKD" sheetId="2" r:id="rId2"/>
    <sheet name="LCTT" sheetId="3" r:id="rId3"/>
    <sheet name="XL4Test5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'[6]CT -THVLNC'!#REF!</definedName>
    <definedName name="a16550">'[2]CT -THVLNC'!#REF!</definedName>
    <definedName name="Bust" localSheetId="3">'XL4Test5'!$C$15</definedName>
    <definedName name="CLVC3">0.1</definedName>
    <definedName name="Continue" localSheetId="3">'XL4Test5'!$C$30</definedName>
    <definedName name="CT250">'[4]dongia (2)'!#REF!</definedName>
    <definedName name="Document_array" localSheetId="3">{"BAOCAOTAICHINH QUY4.2012.xls"}</definedName>
    <definedName name="Documents_array" localSheetId="3">'XL4Test5'!$B$2:$B$19</definedName>
    <definedName name="h" hidden="1">{"'Sheet1'!$L$16"}</definedName>
    <definedName name="Heä_soá_laép_xaø_H">1.7</definedName>
    <definedName name="Hello" localSheetId="3">'XL4Test5'!$A$33</definedName>
    <definedName name="hh1" localSheetId="3">'[5]XL4Poppy'!$C$9</definedName>
    <definedName name="hh1">'[3]XL4Poppy'!$C$9</definedName>
    <definedName name="hh2" localSheetId="3">'[5]XL4Poppy'!$A$15</definedName>
    <definedName name="hh2">'[3]XL4Poppy'!$A$15</definedName>
    <definedName name="hh3" localSheetId="3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hidden="1">{"'Sheet1'!$L$16"}</definedName>
    <definedName name="MakeIt" localSheetId="3">'XL4Test5'!$A$15</definedName>
    <definedName name="Morning" localSheetId="3">'XL4Test5'!$A$33</definedName>
    <definedName name="op" localSheetId="3">'XL4Test5'!$C$23</definedName>
    <definedName name="po" localSheetId="3">'XL4Test5'!$C$23</definedName>
    <definedName name="_xlnm.Print_Titles" localSheetId="1">'KQKD'!$7:$7</definedName>
    <definedName name="_xlnm.Print_Titles" localSheetId="2">'LCTT'!$7:$7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sharedStrings.xml><?xml version="1.0" encoding="utf-8"?>
<sst xmlns="http://schemas.openxmlformats.org/spreadsheetml/2006/main" count="336" uniqueCount="288">
  <si>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</si>
  <si>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</si>
  <si>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</si>
  <si>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</si>
  <si>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</si>
  <si>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</si>
  <si>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</si>
  <si>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</si>
  <si>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</si>
  <si>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</si>
  <si>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</si>
  <si>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</si>
  <si>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</si>
  <si>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</si>
  <si>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</si>
  <si>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</si>
  <si>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</si>
  <si>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</si>
  <si>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</si>
  <si>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</si>
  <si>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</si>
  <si>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</si>
  <si>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</si>
  <si>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</si>
  <si>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</si>
  <si>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</si>
  <si>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</si>
  <si>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</si>
  <si>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</si>
  <si>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</si>
  <si>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</si>
  <si>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</si>
  <si>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</si>
  <si>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</si>
  <si>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</si>
  <si>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</si>
  <si>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</si>
  <si>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</si>
  <si>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</si>
  <si>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</si>
  <si>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</si>
  <si>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</si>
  <si>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</si>
  <si>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</si>
  <si>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</si>
  <si>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4. Tài sản ngắn hạn khác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</si>
  <si>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</si>
  <si>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</si>
  <si>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</si>
  <si>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</si>
  <si>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</si>
  <si>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</si>
  <si>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</si>
  <si>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</si>
  <si>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</si>
  <si>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</si>
  <si>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</si>
  <si>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</si>
  <si>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</si>
  <si>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</si>
  <si>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</si>
  <si>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</si>
  <si>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</si>
  <si>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</si>
  <si>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</si>
  <si>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</si>
  <si>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</si>
  <si>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</si>
  <si>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</si>
  <si>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</si>
  <si>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</si>
  <si>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</si>
  <si>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</si>
  <si>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</si>
  <si>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</si>
  <si>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</si>
  <si>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</si>
  <si>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</si>
  <si>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</si>
  <si>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</si>
  <si>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</si>
  <si>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</si>
  <si>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</si>
  <si>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</si>
  <si>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</si>
  <si>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</si>
  <si>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</si>
  <si>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</si>
  <si>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</si>
  <si>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</si>
  <si>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</si>
  <si>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</si>
  <si>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</si>
  <si>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</si>
  <si>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</si>
  <si>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</si>
  <si>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</si>
  <si>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</si>
  <si>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</si>
  <si>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</si>
  <si>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</si>
  <si>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</si>
  <si>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</si>
  <si>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</si>
  <si>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</si>
  <si>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</si>
  <si>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</si>
  <si>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</si>
  <si>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</si>
  <si>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</si>
  <si>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</si>
  <si>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</si>
  <si>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</si>
  <si>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</si>
  <si>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</si>
  <si>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</si>
  <si>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</si>
  <si>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</si>
  <si>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</si>
  <si>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</si>
  <si>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</si>
  <si>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</si>
  <si>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</si>
  <si>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</si>
  <si>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</si>
  <si>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</si>
  <si>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</si>
  <si>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</si>
  <si>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</si>
  <si>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</si>
  <si>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</si>
  <si>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</si>
  <si>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</si>
  <si>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</si>
  <si>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</si>
  <si>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</si>
  <si>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</si>
  <si>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24</t>
  </si>
  <si>
    <t>25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</si>
  <si>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</si>
  <si>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</si>
  <si>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</si>
  <si>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</si>
  <si>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</si>
  <si>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</si>
  <si>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</si>
  <si>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</si>
  <si>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</si>
  <si>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</si>
  <si>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</si>
  <si>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</si>
  <si>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</si>
  <si>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</si>
  <si>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</si>
  <si>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</si>
  <si>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Kế toán trưởng</t>
  </si>
  <si>
    <t>Lũy kế từ đầu năm đến cuối quý này(Năm nay)</t>
  </si>
  <si>
    <t>Lũy kế từ đầu năm đến cuối quý này 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</si>
  <si>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</si>
  <si>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</si>
  <si>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</si>
  <si>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</si>
  <si>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</si>
  <si>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</si>
  <si>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</si>
  <si>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</si>
  <si>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</si>
  <si>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</si>
  <si>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</si>
  <si>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</si>
  <si>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</si>
  <si>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</si>
  <si>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</si>
  <si>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</si>
  <si>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</si>
  <si>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</si>
  <si>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</si>
  <si>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</si>
  <si>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</si>
  <si>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</si>
  <si>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</si>
  <si>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</si>
  <si>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</si>
  <si>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</si>
  <si>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</si>
  <si>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</si>
  <si>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</si>
  <si>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</si>
  <si>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</si>
  <si>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</si>
  <si>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</si>
  <si>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</si>
  <si>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</si>
  <si>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</si>
  <si>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Phan Thị Thu Hà                                            Phan Thị Thu Hà      </t>
  </si>
  <si>
    <t>Lê Hồng Quế</t>
  </si>
  <si>
    <t>Phan Thị Thu hà</t>
  </si>
  <si>
    <t xml:space="preserve">                            Lập biểu                                        </t>
  </si>
  <si>
    <t xml:space="preserve">                    Phan Thị Thu Hà</t>
  </si>
  <si>
    <t>Phan Thị Thu Hà                                             Phan Thị Thu Hà</t>
  </si>
  <si>
    <t>BÁO CÁO KẾT QUẢ KINH DOANH</t>
  </si>
  <si>
    <t xml:space="preserve">BÁO CÁO LƯU CHUYỂN TIỀN TỆ </t>
  </si>
  <si>
    <t>5.Phải thu về cho vay ngắn hạn</t>
  </si>
  <si>
    <t>IV. Tài sản dở dang dài hạn</t>
  </si>
  <si>
    <t>2. Chi phí xây dựng cơ bản dở dang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</si>
  <si>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</si>
  <si>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</si>
  <si>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</si>
  <si>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</si>
  <si>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</si>
  <si>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</si>
  <si>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7. Tài sản thiếu chờ xử lý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</si>
  <si>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</si>
  <si>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</si>
  <si>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</si>
  <si>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</si>
  <si>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</si>
  <si>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</si>
  <si>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</si>
  <si>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</si>
  <si>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</si>
  <si>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</si>
  <si>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</si>
  <si>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</si>
  <si>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</si>
  <si>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</si>
  <si>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</si>
  <si>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</si>
  <si>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</si>
  <si>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</si>
  <si>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</si>
  <si>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</si>
  <si>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</si>
  <si>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</si>
  <si>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</si>
  <si>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</si>
  <si>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</si>
  <si>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</si>
  <si>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</si>
  <si>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</si>
  <si>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</si>
  <si>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</si>
  <si>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</si>
  <si>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</si>
  <si>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</si>
  <si>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</si>
  <si>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</si>
  <si>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</si>
  <si>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</si>
  <si>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</si>
  <si>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</si>
  <si>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</si>
  <si>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</si>
  <si>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</si>
  <si>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</si>
  <si>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</si>
  <si>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</si>
  <si>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</si>
  <si>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</si>
  <si>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</si>
  <si>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</si>
  <si>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</si>
  <si>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</si>
  <si>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</si>
  <si>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</si>
  <si>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</si>
  <si>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</si>
  <si>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</si>
  <si>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</si>
  <si>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</si>
  <si>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</si>
  <si>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</si>
  <si>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12. Nguồn vốn đầu tư XDCB</t>
  </si>
  <si>
    <t>13. Lợi ích cổ đông không kiểm soát</t>
  </si>
  <si>
    <t>8.Phần lãi lỗ trong công ty liên doanh, liên kết</t>
  </si>
  <si>
    <t>9. Chi phí bán hàng</t>
  </si>
  <si>
    <t>10. Chi phí quản lý doanh nghiệp</t>
  </si>
  <si>
    <t>11. Lợi nhuận thuần từ hoạt động kinh doanh{30=20+(21-22)+24 - (25+26)}</t>
  </si>
  <si>
    <t>12. Thu nhập khác</t>
  </si>
  <si>
    <t>13. Chi phí khác</t>
  </si>
  <si>
    <t>14. Lợi nhuận khác(40=31-32)</t>
  </si>
  <si>
    <t>18.1 Lợi nhuận sau thuế của công ty mẹ</t>
  </si>
  <si>
    <t>18.2 Lợi nhuận sau thuế của cổ đông không kiểm soát</t>
  </si>
  <si>
    <t>20.Lãi suy giảm trên cổ phiếu</t>
  </si>
  <si>
    <t>3.Tiền thu từ đi vay</t>
  </si>
  <si>
    <t>Ngày 30 tháng 09 năm 2015</t>
  </si>
  <si>
    <t>Quý 3 năm tài chính 2015</t>
  </si>
  <si>
    <t>Ngày 18 tháng 10 năm 2015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</si>
</sst>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81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2" borderId="0">
      <alignment/>
      <protection/>
    </xf>
    <xf numFmtId="9" fontId="14" fillId="0" borderId="0" applyFont="0" applyFill="0" applyBorder="0" applyAlignment="0" applyProtection="0"/>
    <xf numFmtId="0" fontId="15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0" borderId="0">
      <alignment/>
      <protection/>
    </xf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8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1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66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67" fillId="28" borderId="1" applyNumberFormat="0" applyAlignment="0" applyProtection="0"/>
    <xf numFmtId="0" fontId="22" fillId="0" borderId="0">
      <alignment/>
      <protection/>
    </xf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3" fontId="0" fillId="0" borderId="0" applyFont="0" applyBorder="0" applyAlignment="0">
      <protection/>
    </xf>
    <xf numFmtId="0" fontId="69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0" fillId="30" borderId="0" applyNumberFormat="0" applyBorder="0" applyAlignment="0" applyProtection="0"/>
    <xf numFmtId="38" fontId="25" fillId="31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206" fontId="28" fillId="0" borderId="0">
      <alignment/>
      <protection locked="0"/>
    </xf>
    <xf numFmtId="206" fontId="28" fillId="0" borderId="0">
      <alignment/>
      <protection locked="0"/>
    </xf>
    <xf numFmtId="0" fontId="29" fillId="0" borderId="0" applyNumberFormat="0" applyFill="0" applyBorder="0" applyAlignment="0" applyProtection="0"/>
    <xf numFmtId="0" fontId="74" fillId="32" borderId="1" applyNumberFormat="0" applyAlignment="0" applyProtection="0"/>
    <xf numFmtId="10" fontId="25" fillId="31" borderId="8" applyNumberFormat="0" applyBorder="0" applyAlignment="0" applyProtection="0"/>
    <xf numFmtId="0" fontId="75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192" fontId="33" fillId="0" borderId="0">
      <alignment/>
      <protection/>
    </xf>
    <xf numFmtId="0" fontId="0" fillId="34" borderId="11" applyNumberFormat="0" applyFont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36" fillId="0" borderId="0">
      <alignment/>
      <protection/>
    </xf>
    <xf numFmtId="0" fontId="77" fillId="28" borderId="12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45" fillId="0" borderId="0" applyFont="0" applyFill="0" applyBorder="0" applyAlignment="0" applyProtection="0"/>
    <xf numFmtId="179" fontId="3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7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7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7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7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7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7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6" fillId="0" borderId="15" xfId="77" applyNumberFormat="1" applyFont="1" applyBorder="1" applyAlignment="1">
      <alignment/>
    </xf>
    <xf numFmtId="164" fontId="1" fillId="0" borderId="0" xfId="77" applyNumberFormat="1" applyFont="1" applyAlignment="1">
      <alignment/>
    </xf>
    <xf numFmtId="0" fontId="9" fillId="0" borderId="0" xfId="24" applyFont="1" applyFill="1">
      <alignment/>
      <protection/>
    </xf>
    <xf numFmtId="0" fontId="46" fillId="0" borderId="18" xfId="24" applyFont="1" applyFill="1" applyBorder="1">
      <alignment/>
      <protection/>
    </xf>
    <xf numFmtId="0" fontId="9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7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15" xfId="77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4" fillId="0" borderId="15" xfId="77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77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77" applyNumberFormat="1" applyFont="1" applyBorder="1" applyAlignment="1">
      <alignment/>
    </xf>
    <xf numFmtId="164" fontId="1" fillId="35" borderId="0" xfId="77" applyNumberFormat="1" applyFont="1" applyFill="1" applyAlignment="1">
      <alignment/>
    </xf>
    <xf numFmtId="164" fontId="1" fillId="36" borderId="0" xfId="77" applyNumberFormat="1" applyFont="1" applyFill="1" applyAlignment="1">
      <alignment/>
    </xf>
    <xf numFmtId="164" fontId="1" fillId="35" borderId="17" xfId="77" applyNumberFormat="1" applyFont="1" applyFill="1" applyBorder="1" applyAlignment="1">
      <alignment horizontal="center" vertical="center" wrapText="1"/>
    </xf>
    <xf numFmtId="164" fontId="1" fillId="36" borderId="17" xfId="77" applyNumberFormat="1" applyFont="1" applyFill="1" applyBorder="1" applyAlignment="1">
      <alignment horizontal="center" vertical="center" wrapText="1"/>
    </xf>
    <xf numFmtId="164" fontId="1" fillId="35" borderId="16" xfId="77" applyNumberFormat="1" applyFont="1" applyFill="1" applyBorder="1" applyAlignment="1">
      <alignment/>
    </xf>
    <xf numFmtId="164" fontId="1" fillId="36" borderId="16" xfId="77" applyNumberFormat="1" applyFont="1" applyFill="1" applyBorder="1" applyAlignment="1">
      <alignment/>
    </xf>
    <xf numFmtId="164" fontId="1" fillId="35" borderId="15" xfId="77" applyNumberFormat="1" applyFont="1" applyFill="1" applyBorder="1" applyAlignment="1">
      <alignment/>
    </xf>
    <xf numFmtId="164" fontId="1" fillId="36" borderId="15" xfId="77" applyNumberFormat="1" applyFont="1" applyFill="1" applyBorder="1" applyAlignment="1">
      <alignment/>
    </xf>
    <xf numFmtId="164" fontId="3" fillId="35" borderId="15" xfId="77" applyNumberFormat="1" applyFont="1" applyFill="1" applyBorder="1" applyAlignment="1">
      <alignment/>
    </xf>
    <xf numFmtId="164" fontId="3" fillId="36" borderId="15" xfId="77" applyNumberFormat="1" applyFont="1" applyFill="1" applyBorder="1" applyAlignment="1">
      <alignment/>
    </xf>
    <xf numFmtId="164" fontId="4" fillId="35" borderId="15" xfId="77" applyNumberFormat="1" applyFont="1" applyFill="1" applyBorder="1" applyAlignment="1">
      <alignment/>
    </xf>
    <xf numFmtId="164" fontId="4" fillId="36" borderId="15" xfId="77" applyNumberFormat="1" applyFont="1" applyFill="1" applyBorder="1" applyAlignment="1">
      <alignment/>
    </xf>
    <xf numFmtId="164" fontId="3" fillId="35" borderId="0" xfId="77" applyNumberFormat="1" applyFont="1" applyFill="1" applyBorder="1" applyAlignment="1">
      <alignment/>
    </xf>
    <xf numFmtId="164" fontId="3" fillId="36" borderId="0" xfId="77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77" applyNumberFormat="1" applyFont="1" applyAlignment="1">
      <alignment horizontal="center"/>
    </xf>
    <xf numFmtId="164" fontId="1" fillId="0" borderId="0" xfId="77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77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77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W_STDFOR" xfId="26"/>
    <cellStyle name="1" xfId="27"/>
    <cellStyle name="¹éºÐÀ²_±âÅ¸" xfId="28"/>
    <cellStyle name="2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3" xfId="36"/>
    <cellStyle name="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ÅëÈ­ [0]_¿ì¹°Åë" xfId="57"/>
    <cellStyle name="AeE­ [0]_INQUIRY ¿µ¾÷AßAø " xfId="58"/>
    <cellStyle name="ÅëÈ­ [0]_Sheet1" xfId="59"/>
    <cellStyle name="ÅëÈ­_¿ì¹°Åë" xfId="60"/>
    <cellStyle name="AeE­_INQUIRY ¿µ¾÷AßAø " xfId="61"/>
    <cellStyle name="ÅëÈ­_Sheet1" xfId="62"/>
    <cellStyle name="ÄÞ¸¶ [0]_¿ì¹°Åë" xfId="63"/>
    <cellStyle name="AÞ¸¶ [0]_INQUIRY ¿?¾÷AßAø " xfId="64"/>
    <cellStyle name="ÄÞ¸¶ [0]_L601CPT" xfId="65"/>
    <cellStyle name="ÄÞ¸¶_¿ì¹°Åë" xfId="66"/>
    <cellStyle name="AÞ¸¶_INQUIRY ¿?¾÷AßAø " xfId="67"/>
    <cellStyle name="ÄÞ¸¶_L601CPT" xfId="68"/>
    <cellStyle name="Bad" xfId="69"/>
    <cellStyle name="C?AØ_¿?¾÷CoE² " xfId="70"/>
    <cellStyle name="Ç¥ÁØ_#2(M17)_1" xfId="71"/>
    <cellStyle name="C￥AØ_¿μ¾÷CoE² " xfId="72"/>
    <cellStyle name="Ç¥ÁØ_±³°¢¼ö·®" xfId="73"/>
    <cellStyle name="Calculation" xfId="74"/>
    <cellStyle name="category" xfId="75"/>
    <cellStyle name="Check Cell" xfId="76"/>
    <cellStyle name="Comma" xfId="77"/>
    <cellStyle name="Comma [0]" xfId="78"/>
    <cellStyle name="Comma0" xfId="79"/>
    <cellStyle name="Currency" xfId="80"/>
    <cellStyle name="Currency [0]" xfId="81"/>
    <cellStyle name="Currency0" xfId="82"/>
    <cellStyle name="Date" xfId="83"/>
    <cellStyle name="Dezimal [0]_UXO VII" xfId="84"/>
    <cellStyle name="Dezimal_UXO VII" xfId="85"/>
    <cellStyle name="e" xfId="86"/>
    <cellStyle name="Explanatory Text" xfId="87"/>
    <cellStyle name="f" xfId="88"/>
    <cellStyle name="Fixed" xfId="89"/>
    <cellStyle name="Followed Hyperlink" xfId="90"/>
    <cellStyle name="Good" xfId="91"/>
    <cellStyle name="Grey" xfId="92"/>
    <cellStyle name="HEADER" xfId="93"/>
    <cellStyle name="Header1" xfId="94"/>
    <cellStyle name="Header2" xfId="95"/>
    <cellStyle name="Heading 1" xfId="96"/>
    <cellStyle name="Heading 2" xfId="97"/>
    <cellStyle name="Heading 3" xfId="98"/>
    <cellStyle name="Heading 4" xfId="99"/>
    <cellStyle name="Heading1" xfId="100"/>
    <cellStyle name="Heading2" xfId="101"/>
    <cellStyle name="Hyperlink" xfId="102"/>
    <cellStyle name="Input" xfId="103"/>
    <cellStyle name="Input [yellow]" xfId="104"/>
    <cellStyle name="Linked Cell" xfId="105"/>
    <cellStyle name="Millares [0]_Well Timing" xfId="106"/>
    <cellStyle name="Millares_Well Timing" xfId="107"/>
    <cellStyle name="Model" xfId="108"/>
    <cellStyle name="Moneda [0]_Well Timing" xfId="109"/>
    <cellStyle name="Moneda_Well Timing" xfId="110"/>
    <cellStyle name="n" xfId="111"/>
    <cellStyle name="Neutral" xfId="112"/>
    <cellStyle name="Normal - Style1" xfId="113"/>
    <cellStyle name="Note" xfId="114"/>
    <cellStyle name="Œ…‹æØ‚è [0.00]_laroux" xfId="115"/>
    <cellStyle name="Œ…‹æØ‚è_laroux" xfId="116"/>
    <cellStyle name="oft Excel]&#13;&#10;Comment=The open=/f lines load custom functions into the Paste Function list.&#13;&#10;Maximized=2&#13;&#10;Basics=1&#13;&#10;A" xfId="117"/>
    <cellStyle name="oft Excel]&#13;&#10;Comment=The open=/f lines load custom functions into the Paste Function list.&#13;&#10;Maximized=3&#13;&#10;Basics=1&#13;&#10;A" xfId="118"/>
    <cellStyle name="omma [0]_Mktg Prog" xfId="119"/>
    <cellStyle name="ormal_Sheet1_1" xfId="120"/>
    <cellStyle name="Output" xfId="121"/>
    <cellStyle name="Percent" xfId="122"/>
    <cellStyle name="Percent [2]" xfId="123"/>
    <cellStyle name="s]&#13;&#10;spooler=yes&#13;&#10;load=&#13;&#10;Beep=yes&#13;&#10;NullPort=None&#13;&#10;BorderWidth=3&#13;&#10;CursorBlinkRate=1200&#13;&#10;DoubleClickSpeed=452&#13;&#10;Programs=co" xfId="124"/>
    <cellStyle name="style_1" xfId="125"/>
    <cellStyle name="subhead" xfId="126"/>
    <cellStyle name="T" xfId="127"/>
    <cellStyle name="th" xfId="128"/>
    <cellStyle name="þ_x001D_ð·_x000C_æþ'&#13;ßþU_x0001_Ø_x0005_ü_x0014__x0007__x0001__x0001_" xfId="129"/>
    <cellStyle name="þ_x001D_ðÇ%Uý—&amp;Hý9_x0008_Ÿ s&#10;_x0007__x0001__x0001_" xfId="130"/>
    <cellStyle name="Title" xfId="131"/>
    <cellStyle name="Total" xfId="132"/>
    <cellStyle name="viet" xfId="133"/>
    <cellStyle name="viet2" xfId="134"/>
    <cellStyle name="Währung [0]_UXO VII" xfId="135"/>
    <cellStyle name="Währung_UXO VII" xfId="136"/>
    <cellStyle name="Warning Text" xfId="137"/>
    <cellStyle name=" [0.00]_ Att. 1- Cover" xfId="138"/>
    <cellStyle name="_ Att. 1- Cover" xfId="139"/>
    <cellStyle name="?_ Att. 1- Cover" xfId="140"/>
    <cellStyle name="똿뗦먛귟 [0.00]_PRODUCT DETAIL Q1" xfId="141"/>
    <cellStyle name="똿뗦먛귟_PRODUCT DETAIL Q1" xfId="142"/>
    <cellStyle name="믅됞 [0.00]_PRODUCT DETAIL Q1" xfId="143"/>
    <cellStyle name="믅됞_PRODUCT DETAIL Q1" xfId="144"/>
    <cellStyle name="백분율_95" xfId="145"/>
    <cellStyle name="뷭?_BOOKSHIP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一般_00Q3902REV.1" xfId="152"/>
    <cellStyle name="千分位[0]_00Q3902REV.1" xfId="153"/>
    <cellStyle name="千分位_00Q3902REV.1" xfId="154"/>
    <cellStyle name="貨幣 [0]_00Q3902REV.1" xfId="155"/>
    <cellStyle name="貨幣[0]_BRE" xfId="156"/>
    <cellStyle name="貨幣_00Q3902REV.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pane xSplit="4" ySplit="20" topLeftCell="E77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B85" sqref="B85"/>
    </sheetView>
  </sheetViews>
  <sheetFormatPr defaultColWidth="8.796875" defaultRowHeight="15"/>
  <cols>
    <col min="1" max="1" width="42.59765625" style="8" customWidth="1"/>
    <col min="2" max="2" width="9" style="8" customWidth="1"/>
    <col min="3" max="3" width="5.59765625" style="8" customWidth="1"/>
    <col min="4" max="4" width="15.19921875" style="21" customWidth="1"/>
    <col min="5" max="5" width="15.19921875" style="44" hidden="1" customWidth="1"/>
    <col min="6" max="6" width="15.19921875" style="45" hidden="1" customWidth="1"/>
    <col min="7" max="7" width="15" style="8" customWidth="1"/>
    <col min="8" max="16384" width="9" style="8" customWidth="1"/>
  </cols>
  <sheetData>
    <row r="1" spans="1:7" s="12" customFormat="1" ht="20.25">
      <c r="A1" s="1" t="s">
        <v>0</v>
      </c>
      <c r="B1" s="1"/>
      <c r="C1" s="58" t="s">
        <v>1</v>
      </c>
      <c r="D1" s="58"/>
      <c r="E1" s="58"/>
      <c r="F1" s="58"/>
      <c r="G1" s="58"/>
    </row>
    <row r="2" spans="1:7" s="12" customFormat="1" ht="12">
      <c r="A2" s="1" t="s">
        <v>2</v>
      </c>
      <c r="B2" s="1"/>
      <c r="C2" s="59" t="s">
        <v>285</v>
      </c>
      <c r="D2" s="59"/>
      <c r="E2" s="59"/>
      <c r="F2" s="59"/>
      <c r="G2" s="59"/>
    </row>
    <row r="3" spans="1:6" s="12" customFormat="1" ht="12">
      <c r="A3" s="64" t="s">
        <v>3</v>
      </c>
      <c r="B3" s="64"/>
      <c r="D3" s="13"/>
      <c r="E3" s="44"/>
      <c r="F3" s="45"/>
    </row>
    <row r="4" spans="1:7" s="12" customFormat="1" ht="18">
      <c r="A4" s="60" t="s">
        <v>4</v>
      </c>
      <c r="B4" s="60"/>
      <c r="C4" s="60"/>
      <c r="D4" s="60"/>
      <c r="E4" s="60"/>
      <c r="F4" s="60"/>
      <c r="G4" s="60"/>
    </row>
    <row r="5" spans="4:6" s="12" customFormat="1" ht="12">
      <c r="D5" s="13"/>
      <c r="E5" s="44"/>
      <c r="F5" s="45"/>
    </row>
    <row r="6" spans="1:7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E6" s="46"/>
      <c r="F6" s="47"/>
      <c r="G6" s="15" t="s">
        <v>8</v>
      </c>
    </row>
    <row r="7" spans="1:7" ht="13.5" customHeight="1" thickTop="1">
      <c r="A7" s="16" t="s">
        <v>10</v>
      </c>
      <c r="B7" s="17"/>
      <c r="C7" s="16"/>
      <c r="D7" s="18"/>
      <c r="E7" s="48"/>
      <c r="F7" s="49"/>
      <c r="G7" s="18"/>
    </row>
    <row r="8" spans="1:7" ht="13.5" customHeight="1">
      <c r="A8" s="5" t="s">
        <v>11</v>
      </c>
      <c r="B8" s="6" t="s">
        <v>12</v>
      </c>
      <c r="C8" s="5"/>
      <c r="D8" s="7">
        <f>D9+D12+D16+D25+D28</f>
        <v>26250335400</v>
      </c>
      <c r="E8" s="50"/>
      <c r="F8" s="51"/>
      <c r="G8" s="7">
        <f>G9+G12+G16+G25+G28</f>
        <v>25015728208</v>
      </c>
    </row>
    <row r="9" spans="1:7" ht="13.5" customHeight="1">
      <c r="A9" s="5" t="s">
        <v>13</v>
      </c>
      <c r="B9" s="6" t="s">
        <v>14</v>
      </c>
      <c r="C9" s="5"/>
      <c r="D9" s="7">
        <f>SUM(D10:D11)</f>
        <v>8860150564</v>
      </c>
      <c r="E9" s="50"/>
      <c r="F9" s="51"/>
      <c r="G9" s="7">
        <f>SUM(G10:G11)</f>
        <v>8285215066</v>
      </c>
    </row>
    <row r="10" spans="1:7" ht="13.5" customHeight="1">
      <c r="A10" s="2" t="s">
        <v>15</v>
      </c>
      <c r="B10" s="3" t="s">
        <v>16</v>
      </c>
      <c r="C10" s="2"/>
      <c r="D10" s="4">
        <v>2860150564</v>
      </c>
      <c r="E10" s="52">
        <f>151967668+305957531</f>
        <v>457925199</v>
      </c>
      <c r="F10" s="53">
        <f>E10-D10</f>
        <v>-2402225365</v>
      </c>
      <c r="G10" s="4">
        <f>1884970066+245000</f>
        <v>1885215066</v>
      </c>
    </row>
    <row r="11" spans="1:7" ht="13.5" customHeight="1">
      <c r="A11" s="2" t="s">
        <v>17</v>
      </c>
      <c r="B11" s="3" t="s">
        <v>18</v>
      </c>
      <c r="C11" s="2"/>
      <c r="D11" s="4">
        <f>13900000000-7900000000</f>
        <v>6000000000</v>
      </c>
      <c r="E11" s="52">
        <f>13900000000-7900000000</f>
        <v>6000000000</v>
      </c>
      <c r="F11" s="53">
        <f>E11-D11</f>
        <v>0</v>
      </c>
      <c r="G11" s="4">
        <v>6400000000</v>
      </c>
    </row>
    <row r="12" spans="1:7" ht="13.5" customHeight="1">
      <c r="A12" s="5" t="s">
        <v>19</v>
      </c>
      <c r="B12" s="6" t="s">
        <v>20</v>
      </c>
      <c r="C12" s="5"/>
      <c r="D12" s="7">
        <f>D13+D15</f>
        <v>0</v>
      </c>
      <c r="E12" s="50"/>
      <c r="F12" s="51"/>
      <c r="G12" s="7">
        <f>G13+G15</f>
        <v>0</v>
      </c>
    </row>
    <row r="13" spans="1:7" ht="13.5" customHeight="1">
      <c r="A13" s="2" t="s">
        <v>205</v>
      </c>
      <c r="B13" s="3" t="s">
        <v>21</v>
      </c>
      <c r="C13" s="2"/>
      <c r="D13" s="4"/>
      <c r="E13" s="52"/>
      <c r="F13" s="53"/>
      <c r="G13" s="4"/>
    </row>
    <row r="14" spans="1:7" ht="13.5" customHeight="1">
      <c r="A14" s="2" t="s">
        <v>206</v>
      </c>
      <c r="B14" s="3">
        <v>122</v>
      </c>
      <c r="C14" s="2"/>
      <c r="D14" s="4"/>
      <c r="E14" s="52"/>
      <c r="F14" s="53"/>
      <c r="G14" s="4"/>
    </row>
    <row r="15" spans="1:7" ht="13.5" customHeight="1">
      <c r="A15" s="2" t="s">
        <v>207</v>
      </c>
      <c r="B15" s="3">
        <v>123</v>
      </c>
      <c r="C15" s="2"/>
      <c r="D15" s="4"/>
      <c r="E15" s="52"/>
      <c r="F15" s="53"/>
      <c r="G15" s="4"/>
    </row>
    <row r="16" spans="1:7" ht="13.5" customHeight="1">
      <c r="A16" s="5" t="s">
        <v>22</v>
      </c>
      <c r="B16" s="6" t="s">
        <v>23</v>
      </c>
      <c r="C16" s="5"/>
      <c r="D16" s="7">
        <f>SUM(D17:D24)</f>
        <v>14144413880</v>
      </c>
      <c r="E16" s="50"/>
      <c r="F16" s="51"/>
      <c r="G16" s="7">
        <f>SUM(G17:G24)</f>
        <v>11695703944</v>
      </c>
    </row>
    <row r="17" spans="1:7" ht="13.5" customHeight="1">
      <c r="A17" s="2" t="s">
        <v>24</v>
      </c>
      <c r="B17" s="3" t="s">
        <v>25</v>
      </c>
      <c r="C17" s="2"/>
      <c r="D17" s="4">
        <v>3584577668</v>
      </c>
      <c r="E17" s="52">
        <f>3848429639+470536632</f>
        <v>4318966271</v>
      </c>
      <c r="F17" s="53">
        <f aca="true" t="shared" si="0" ref="F17:F26">E17-D17</f>
        <v>734388603</v>
      </c>
      <c r="G17" s="4">
        <v>1834171025</v>
      </c>
    </row>
    <row r="18" spans="1:7" ht="13.5" customHeight="1">
      <c r="A18" s="2" t="s">
        <v>208</v>
      </c>
      <c r="B18" s="3" t="s">
        <v>26</v>
      </c>
      <c r="C18" s="2"/>
      <c r="D18" s="4">
        <v>1715200000</v>
      </c>
      <c r="E18" s="52">
        <v>1065200000</v>
      </c>
      <c r="F18" s="53">
        <f t="shared" si="0"/>
        <v>-650000000</v>
      </c>
      <c r="G18" s="4">
        <v>1065200000</v>
      </c>
    </row>
    <row r="19" spans="1:7" ht="13.5" customHeight="1">
      <c r="A19" s="2" t="s">
        <v>27</v>
      </c>
      <c r="B19" s="3" t="s">
        <v>28</v>
      </c>
      <c r="C19" s="2"/>
      <c r="D19" s="4">
        <v>0</v>
      </c>
      <c r="E19" s="52"/>
      <c r="F19" s="53">
        <f t="shared" si="0"/>
        <v>0</v>
      </c>
      <c r="G19" s="4">
        <v>0</v>
      </c>
    </row>
    <row r="20" spans="1:7" ht="13.5" customHeight="1">
      <c r="A20" s="2" t="s">
        <v>29</v>
      </c>
      <c r="B20" s="3" t="s">
        <v>30</v>
      </c>
      <c r="C20" s="2"/>
      <c r="D20" s="4">
        <v>0</v>
      </c>
      <c r="E20" s="52"/>
      <c r="F20" s="53">
        <f t="shared" si="0"/>
        <v>0</v>
      </c>
      <c r="G20" s="4">
        <v>0</v>
      </c>
    </row>
    <row r="21" spans="1:7" ht="13.5" customHeight="1">
      <c r="A21" s="2" t="s">
        <v>202</v>
      </c>
      <c r="B21" s="3">
        <v>135</v>
      </c>
      <c r="C21" s="2"/>
      <c r="D21" s="4">
        <v>7900000000</v>
      </c>
      <c r="E21" s="4">
        <v>7900000000</v>
      </c>
      <c r="F21" s="53">
        <f t="shared" si="0"/>
        <v>0</v>
      </c>
      <c r="G21" s="4">
        <v>7900000000</v>
      </c>
    </row>
    <row r="22" spans="1:7" ht="13.5" customHeight="1">
      <c r="A22" s="2" t="s">
        <v>210</v>
      </c>
      <c r="B22" s="3">
        <v>136</v>
      </c>
      <c r="C22" s="2"/>
      <c r="D22" s="4">
        <v>944636212</v>
      </c>
      <c r="E22" s="4">
        <f>179449531+649021223</f>
        <v>828470754</v>
      </c>
      <c r="F22" s="53">
        <f t="shared" si="0"/>
        <v>-116165458</v>
      </c>
      <c r="G22" s="4">
        <f>263615116+632717803</f>
        <v>896332919</v>
      </c>
    </row>
    <row r="23" spans="1:7" ht="13.5" customHeight="1">
      <c r="A23" s="2" t="s">
        <v>209</v>
      </c>
      <c r="B23" s="3">
        <v>137</v>
      </c>
      <c r="C23" s="2"/>
      <c r="D23" s="4"/>
      <c r="E23" s="52"/>
      <c r="F23" s="53">
        <f t="shared" si="0"/>
        <v>0</v>
      </c>
      <c r="G23" s="4"/>
    </row>
    <row r="24" spans="1:7" ht="13.5" customHeight="1">
      <c r="A24" s="2" t="s">
        <v>211</v>
      </c>
      <c r="B24" s="3" t="s">
        <v>31</v>
      </c>
      <c r="C24" s="2"/>
      <c r="D24" s="4">
        <v>0</v>
      </c>
      <c r="E24" s="52"/>
      <c r="F24" s="53">
        <f t="shared" si="0"/>
        <v>0</v>
      </c>
      <c r="G24" s="4">
        <v>0</v>
      </c>
    </row>
    <row r="25" spans="1:7" ht="13.5" customHeight="1">
      <c r="A25" s="5" t="s">
        <v>32</v>
      </c>
      <c r="B25" s="6" t="s">
        <v>33</v>
      </c>
      <c r="C25" s="5"/>
      <c r="D25" s="7">
        <f>SUM(D26:D27)</f>
        <v>3120399209</v>
      </c>
      <c r="E25" s="50"/>
      <c r="F25" s="51"/>
      <c r="G25" s="7">
        <f>SUM(G26:G27)</f>
        <v>5011901554</v>
      </c>
    </row>
    <row r="26" spans="1:7" ht="13.5" customHeight="1">
      <c r="A26" s="2" t="s">
        <v>34</v>
      </c>
      <c r="B26" s="3" t="s">
        <v>35</v>
      </c>
      <c r="C26" s="2"/>
      <c r="D26" s="4">
        <v>3120399209</v>
      </c>
      <c r="E26" s="52">
        <f>2872347429+510994701+277672477</f>
        <v>3661014607</v>
      </c>
      <c r="F26" s="53">
        <f t="shared" si="0"/>
        <v>540615398</v>
      </c>
      <c r="G26" s="4">
        <v>5011901554</v>
      </c>
    </row>
    <row r="27" spans="1:7" ht="13.5" customHeight="1">
      <c r="A27" s="2" t="s">
        <v>36</v>
      </c>
      <c r="B27" s="3" t="s">
        <v>37</v>
      </c>
      <c r="C27" s="2"/>
      <c r="D27" s="4"/>
      <c r="E27" s="52"/>
      <c r="F27" s="53"/>
      <c r="G27" s="4"/>
    </row>
    <row r="28" spans="1:7" ht="13.5" customHeight="1">
      <c r="A28" s="5" t="s">
        <v>38</v>
      </c>
      <c r="B28" s="6" t="s">
        <v>39</v>
      </c>
      <c r="C28" s="5"/>
      <c r="D28" s="7">
        <f>SUM(D29:D33)</f>
        <v>125371747</v>
      </c>
      <c r="E28" s="50"/>
      <c r="F28" s="51"/>
      <c r="G28" s="7">
        <f>SUM(G29:G33)</f>
        <v>22907644</v>
      </c>
    </row>
    <row r="29" spans="1:7" ht="13.5" customHeight="1">
      <c r="A29" s="2" t="s">
        <v>40</v>
      </c>
      <c r="B29" s="3" t="s">
        <v>41</v>
      </c>
      <c r="C29" s="2"/>
      <c r="D29" s="4">
        <v>120597169</v>
      </c>
      <c r="E29" s="4">
        <v>171128589</v>
      </c>
      <c r="F29" s="53">
        <f>E29-D29</f>
        <v>50531420</v>
      </c>
      <c r="G29" s="4">
        <v>17175317</v>
      </c>
    </row>
    <row r="30" spans="1:7" ht="13.5" customHeight="1">
      <c r="A30" s="2" t="s">
        <v>42</v>
      </c>
      <c r="B30" s="3" t="s">
        <v>43</v>
      </c>
      <c r="C30" s="2"/>
      <c r="D30" s="4">
        <v>0</v>
      </c>
      <c r="E30" s="52"/>
      <c r="F30" s="53"/>
      <c r="G30" s="4">
        <v>0</v>
      </c>
    </row>
    <row r="31" spans="1:7" ht="13.5" customHeight="1">
      <c r="A31" s="2" t="s">
        <v>44</v>
      </c>
      <c r="B31" s="3">
        <v>153</v>
      </c>
      <c r="C31" s="2"/>
      <c r="D31" s="4">
        <v>4774578</v>
      </c>
      <c r="E31" s="52">
        <v>4883931</v>
      </c>
      <c r="F31" s="53">
        <f>E31-D31</f>
        <v>109353</v>
      </c>
      <c r="G31" s="4">
        <v>5732327</v>
      </c>
    </row>
    <row r="32" spans="1:7" ht="13.5" customHeight="1">
      <c r="A32" s="2" t="s">
        <v>212</v>
      </c>
      <c r="B32" s="3">
        <v>154</v>
      </c>
      <c r="C32" s="2"/>
      <c r="D32" s="4"/>
      <c r="E32" s="52"/>
      <c r="F32" s="53"/>
      <c r="G32" s="4"/>
    </row>
    <row r="33" spans="1:7" ht="13.5" customHeight="1">
      <c r="A33" s="2" t="s">
        <v>45</v>
      </c>
      <c r="B33" s="3">
        <v>155</v>
      </c>
      <c r="C33" s="2"/>
      <c r="D33" s="4"/>
      <c r="E33" s="52"/>
      <c r="F33" s="53"/>
      <c r="G33" s="4"/>
    </row>
    <row r="34" spans="1:7" ht="13.5" customHeight="1">
      <c r="A34" s="5" t="s">
        <v>46</v>
      </c>
      <c r="B34" s="6" t="s">
        <v>47</v>
      </c>
      <c r="C34" s="5"/>
      <c r="D34" s="7">
        <f>D35+D43+D53+D56+D65</f>
        <v>13217171033</v>
      </c>
      <c r="E34" s="50"/>
      <c r="F34" s="51"/>
      <c r="G34" s="7">
        <f>G35+G43+G53+G56+G65</f>
        <v>13671649503</v>
      </c>
    </row>
    <row r="35" spans="1:7" ht="13.5" customHeight="1">
      <c r="A35" s="5" t="s">
        <v>48</v>
      </c>
      <c r="B35" s="6" t="s">
        <v>49</v>
      </c>
      <c r="C35" s="5"/>
      <c r="D35" s="7">
        <f>SUM(D36:D42)</f>
        <v>0</v>
      </c>
      <c r="E35" s="50"/>
      <c r="F35" s="51"/>
      <c r="G35" s="7">
        <f>SUM(G36:G42)</f>
        <v>0</v>
      </c>
    </row>
    <row r="36" spans="1:7" ht="13.5" customHeight="1">
      <c r="A36" s="2" t="s">
        <v>50</v>
      </c>
      <c r="B36" s="3" t="s">
        <v>51</v>
      </c>
      <c r="C36" s="2"/>
      <c r="D36" s="4"/>
      <c r="E36" s="52"/>
      <c r="F36" s="53"/>
      <c r="G36" s="4"/>
    </row>
    <row r="37" spans="1:7" ht="13.5" customHeight="1">
      <c r="A37" s="2" t="s">
        <v>213</v>
      </c>
      <c r="B37" s="3">
        <v>212</v>
      </c>
      <c r="C37" s="2"/>
      <c r="D37" s="4"/>
      <c r="E37" s="52"/>
      <c r="F37" s="53"/>
      <c r="G37" s="4"/>
    </row>
    <row r="38" spans="1:7" ht="13.5" customHeight="1">
      <c r="A38" s="2" t="s">
        <v>214</v>
      </c>
      <c r="B38" s="3">
        <v>213</v>
      </c>
      <c r="C38" s="2"/>
      <c r="D38" s="4"/>
      <c r="E38" s="52"/>
      <c r="F38" s="53"/>
      <c r="G38" s="4"/>
    </row>
    <row r="39" spans="1:7" ht="13.5" customHeight="1">
      <c r="A39" s="2" t="s">
        <v>215</v>
      </c>
      <c r="B39" s="3">
        <v>214</v>
      </c>
      <c r="C39" s="2"/>
      <c r="D39" s="4"/>
      <c r="E39" s="52"/>
      <c r="F39" s="53"/>
      <c r="G39" s="4"/>
    </row>
    <row r="40" spans="1:7" ht="13.5" customHeight="1">
      <c r="A40" s="2" t="s">
        <v>216</v>
      </c>
      <c r="B40" s="3">
        <v>215</v>
      </c>
      <c r="C40" s="2"/>
      <c r="D40" s="4"/>
      <c r="E40" s="52"/>
      <c r="F40" s="53"/>
      <c r="G40" s="4"/>
    </row>
    <row r="41" spans="1:7" ht="13.5" customHeight="1">
      <c r="A41" s="2" t="s">
        <v>217</v>
      </c>
      <c r="B41" s="3">
        <v>216</v>
      </c>
      <c r="C41" s="2"/>
      <c r="D41" s="4"/>
      <c r="E41" s="52"/>
      <c r="F41" s="53"/>
      <c r="G41" s="4"/>
    </row>
    <row r="42" spans="1:7" ht="13.5" customHeight="1">
      <c r="A42" s="2" t="s">
        <v>218</v>
      </c>
      <c r="B42" s="3" t="s">
        <v>52</v>
      </c>
      <c r="C42" s="2"/>
      <c r="D42" s="4"/>
      <c r="E42" s="52"/>
      <c r="F42" s="53"/>
      <c r="G42" s="4"/>
    </row>
    <row r="43" spans="1:7" ht="13.5" customHeight="1">
      <c r="A43" s="5" t="s">
        <v>53</v>
      </c>
      <c r="B43" s="6" t="s">
        <v>54</v>
      </c>
      <c r="C43" s="5"/>
      <c r="D43" s="7">
        <f>D44+D47+D50</f>
        <v>5135016502</v>
      </c>
      <c r="E43" s="50"/>
      <c r="F43" s="51"/>
      <c r="G43" s="7">
        <f>G44+G47+G50</f>
        <v>5634921142</v>
      </c>
    </row>
    <row r="44" spans="1:7" ht="13.5" customHeight="1">
      <c r="A44" s="5" t="s">
        <v>55</v>
      </c>
      <c r="B44" s="6" t="s">
        <v>56</v>
      </c>
      <c r="C44" s="5"/>
      <c r="D44" s="7">
        <f>SUM(D45:D46)</f>
        <v>5135016502</v>
      </c>
      <c r="E44" s="50"/>
      <c r="F44" s="51"/>
      <c r="G44" s="7">
        <f>SUM(G45:G46)</f>
        <v>5634921142</v>
      </c>
    </row>
    <row r="45" spans="1:7" ht="13.5" customHeight="1">
      <c r="A45" s="2" t="s">
        <v>57</v>
      </c>
      <c r="B45" s="3" t="s">
        <v>58</v>
      </c>
      <c r="C45" s="2"/>
      <c r="D45" s="4">
        <v>44308247422</v>
      </c>
      <c r="E45" s="52"/>
      <c r="F45" s="53"/>
      <c r="G45" s="4">
        <v>43508247422</v>
      </c>
    </row>
    <row r="46" spans="1:7" ht="13.5" customHeight="1">
      <c r="A46" s="2" t="s">
        <v>59</v>
      </c>
      <c r="B46" s="3" t="s">
        <v>60</v>
      </c>
      <c r="C46" s="2"/>
      <c r="D46" s="4">
        <v>-39173230920</v>
      </c>
      <c r="E46" s="52"/>
      <c r="F46" s="53"/>
      <c r="G46" s="4">
        <v>-37873326280</v>
      </c>
    </row>
    <row r="47" spans="1:7" ht="13.5" customHeight="1">
      <c r="A47" s="5" t="s">
        <v>61</v>
      </c>
      <c r="B47" s="6" t="s">
        <v>62</v>
      </c>
      <c r="C47" s="5"/>
      <c r="D47" s="7"/>
      <c r="E47" s="50"/>
      <c r="F47" s="51"/>
      <c r="G47" s="7">
        <v>0</v>
      </c>
    </row>
    <row r="48" spans="1:7" ht="13.5" customHeight="1">
      <c r="A48" s="2" t="s">
        <v>57</v>
      </c>
      <c r="B48" s="3" t="s">
        <v>63</v>
      </c>
      <c r="C48" s="2"/>
      <c r="D48" s="4"/>
      <c r="E48" s="52"/>
      <c r="F48" s="53"/>
      <c r="G48" s="4"/>
    </row>
    <row r="49" spans="1:7" ht="13.5" customHeight="1">
      <c r="A49" s="2" t="s">
        <v>59</v>
      </c>
      <c r="B49" s="3" t="s">
        <v>64</v>
      </c>
      <c r="C49" s="2"/>
      <c r="D49" s="4"/>
      <c r="E49" s="52"/>
      <c r="F49" s="53"/>
      <c r="G49" s="4"/>
    </row>
    <row r="50" spans="1:7" ht="13.5" customHeight="1">
      <c r="A50" s="5" t="s">
        <v>65</v>
      </c>
      <c r="B50" s="6" t="s">
        <v>66</v>
      </c>
      <c r="C50" s="5"/>
      <c r="D50" s="7"/>
      <c r="E50" s="50"/>
      <c r="F50" s="51"/>
      <c r="G50" s="7">
        <f>SUM(G51:G52)</f>
        <v>0</v>
      </c>
    </row>
    <row r="51" spans="1:7" ht="13.5" customHeight="1">
      <c r="A51" s="2" t="s">
        <v>57</v>
      </c>
      <c r="B51" s="3" t="s">
        <v>67</v>
      </c>
      <c r="C51" s="2"/>
      <c r="D51" s="4"/>
      <c r="E51" s="52"/>
      <c r="F51" s="53"/>
      <c r="G51" s="4"/>
    </row>
    <row r="52" spans="1:7" ht="13.5" customHeight="1">
      <c r="A52" s="2" t="s">
        <v>59</v>
      </c>
      <c r="B52" s="3" t="s">
        <v>68</v>
      </c>
      <c r="C52" s="2"/>
      <c r="D52" s="4"/>
      <c r="E52" s="52"/>
      <c r="F52" s="53"/>
      <c r="G52" s="4"/>
    </row>
    <row r="53" spans="1:7" ht="13.5" customHeight="1">
      <c r="A53" s="5" t="s">
        <v>69</v>
      </c>
      <c r="B53" s="6">
        <v>230</v>
      </c>
      <c r="C53" s="5"/>
      <c r="D53" s="7"/>
      <c r="E53" s="50"/>
      <c r="F53" s="51"/>
      <c r="G53" s="7">
        <f>SUM(G54:G55)</f>
        <v>0</v>
      </c>
    </row>
    <row r="54" spans="1:7" ht="13.5" customHeight="1">
      <c r="A54" s="2" t="s">
        <v>57</v>
      </c>
      <c r="B54" s="3">
        <v>231</v>
      </c>
      <c r="C54" s="2"/>
      <c r="D54" s="4"/>
      <c r="E54" s="52"/>
      <c r="F54" s="53"/>
      <c r="G54" s="4"/>
    </row>
    <row r="55" spans="1:7" ht="13.5" customHeight="1">
      <c r="A55" s="2" t="s">
        <v>59</v>
      </c>
      <c r="B55" s="3">
        <v>232</v>
      </c>
      <c r="C55" s="2"/>
      <c r="D55" s="4"/>
      <c r="E55" s="52"/>
      <c r="F55" s="53"/>
      <c r="G55" s="4"/>
    </row>
    <row r="56" spans="1:7" ht="13.5" customHeight="1">
      <c r="A56" s="5" t="s">
        <v>203</v>
      </c>
      <c r="B56" s="6">
        <v>240</v>
      </c>
      <c r="C56" s="5"/>
      <c r="D56" s="7">
        <f>D57+D58</f>
        <v>8082154531</v>
      </c>
      <c r="E56" s="50"/>
      <c r="F56" s="51"/>
      <c r="G56" s="7">
        <f>G57+G58</f>
        <v>7953190853</v>
      </c>
    </row>
    <row r="57" spans="1:7" ht="13.5" customHeight="1">
      <c r="A57" s="2" t="s">
        <v>219</v>
      </c>
      <c r="B57" s="6">
        <v>241</v>
      </c>
      <c r="C57" s="5"/>
      <c r="D57" s="7"/>
      <c r="E57" s="50"/>
      <c r="F57" s="51"/>
      <c r="G57" s="7"/>
    </row>
    <row r="58" spans="1:7" ht="13.5" customHeight="1">
      <c r="A58" s="2" t="s">
        <v>204</v>
      </c>
      <c r="B58" s="3">
        <v>242</v>
      </c>
      <c r="C58" s="5"/>
      <c r="D58" s="4">
        <f>7953190853+128963678</f>
        <v>8082154531</v>
      </c>
      <c r="E58" s="4">
        <v>7953190853</v>
      </c>
      <c r="F58" s="53">
        <f>E58-D58</f>
        <v>-128963678</v>
      </c>
      <c r="G58" s="4">
        <v>7953190853</v>
      </c>
    </row>
    <row r="59" spans="1:7" ht="13.5" customHeight="1">
      <c r="A59" s="5" t="s">
        <v>220</v>
      </c>
      <c r="B59" s="6">
        <v>250</v>
      </c>
      <c r="C59" s="5"/>
      <c r="D59" s="7"/>
      <c r="E59" s="50"/>
      <c r="F59" s="51"/>
      <c r="G59" s="7"/>
    </row>
    <row r="60" spans="1:7" ht="13.5" customHeight="1" hidden="1">
      <c r="A60" s="2" t="s">
        <v>70</v>
      </c>
      <c r="B60" s="3" t="s">
        <v>71</v>
      </c>
      <c r="C60" s="2"/>
      <c r="D60" s="4"/>
      <c r="E60" s="52"/>
      <c r="F60" s="53"/>
      <c r="G60" s="4"/>
    </row>
    <row r="61" spans="1:7" ht="13.5" customHeight="1" hidden="1">
      <c r="A61" s="2" t="s">
        <v>72</v>
      </c>
      <c r="B61" s="3" t="s">
        <v>73</v>
      </c>
      <c r="C61" s="2"/>
      <c r="D61" s="4"/>
      <c r="E61" s="52"/>
      <c r="F61" s="53"/>
      <c r="G61" s="4"/>
    </row>
    <row r="62" spans="1:7" ht="13.5" customHeight="1" hidden="1">
      <c r="A62" s="2" t="s">
        <v>221</v>
      </c>
      <c r="B62" s="3">
        <v>253</v>
      </c>
      <c r="C62" s="2"/>
      <c r="D62" s="4"/>
      <c r="E62" s="52"/>
      <c r="F62" s="53"/>
      <c r="G62" s="4"/>
    </row>
    <row r="63" spans="1:7" ht="13.5" customHeight="1" hidden="1">
      <c r="A63" s="2" t="s">
        <v>222</v>
      </c>
      <c r="B63" s="3">
        <v>254</v>
      </c>
      <c r="C63" s="2"/>
      <c r="D63" s="4"/>
      <c r="E63" s="52"/>
      <c r="F63" s="53"/>
      <c r="G63" s="4"/>
    </row>
    <row r="64" spans="1:7" ht="13.5" customHeight="1" hidden="1">
      <c r="A64" s="2" t="s">
        <v>223</v>
      </c>
      <c r="B64" s="3">
        <v>255</v>
      </c>
      <c r="C64" s="2"/>
      <c r="D64" s="4"/>
      <c r="E64" s="52"/>
      <c r="F64" s="53"/>
      <c r="G64" s="4"/>
    </row>
    <row r="65" spans="1:7" ht="13.5" customHeight="1">
      <c r="A65" s="5" t="s">
        <v>224</v>
      </c>
      <c r="B65" s="6" t="s">
        <v>74</v>
      </c>
      <c r="C65" s="5"/>
      <c r="D65" s="7">
        <f>SUM(D66:D70)</f>
        <v>0</v>
      </c>
      <c r="E65" s="50"/>
      <c r="F65" s="51"/>
      <c r="G65" s="7">
        <f>SUM(G66:G70)</f>
        <v>83537508</v>
      </c>
    </row>
    <row r="66" spans="1:7" ht="13.5" customHeight="1">
      <c r="A66" s="2" t="s">
        <v>75</v>
      </c>
      <c r="B66" s="3" t="s">
        <v>76</v>
      </c>
      <c r="C66" s="2"/>
      <c r="D66" s="4"/>
      <c r="E66" s="52"/>
      <c r="F66" s="53"/>
      <c r="G66" s="4">
        <v>83537508</v>
      </c>
    </row>
    <row r="67" spans="1:7" ht="13.5" customHeight="1">
      <c r="A67" s="2" t="s">
        <v>77</v>
      </c>
      <c r="B67" s="3" t="s">
        <v>78</v>
      </c>
      <c r="C67" s="2"/>
      <c r="D67" s="4"/>
      <c r="E67" s="52"/>
      <c r="F67" s="53"/>
      <c r="G67" s="4"/>
    </row>
    <row r="68" spans="1:7" ht="13.5" customHeight="1">
      <c r="A68" s="2" t="s">
        <v>225</v>
      </c>
      <c r="B68" s="3">
        <v>263</v>
      </c>
      <c r="C68" s="2"/>
      <c r="D68" s="4"/>
      <c r="E68" s="52"/>
      <c r="F68" s="53"/>
      <c r="G68" s="4"/>
    </row>
    <row r="69" spans="1:7" ht="13.5" customHeight="1">
      <c r="A69" s="2" t="s">
        <v>226</v>
      </c>
      <c r="B69" s="3">
        <v>268</v>
      </c>
      <c r="C69" s="2"/>
      <c r="D69" s="4"/>
      <c r="E69" s="52"/>
      <c r="F69" s="53"/>
      <c r="G69" s="4"/>
    </row>
    <row r="70" spans="1:7" ht="13.5" customHeight="1">
      <c r="A70" s="2" t="s">
        <v>227</v>
      </c>
      <c r="B70" s="3">
        <v>269</v>
      </c>
      <c r="C70" s="2"/>
      <c r="D70" s="4"/>
      <c r="E70" s="52"/>
      <c r="F70" s="53"/>
      <c r="G70" s="4"/>
    </row>
    <row r="71" spans="1:7" ht="13.5" customHeight="1">
      <c r="A71" s="5" t="s">
        <v>79</v>
      </c>
      <c r="B71" s="6" t="s">
        <v>80</v>
      </c>
      <c r="C71" s="5"/>
      <c r="D71" s="7">
        <f>D34+D8</f>
        <v>39467506433</v>
      </c>
      <c r="E71" s="50"/>
      <c r="F71" s="51"/>
      <c r="G71" s="7">
        <f>G34+G8</f>
        <v>38687377711</v>
      </c>
    </row>
    <row r="72" spans="1:7" ht="13.5" customHeight="1">
      <c r="A72" s="5" t="s">
        <v>81</v>
      </c>
      <c r="B72" s="6"/>
      <c r="C72" s="5"/>
      <c r="D72" s="7"/>
      <c r="E72" s="50"/>
      <c r="F72" s="51"/>
      <c r="G72" s="7"/>
    </row>
    <row r="73" spans="1:7" ht="13.5" customHeight="1">
      <c r="A73" s="5" t="s">
        <v>82</v>
      </c>
      <c r="B73" s="6" t="s">
        <v>83</v>
      </c>
      <c r="C73" s="5"/>
      <c r="D73" s="7">
        <f>D74+D89</f>
        <v>16844189515</v>
      </c>
      <c r="E73" s="50"/>
      <c r="F73" s="51"/>
      <c r="G73" s="7">
        <f>G74+G89</f>
        <v>15183295058</v>
      </c>
    </row>
    <row r="74" spans="1:7" ht="13.5" customHeight="1">
      <c r="A74" s="5" t="s">
        <v>84</v>
      </c>
      <c r="B74" s="6" t="s">
        <v>85</v>
      </c>
      <c r="C74" s="5"/>
      <c r="D74" s="7">
        <f>SUM(D75:D88)</f>
        <v>5678738952</v>
      </c>
      <c r="E74" s="50"/>
      <c r="F74" s="51"/>
      <c r="G74" s="7">
        <f>SUM(G75:G88)</f>
        <v>4217844495</v>
      </c>
    </row>
    <row r="75" spans="1:7" ht="13.5" customHeight="1">
      <c r="A75" s="2" t="s">
        <v>228</v>
      </c>
      <c r="B75" s="3">
        <v>311</v>
      </c>
      <c r="C75" s="2"/>
      <c r="D75" s="4">
        <v>1638672449</v>
      </c>
      <c r="E75" s="4">
        <v>1894717060</v>
      </c>
      <c r="F75" s="53">
        <f>E75-D75</f>
        <v>256044611</v>
      </c>
      <c r="G75" s="4">
        <v>1451377754</v>
      </c>
    </row>
    <row r="76" spans="1:7" ht="13.5" customHeight="1">
      <c r="A76" s="2" t="s">
        <v>229</v>
      </c>
      <c r="B76" s="3">
        <v>312</v>
      </c>
      <c r="C76" s="2"/>
      <c r="D76" s="4">
        <v>5000000</v>
      </c>
      <c r="E76" s="4">
        <v>5000000</v>
      </c>
      <c r="F76" s="53">
        <f>E76-D76</f>
        <v>0</v>
      </c>
      <c r="G76" s="4">
        <v>33629938</v>
      </c>
    </row>
    <row r="77" spans="1:7" ht="13.5" customHeight="1">
      <c r="A77" s="2" t="s">
        <v>230</v>
      </c>
      <c r="B77" s="3">
        <v>313</v>
      </c>
      <c r="C77" s="2"/>
      <c r="D77" s="4">
        <v>495135106</v>
      </c>
      <c r="E77" s="52"/>
      <c r="F77" s="53"/>
      <c r="G77" s="4">
        <v>861615790</v>
      </c>
    </row>
    <row r="78" spans="1:7" ht="13.5" customHeight="1">
      <c r="A78" s="2" t="s">
        <v>231</v>
      </c>
      <c r="B78" s="3">
        <v>314</v>
      </c>
      <c r="C78" s="2"/>
      <c r="D78" s="4">
        <v>1139546600</v>
      </c>
      <c r="E78" s="4">
        <v>1177250118</v>
      </c>
      <c r="F78" s="53"/>
      <c r="G78" s="4">
        <v>1296335858</v>
      </c>
    </row>
    <row r="79" spans="1:7" ht="13.5" customHeight="1">
      <c r="A79" s="2" t="s">
        <v>232</v>
      </c>
      <c r="B79" s="3">
        <v>315</v>
      </c>
      <c r="C79" s="2"/>
      <c r="D79" s="4">
        <v>870000000</v>
      </c>
      <c r="E79" s="4">
        <v>350000000</v>
      </c>
      <c r="F79" s="53">
        <f>E79-D79</f>
        <v>-520000000</v>
      </c>
      <c r="G79" s="4">
        <v>0</v>
      </c>
    </row>
    <row r="80" spans="1:7" ht="13.5" customHeight="1">
      <c r="A80" s="2" t="s">
        <v>233</v>
      </c>
      <c r="B80" s="3">
        <v>316</v>
      </c>
      <c r="C80" s="2"/>
      <c r="D80" s="4"/>
      <c r="E80" s="52"/>
      <c r="F80" s="53"/>
      <c r="G80" s="4">
        <v>0</v>
      </c>
    </row>
    <row r="81" spans="1:7" ht="13.5" customHeight="1">
      <c r="A81" s="2" t="s">
        <v>234</v>
      </c>
      <c r="B81" s="3">
        <v>317</v>
      </c>
      <c r="C81" s="2"/>
      <c r="D81" s="4"/>
      <c r="E81" s="52"/>
      <c r="F81" s="53"/>
      <c r="G81" s="4">
        <v>0</v>
      </c>
    </row>
    <row r="82" spans="1:7" ht="13.5" customHeight="1">
      <c r="A82" s="2" t="s">
        <v>235</v>
      </c>
      <c r="B82" s="3">
        <v>318</v>
      </c>
      <c r="C82" s="2"/>
      <c r="D82" s="4"/>
      <c r="E82" s="52"/>
      <c r="F82" s="53"/>
      <c r="G82" s="4"/>
    </row>
    <row r="83" spans="1:7" ht="13.5" customHeight="1">
      <c r="A83" s="2" t="s">
        <v>236</v>
      </c>
      <c r="B83" s="3" t="s">
        <v>86</v>
      </c>
      <c r="C83" s="2"/>
      <c r="D83" s="27">
        <f>1499231987-50000000</f>
        <v>1449231987</v>
      </c>
      <c r="E83" s="52">
        <f>220559793+425882984+74631819+58977272+11247726682-D96+1890644+24877278</f>
        <v>889095909</v>
      </c>
      <c r="F83" s="53">
        <f>E83-D83</f>
        <v>-560136078</v>
      </c>
      <c r="G83" s="27">
        <v>448782345</v>
      </c>
    </row>
    <row r="84" spans="1:7" ht="13.5" customHeight="1">
      <c r="A84" s="2" t="s">
        <v>237</v>
      </c>
      <c r="B84" s="3">
        <v>320</v>
      </c>
      <c r="C84" s="2"/>
      <c r="D84" s="27"/>
      <c r="E84" s="52"/>
      <c r="F84" s="53"/>
      <c r="G84" s="27"/>
    </row>
    <row r="85" spans="1:7" ht="13.5" customHeight="1">
      <c r="A85" s="2" t="s">
        <v>238</v>
      </c>
      <c r="B85" s="3">
        <v>321</v>
      </c>
      <c r="C85" s="2"/>
      <c r="D85" s="4"/>
      <c r="E85" s="52"/>
      <c r="F85" s="53"/>
      <c r="G85" s="4"/>
    </row>
    <row r="86" spans="1:7" ht="13.5" customHeight="1">
      <c r="A86" s="2" t="s">
        <v>239</v>
      </c>
      <c r="B86" s="3">
        <v>322</v>
      </c>
      <c r="C86" s="2"/>
      <c r="D86" s="4">
        <v>81152810</v>
      </c>
      <c r="E86" s="52">
        <v>82352810</v>
      </c>
      <c r="F86" s="53"/>
      <c r="G86" s="4">
        <v>126102810</v>
      </c>
    </row>
    <row r="87" spans="1:7" ht="13.5" customHeight="1">
      <c r="A87" s="2" t="s">
        <v>240</v>
      </c>
      <c r="B87" s="3">
        <v>323</v>
      </c>
      <c r="C87" s="2"/>
      <c r="D87" s="4"/>
      <c r="E87" s="52"/>
      <c r="F87" s="53"/>
      <c r="G87" s="4"/>
    </row>
    <row r="88" spans="1:7" ht="13.5" customHeight="1">
      <c r="A88" s="2" t="s">
        <v>241</v>
      </c>
      <c r="B88" s="3">
        <v>324</v>
      </c>
      <c r="C88" s="2"/>
      <c r="D88" s="4"/>
      <c r="E88" s="52"/>
      <c r="F88" s="53"/>
      <c r="G88" s="4"/>
    </row>
    <row r="89" spans="1:7" ht="13.5" customHeight="1">
      <c r="A89" s="5" t="s">
        <v>87</v>
      </c>
      <c r="B89" s="6" t="s">
        <v>88</v>
      </c>
      <c r="C89" s="5"/>
      <c r="D89" s="7">
        <f>SUM(D90:D102)</f>
        <v>11165450563</v>
      </c>
      <c r="E89" s="50"/>
      <c r="F89" s="51"/>
      <c r="G89" s="7">
        <f>SUM(G90:G102)</f>
        <v>10965450563</v>
      </c>
    </row>
    <row r="90" spans="1:7" ht="13.5" customHeight="1" hidden="1">
      <c r="A90" s="2" t="s">
        <v>89</v>
      </c>
      <c r="B90" s="3" t="s">
        <v>90</v>
      </c>
      <c r="C90" s="2"/>
      <c r="D90" s="4"/>
      <c r="E90" s="52"/>
      <c r="F90" s="53"/>
      <c r="G90" s="4">
        <v>0</v>
      </c>
    </row>
    <row r="91" spans="1:7" ht="13.5" customHeight="1" hidden="1">
      <c r="A91" s="2" t="s">
        <v>242</v>
      </c>
      <c r="B91" s="3">
        <v>332</v>
      </c>
      <c r="C91" s="2"/>
      <c r="D91" s="4"/>
      <c r="E91" s="52"/>
      <c r="F91" s="53"/>
      <c r="G91" s="4"/>
    </row>
    <row r="92" spans="1:7" ht="13.5" customHeight="1" hidden="1">
      <c r="A92" s="2" t="s">
        <v>243</v>
      </c>
      <c r="B92" s="3">
        <v>333</v>
      </c>
      <c r="C92" s="2"/>
      <c r="D92" s="4"/>
      <c r="E92" s="52"/>
      <c r="F92" s="53"/>
      <c r="G92" s="4"/>
    </row>
    <row r="93" spans="1:7" ht="13.5" customHeight="1" hidden="1">
      <c r="A93" s="2" t="s">
        <v>244</v>
      </c>
      <c r="B93" s="3">
        <v>334</v>
      </c>
      <c r="C93" s="2"/>
      <c r="D93" s="4"/>
      <c r="E93" s="52"/>
      <c r="F93" s="53"/>
      <c r="G93" s="4"/>
    </row>
    <row r="94" spans="1:7" ht="13.5" customHeight="1" hidden="1">
      <c r="A94" s="2" t="s">
        <v>245</v>
      </c>
      <c r="B94" s="3">
        <v>335</v>
      </c>
      <c r="C94" s="2"/>
      <c r="D94" s="4"/>
      <c r="E94" s="52"/>
      <c r="F94" s="53"/>
      <c r="G94" s="4"/>
    </row>
    <row r="95" spans="1:7" ht="13.5" customHeight="1" hidden="1">
      <c r="A95" s="2" t="s">
        <v>246</v>
      </c>
      <c r="B95" s="3">
        <v>336</v>
      </c>
      <c r="C95" s="2"/>
      <c r="D95" s="4"/>
      <c r="E95" s="52"/>
      <c r="F95" s="53"/>
      <c r="G95" s="4"/>
    </row>
    <row r="96" spans="1:7" ht="13.5" customHeight="1">
      <c r="A96" s="2" t="s">
        <v>247</v>
      </c>
      <c r="B96" s="3">
        <v>337</v>
      </c>
      <c r="C96" s="2"/>
      <c r="D96" s="4">
        <f>10965450563+150000000+50000000</f>
        <v>11165450563</v>
      </c>
      <c r="E96" s="52"/>
      <c r="F96" s="53"/>
      <c r="G96" s="4">
        <v>10965450563</v>
      </c>
    </row>
    <row r="97" spans="1:7" ht="13.5" customHeight="1" hidden="1">
      <c r="A97" s="2" t="s">
        <v>248</v>
      </c>
      <c r="B97" s="3">
        <v>338</v>
      </c>
      <c r="C97" s="2"/>
      <c r="D97" s="4"/>
      <c r="E97" s="52"/>
      <c r="F97" s="53"/>
      <c r="G97" s="4"/>
    </row>
    <row r="98" spans="1:7" ht="13.5" customHeight="1" hidden="1">
      <c r="A98" s="2" t="s">
        <v>249</v>
      </c>
      <c r="B98" s="3">
        <v>339</v>
      </c>
      <c r="C98" s="2"/>
      <c r="D98" s="4"/>
      <c r="E98" s="52"/>
      <c r="F98" s="53"/>
      <c r="G98" s="4"/>
    </row>
    <row r="99" spans="1:7" ht="13.5" customHeight="1" hidden="1">
      <c r="A99" s="2" t="s">
        <v>250</v>
      </c>
      <c r="B99" s="3">
        <v>340</v>
      </c>
      <c r="C99" s="2"/>
      <c r="D99" s="4"/>
      <c r="E99" s="52"/>
      <c r="F99" s="53"/>
      <c r="G99" s="4"/>
    </row>
    <row r="100" spans="1:7" ht="13.5" customHeight="1" hidden="1">
      <c r="A100" s="2" t="s">
        <v>251</v>
      </c>
      <c r="B100" s="3">
        <v>341</v>
      </c>
      <c r="C100" s="2"/>
      <c r="D100" s="4"/>
      <c r="E100" s="52"/>
      <c r="F100" s="53"/>
      <c r="G100" s="4"/>
    </row>
    <row r="101" spans="1:7" ht="13.5" customHeight="1" hidden="1">
      <c r="A101" s="2" t="s">
        <v>252</v>
      </c>
      <c r="B101" s="3">
        <v>342</v>
      </c>
      <c r="C101" s="2"/>
      <c r="D101" s="4"/>
      <c r="E101" s="52"/>
      <c r="F101" s="53"/>
      <c r="G101" s="4"/>
    </row>
    <row r="102" spans="1:7" ht="13.5" customHeight="1" hidden="1">
      <c r="A102" s="2" t="s">
        <v>253</v>
      </c>
      <c r="B102" s="3">
        <v>343</v>
      </c>
      <c r="C102" s="2"/>
      <c r="D102" s="4"/>
      <c r="E102" s="52"/>
      <c r="F102" s="53"/>
      <c r="G102" s="4"/>
    </row>
    <row r="103" spans="1:7" ht="13.5" customHeight="1">
      <c r="A103" s="5" t="s">
        <v>91</v>
      </c>
      <c r="B103" s="6" t="s">
        <v>92</v>
      </c>
      <c r="C103" s="5"/>
      <c r="D103" s="7">
        <f>D104+D122</f>
        <v>22623316918</v>
      </c>
      <c r="E103" s="50"/>
      <c r="F103" s="51"/>
      <c r="G103" s="7">
        <f>G104+G122</f>
        <v>23504082653</v>
      </c>
    </row>
    <row r="104" spans="1:7" ht="13.5" customHeight="1">
      <c r="A104" s="5" t="s">
        <v>93</v>
      </c>
      <c r="B104" s="6" t="s">
        <v>94</v>
      </c>
      <c r="C104" s="5"/>
      <c r="D104" s="7">
        <f>SUM(D105:D121)-D106-D119</f>
        <v>22623316918</v>
      </c>
      <c r="E104" s="50"/>
      <c r="F104" s="51"/>
      <c r="G104" s="7">
        <f>SUM(G105:G121)-G106-G118</f>
        <v>23504082653</v>
      </c>
    </row>
    <row r="105" spans="1:7" ht="13.5" customHeight="1">
      <c r="A105" s="5" t="s">
        <v>254</v>
      </c>
      <c r="B105" s="3" t="s">
        <v>95</v>
      </c>
      <c r="C105" s="2"/>
      <c r="D105" s="7">
        <v>20159850000</v>
      </c>
      <c r="E105" s="50"/>
      <c r="F105" s="51"/>
      <c r="G105" s="7">
        <v>20159850000</v>
      </c>
    </row>
    <row r="106" spans="1:7" ht="13.5" customHeight="1">
      <c r="A106" s="35" t="s">
        <v>255</v>
      </c>
      <c r="B106" s="3" t="s">
        <v>256</v>
      </c>
      <c r="C106" s="2"/>
      <c r="D106" s="36">
        <v>20159850000</v>
      </c>
      <c r="E106" s="54"/>
      <c r="F106" s="55"/>
      <c r="G106" s="36">
        <v>20159850000</v>
      </c>
    </row>
    <row r="107" spans="1:7" ht="13.5" customHeight="1">
      <c r="A107" s="35" t="s">
        <v>257</v>
      </c>
      <c r="B107" s="3" t="s">
        <v>258</v>
      </c>
      <c r="C107" s="2"/>
      <c r="D107" s="4"/>
      <c r="E107" s="52"/>
      <c r="F107" s="53"/>
      <c r="G107" s="4"/>
    </row>
    <row r="108" spans="1:7" ht="13.5" customHeight="1">
      <c r="A108" s="2" t="s">
        <v>96</v>
      </c>
      <c r="B108" s="3" t="s">
        <v>97</v>
      </c>
      <c r="C108" s="2"/>
      <c r="D108" s="4"/>
      <c r="E108" s="52"/>
      <c r="F108" s="53"/>
      <c r="G108" s="4"/>
    </row>
    <row r="109" spans="1:7" ht="13.5" customHeight="1">
      <c r="A109" s="2" t="s">
        <v>259</v>
      </c>
      <c r="B109" s="3">
        <v>413</v>
      </c>
      <c r="C109" s="2"/>
      <c r="D109" s="4"/>
      <c r="E109" s="52"/>
      <c r="F109" s="53"/>
      <c r="G109" s="4"/>
    </row>
    <row r="110" spans="1:7" ht="13.5" customHeight="1">
      <c r="A110" s="2" t="s">
        <v>260</v>
      </c>
      <c r="B110" s="3">
        <v>414</v>
      </c>
      <c r="C110" s="2"/>
      <c r="D110" s="4"/>
      <c r="E110" s="52"/>
      <c r="F110" s="53"/>
      <c r="G110" s="4"/>
    </row>
    <row r="111" spans="1:7" ht="13.5" customHeight="1">
      <c r="A111" s="2" t="s">
        <v>261</v>
      </c>
      <c r="B111" s="3">
        <v>415</v>
      </c>
      <c r="C111" s="2"/>
      <c r="D111" s="4">
        <v>-943752685</v>
      </c>
      <c r="E111" s="52"/>
      <c r="F111" s="53"/>
      <c r="G111" s="4">
        <v>-943752685</v>
      </c>
    </row>
    <row r="112" spans="1:7" ht="13.5" customHeight="1">
      <c r="A112" s="2" t="s">
        <v>262</v>
      </c>
      <c r="B112" s="3">
        <v>416</v>
      </c>
      <c r="C112" s="2"/>
      <c r="D112" s="4"/>
      <c r="E112" s="52"/>
      <c r="F112" s="53"/>
      <c r="G112" s="4"/>
    </row>
    <row r="113" spans="1:7" ht="13.5" customHeight="1">
      <c r="A113" s="2" t="s">
        <v>263</v>
      </c>
      <c r="B113" s="3">
        <v>417</v>
      </c>
      <c r="C113" s="2"/>
      <c r="D113" s="4"/>
      <c r="E113" s="52"/>
      <c r="F113" s="53"/>
      <c r="G113" s="4"/>
    </row>
    <row r="114" spans="1:7" ht="13.5" customHeight="1">
      <c r="A114" s="2" t="s">
        <v>264</v>
      </c>
      <c r="B114" s="3">
        <v>418</v>
      </c>
      <c r="C114" s="2"/>
      <c r="D114" s="4">
        <v>2589722101</v>
      </c>
      <c r="E114" s="52"/>
      <c r="F114" s="53"/>
      <c r="G114" s="4">
        <v>2589722101</v>
      </c>
    </row>
    <row r="115" spans="1:7" ht="13.5" customHeight="1">
      <c r="A115" s="2" t="s">
        <v>265</v>
      </c>
      <c r="B115" s="3">
        <v>419</v>
      </c>
      <c r="C115" s="2"/>
      <c r="D115" s="4"/>
      <c r="E115" s="52"/>
      <c r="F115" s="53"/>
      <c r="G115" s="4"/>
    </row>
    <row r="116" spans="1:7" ht="13.5" customHeight="1">
      <c r="A116" s="2" t="s">
        <v>266</v>
      </c>
      <c r="B116" s="3">
        <v>420</v>
      </c>
      <c r="C116" s="2"/>
      <c r="D116" s="4">
        <v>0</v>
      </c>
      <c r="E116" s="52"/>
      <c r="F116" s="53"/>
      <c r="G116" s="4"/>
    </row>
    <row r="117" spans="1:7" ht="13.5" customHeight="1">
      <c r="A117" s="2" t="s">
        <v>267</v>
      </c>
      <c r="B117" s="3">
        <v>421</v>
      </c>
      <c r="C117" s="2"/>
      <c r="D117" s="4">
        <v>817497502</v>
      </c>
      <c r="E117" s="52"/>
      <c r="F117" s="53"/>
      <c r="G117" s="4">
        <v>1698263237</v>
      </c>
    </row>
    <row r="118" spans="1:7" ht="13.5" customHeight="1">
      <c r="A118" s="35" t="s">
        <v>268</v>
      </c>
      <c r="B118" s="3" t="s">
        <v>269</v>
      </c>
      <c r="C118" s="2"/>
      <c r="D118" s="4"/>
      <c r="E118" s="52"/>
      <c r="F118" s="53"/>
      <c r="G118" s="4">
        <v>1698263237</v>
      </c>
    </row>
    <row r="119" spans="1:7" ht="13.5" customHeight="1">
      <c r="A119" s="35" t="s">
        <v>270</v>
      </c>
      <c r="B119" s="3" t="s">
        <v>271</v>
      </c>
      <c r="C119" s="2"/>
      <c r="D119" s="4">
        <v>817497502</v>
      </c>
      <c r="E119" s="52"/>
      <c r="F119" s="53"/>
      <c r="G119" s="4"/>
    </row>
    <row r="120" spans="1:7" ht="13.5" customHeight="1" hidden="1">
      <c r="A120" s="2" t="s">
        <v>272</v>
      </c>
      <c r="B120" s="3">
        <v>422</v>
      </c>
      <c r="C120" s="2"/>
      <c r="D120" s="4">
        <v>0</v>
      </c>
      <c r="E120" s="52"/>
      <c r="F120" s="53"/>
      <c r="G120" s="4">
        <v>0</v>
      </c>
    </row>
    <row r="121" spans="1:7" ht="13.5" customHeight="1" hidden="1">
      <c r="A121" s="2" t="s">
        <v>273</v>
      </c>
      <c r="B121" s="3">
        <v>429</v>
      </c>
      <c r="C121" s="2"/>
      <c r="D121" s="4"/>
      <c r="E121" s="52"/>
      <c r="F121" s="53"/>
      <c r="G121" s="4"/>
    </row>
    <row r="122" spans="1:7" ht="13.5" customHeight="1">
      <c r="A122" s="5" t="s">
        <v>98</v>
      </c>
      <c r="B122" s="6" t="s">
        <v>99</v>
      </c>
      <c r="C122" s="5"/>
      <c r="D122" s="7"/>
      <c r="E122" s="50"/>
      <c r="F122" s="51"/>
      <c r="G122" s="7"/>
    </row>
    <row r="123" spans="1:7" ht="13.5" customHeight="1">
      <c r="A123" s="2" t="s">
        <v>100</v>
      </c>
      <c r="B123" s="3">
        <v>431</v>
      </c>
      <c r="C123" s="2"/>
      <c r="D123" s="4"/>
      <c r="E123" s="52"/>
      <c r="F123" s="53"/>
      <c r="G123" s="4"/>
    </row>
    <row r="124" spans="1:7" ht="13.5" customHeight="1">
      <c r="A124" s="2" t="s">
        <v>101</v>
      </c>
      <c r="B124" s="3">
        <v>432</v>
      </c>
      <c r="C124" s="2"/>
      <c r="D124" s="4"/>
      <c r="E124" s="52"/>
      <c r="F124" s="53"/>
      <c r="G124" s="4"/>
    </row>
    <row r="125" spans="1:10" ht="13.5" customHeight="1">
      <c r="A125" s="5" t="s">
        <v>102</v>
      </c>
      <c r="B125" s="6" t="s">
        <v>103</v>
      </c>
      <c r="C125" s="5"/>
      <c r="D125" s="7">
        <f>+D103+D73</f>
        <v>39467506433</v>
      </c>
      <c r="E125" s="50"/>
      <c r="F125" s="51"/>
      <c r="G125" s="7">
        <f>+G103+G73</f>
        <v>38687377711</v>
      </c>
      <c r="I125" s="19">
        <f>D125-D71</f>
        <v>0</v>
      </c>
      <c r="J125" s="19">
        <f>G125-G71</f>
        <v>0</v>
      </c>
    </row>
    <row r="126" spans="1:7" ht="13.5" customHeight="1" hidden="1">
      <c r="A126" s="5" t="s">
        <v>104</v>
      </c>
      <c r="B126" s="6"/>
      <c r="C126" s="5"/>
      <c r="D126" s="7">
        <f>SUM(D127:D132)</f>
        <v>0</v>
      </c>
      <c r="E126" s="50"/>
      <c r="F126" s="51"/>
      <c r="G126" s="7">
        <f>SUM(G127:G132)</f>
        <v>0</v>
      </c>
    </row>
    <row r="127" spans="1:6" ht="12" hidden="1">
      <c r="A127" s="2" t="s">
        <v>105</v>
      </c>
      <c r="B127" s="3" t="s">
        <v>106</v>
      </c>
      <c r="C127" s="2"/>
      <c r="D127" s="4"/>
      <c r="E127" s="56"/>
      <c r="F127" s="57"/>
    </row>
    <row r="128" spans="1:6" ht="12" hidden="1">
      <c r="A128" s="2" t="s">
        <v>107</v>
      </c>
      <c r="B128" s="3" t="s">
        <v>108</v>
      </c>
      <c r="C128" s="2"/>
      <c r="D128" s="4"/>
      <c r="E128" s="56"/>
      <c r="F128" s="57"/>
    </row>
    <row r="129" spans="1:6" ht="12" hidden="1">
      <c r="A129" s="2" t="s">
        <v>109</v>
      </c>
      <c r="B129" s="3" t="s">
        <v>110</v>
      </c>
      <c r="C129" s="2"/>
      <c r="D129" s="4"/>
      <c r="E129" s="56"/>
      <c r="F129" s="57"/>
    </row>
    <row r="130" spans="1:6" ht="12" hidden="1">
      <c r="A130" s="2" t="s">
        <v>111</v>
      </c>
      <c r="B130" s="3" t="s">
        <v>112</v>
      </c>
      <c r="C130" s="2"/>
      <c r="D130" s="4"/>
      <c r="E130" s="56"/>
      <c r="F130" s="57"/>
    </row>
    <row r="131" spans="1:6" ht="12" hidden="1">
      <c r="A131" s="2" t="s">
        <v>113</v>
      </c>
      <c r="B131" s="3" t="s">
        <v>114</v>
      </c>
      <c r="C131" s="2"/>
      <c r="D131" s="4"/>
      <c r="E131" s="56"/>
      <c r="F131" s="57"/>
    </row>
    <row r="132" spans="1:6" ht="12" hidden="1">
      <c r="A132" s="2" t="s">
        <v>115</v>
      </c>
      <c r="B132" s="3" t="s">
        <v>116</v>
      </c>
      <c r="C132" s="2"/>
      <c r="D132" s="4"/>
      <c r="E132" s="56"/>
      <c r="F132" s="57"/>
    </row>
    <row r="134" spans="4:7" ht="12">
      <c r="D134" s="61" t="s">
        <v>287</v>
      </c>
      <c r="E134" s="61"/>
      <c r="F134" s="61"/>
      <c r="G134" s="61"/>
    </row>
    <row r="135" spans="1:7" ht="12">
      <c r="A135" s="63" t="s">
        <v>117</v>
      </c>
      <c r="B135" s="63"/>
      <c r="C135" s="63"/>
      <c r="D135" s="62" t="s">
        <v>118</v>
      </c>
      <c r="E135" s="62"/>
      <c r="F135" s="62"/>
      <c r="G135" s="62"/>
    </row>
    <row r="137" ht="12" hidden="1"/>
    <row r="144" spans="1:7" ht="12">
      <c r="A144" s="63" t="s">
        <v>194</v>
      </c>
      <c r="B144" s="63"/>
      <c r="C144" s="63"/>
      <c r="D144" s="62" t="s">
        <v>195</v>
      </c>
      <c r="E144" s="62"/>
      <c r="F144" s="62"/>
      <c r="G144" s="62"/>
    </row>
  </sheetData>
  <sheetProtection/>
  <mergeCells count="9">
    <mergeCell ref="C1:G1"/>
    <mergeCell ref="C2:G2"/>
    <mergeCell ref="A4:G4"/>
    <mergeCell ref="D134:G134"/>
    <mergeCell ref="D135:G135"/>
    <mergeCell ref="D144:G144"/>
    <mergeCell ref="A144:C144"/>
    <mergeCell ref="A3:B3"/>
    <mergeCell ref="A135:C135"/>
  </mergeCells>
  <printOptions/>
  <pageMargins left="0.43" right="0.23" top="0.3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3" sqref="B13"/>
    </sheetView>
  </sheetViews>
  <sheetFormatPr defaultColWidth="8.796875" defaultRowHeight="15"/>
  <cols>
    <col min="1" max="1" width="51.8984375" style="8" customWidth="1"/>
    <col min="2" max="2" width="9" style="26" customWidth="1"/>
    <col min="3" max="3" width="6.19921875" style="8" customWidth="1"/>
    <col min="4" max="4" width="13.8984375" style="21" customWidth="1"/>
    <col min="5" max="5" width="14.5" style="21" customWidth="1"/>
    <col min="6" max="6" width="14" style="21" customWidth="1"/>
    <col min="7" max="7" width="13.69921875" style="21" customWidth="1"/>
    <col min="8" max="8" width="12.3984375" style="8" customWidth="1"/>
    <col min="9" max="9" width="14" style="8" bestFit="1" customWidth="1"/>
    <col min="10" max="16384" width="9" style="8" customWidth="1"/>
  </cols>
  <sheetData>
    <row r="1" spans="1:7" s="12" customFormat="1" ht="19.5" customHeight="1">
      <c r="A1" s="1" t="s">
        <v>0</v>
      </c>
      <c r="B1" s="58" t="s">
        <v>1</v>
      </c>
      <c r="C1" s="58"/>
      <c r="D1" s="58"/>
      <c r="E1" s="13"/>
      <c r="F1" s="13"/>
      <c r="G1" s="13"/>
    </row>
    <row r="2" spans="1:7" s="12" customFormat="1" ht="19.5" customHeight="1">
      <c r="A2" s="1" t="s">
        <v>2</v>
      </c>
      <c r="B2" s="59" t="s">
        <v>286</v>
      </c>
      <c r="C2" s="59"/>
      <c r="D2" s="59"/>
      <c r="E2" s="13"/>
      <c r="F2" s="13"/>
      <c r="G2" s="13"/>
    </row>
    <row r="3" spans="1:7" s="12" customFormat="1" ht="19.5" customHeight="1">
      <c r="A3" s="64" t="s">
        <v>3</v>
      </c>
      <c r="B3" s="64"/>
      <c r="D3" s="13"/>
      <c r="E3" s="13"/>
      <c r="F3" s="13"/>
      <c r="G3" s="13"/>
    </row>
    <row r="4" spans="2:7" s="12" customFormat="1" ht="19.5" customHeight="1">
      <c r="B4" s="25"/>
      <c r="D4" s="13"/>
      <c r="E4" s="65"/>
      <c r="F4" s="65"/>
      <c r="G4" s="13"/>
    </row>
    <row r="5" spans="1:7" s="12" customFormat="1" ht="19.5" customHeight="1">
      <c r="A5" s="66" t="s">
        <v>200</v>
      </c>
      <c r="B5" s="67"/>
      <c r="C5" s="67"/>
      <c r="D5" s="67"/>
      <c r="E5" s="67"/>
      <c r="F5" s="67"/>
      <c r="G5" s="13"/>
    </row>
    <row r="6" spans="2:7" s="12" customFormat="1" ht="12">
      <c r="B6" s="25"/>
      <c r="D6" s="13"/>
      <c r="E6" s="13"/>
      <c r="F6" s="13"/>
      <c r="G6" s="13"/>
    </row>
    <row r="7" spans="1:7" s="30" customFormat="1" ht="36">
      <c r="A7" s="28" t="s">
        <v>5</v>
      </c>
      <c r="B7" s="28" t="s">
        <v>6</v>
      </c>
      <c r="C7" s="28" t="s">
        <v>7</v>
      </c>
      <c r="D7" s="29" t="s">
        <v>119</v>
      </c>
      <c r="E7" s="29" t="s">
        <v>120</v>
      </c>
      <c r="F7" s="29" t="s">
        <v>121</v>
      </c>
      <c r="G7" s="29" t="s">
        <v>122</v>
      </c>
    </row>
    <row r="8" spans="1:9" ht="24.75" customHeight="1">
      <c r="A8" s="9" t="s">
        <v>123</v>
      </c>
      <c r="B8" s="10" t="s">
        <v>106</v>
      </c>
      <c r="C8" s="9"/>
      <c r="D8" s="11">
        <v>4740162804</v>
      </c>
      <c r="E8" s="11">
        <v>5119379920</v>
      </c>
      <c r="F8" s="11">
        <v>14968551889</v>
      </c>
      <c r="G8" s="11">
        <v>17499500625</v>
      </c>
      <c r="H8" s="19">
        <f>D11+D14+D17+D18+D21</f>
        <v>4978710622</v>
      </c>
      <c r="I8" s="19">
        <f>E11+E14+E17+E18+E21</f>
        <v>5731152031</v>
      </c>
    </row>
    <row r="9" spans="1:7" ht="24.75" customHeight="1">
      <c r="A9" s="2" t="s">
        <v>124</v>
      </c>
      <c r="B9" s="3" t="s">
        <v>108</v>
      </c>
      <c r="C9" s="2"/>
      <c r="D9" s="4"/>
      <c r="E9" s="4"/>
      <c r="F9" s="4"/>
      <c r="G9" s="4"/>
    </row>
    <row r="10" spans="1:9" ht="24.75" customHeight="1">
      <c r="A10" s="5" t="s">
        <v>125</v>
      </c>
      <c r="B10" s="6" t="s">
        <v>126</v>
      </c>
      <c r="C10" s="5"/>
      <c r="D10" s="7">
        <f>D8-D9</f>
        <v>4740162804</v>
      </c>
      <c r="E10" s="7">
        <f>E8-E9</f>
        <v>5119379920</v>
      </c>
      <c r="F10" s="7">
        <f>F8-F9</f>
        <v>14968551889</v>
      </c>
      <c r="G10" s="7">
        <f>G8-G9</f>
        <v>17499500625</v>
      </c>
      <c r="I10" s="21"/>
    </row>
    <row r="11" spans="1:9" ht="24.75" customHeight="1">
      <c r="A11" s="2" t="s">
        <v>127</v>
      </c>
      <c r="B11" s="3" t="s">
        <v>128</v>
      </c>
      <c r="C11" s="2"/>
      <c r="D11" s="4">
        <v>3446757961</v>
      </c>
      <c r="E11" s="4">
        <v>4559807066</v>
      </c>
      <c r="F11" s="4">
        <v>12117789055</v>
      </c>
      <c r="G11" s="4">
        <v>14514049612</v>
      </c>
      <c r="I11" s="21"/>
    </row>
    <row r="12" spans="1:9" ht="24.75" customHeight="1">
      <c r="A12" s="5" t="s">
        <v>129</v>
      </c>
      <c r="B12" s="6" t="s">
        <v>130</v>
      </c>
      <c r="C12" s="5"/>
      <c r="D12" s="7">
        <f>D10-D11</f>
        <v>1293404843</v>
      </c>
      <c r="E12" s="7">
        <f>E10-E11</f>
        <v>559572854</v>
      </c>
      <c r="F12" s="7">
        <f>F10-F11</f>
        <v>2850762834</v>
      </c>
      <c r="G12" s="7">
        <f>G10-G11</f>
        <v>2985451013</v>
      </c>
      <c r="I12" s="21"/>
    </row>
    <row r="13" spans="1:9" ht="24.75" customHeight="1">
      <c r="A13" s="2" t="s">
        <v>131</v>
      </c>
      <c r="B13" s="3" t="s">
        <v>132</v>
      </c>
      <c r="C13" s="2"/>
      <c r="D13" s="4">
        <v>117523405</v>
      </c>
      <c r="E13" s="4">
        <v>106239982</v>
      </c>
      <c r="F13" s="4">
        <v>569770018</v>
      </c>
      <c r="G13" s="4">
        <v>570509668</v>
      </c>
      <c r="I13" s="21"/>
    </row>
    <row r="14" spans="1:9" ht="24.75" customHeight="1">
      <c r="A14" s="2" t="s">
        <v>133</v>
      </c>
      <c r="B14" s="3" t="s">
        <v>134</v>
      </c>
      <c r="C14" s="2"/>
      <c r="D14" s="4"/>
      <c r="E14" s="4"/>
      <c r="F14" s="4">
        <v>33900</v>
      </c>
      <c r="G14" s="4"/>
      <c r="I14" s="21"/>
    </row>
    <row r="15" spans="1:9" ht="24.75" customHeight="1">
      <c r="A15" s="2" t="s">
        <v>135</v>
      </c>
      <c r="B15" s="3" t="s">
        <v>136</v>
      </c>
      <c r="C15" s="2"/>
      <c r="D15" s="4"/>
      <c r="E15" s="4"/>
      <c r="F15" s="4"/>
      <c r="G15" s="4"/>
      <c r="I15" s="21"/>
    </row>
    <row r="16" spans="1:9" ht="24.75" customHeight="1">
      <c r="A16" s="2" t="s">
        <v>274</v>
      </c>
      <c r="B16" s="3">
        <v>24</v>
      </c>
      <c r="C16" s="2"/>
      <c r="D16" s="4"/>
      <c r="E16" s="4"/>
      <c r="F16" s="4"/>
      <c r="G16" s="4"/>
      <c r="I16" s="21"/>
    </row>
    <row r="17" spans="1:9" ht="24.75" customHeight="1">
      <c r="A17" s="2" t="s">
        <v>275</v>
      </c>
      <c r="B17" s="3">
        <v>25</v>
      </c>
      <c r="C17" s="2"/>
      <c r="D17" s="4">
        <v>10530546</v>
      </c>
      <c r="E17" s="4">
        <v>30950000</v>
      </c>
      <c r="F17" s="4">
        <v>27045106</v>
      </c>
      <c r="G17" s="4">
        <v>46300000</v>
      </c>
      <c r="I17" s="21"/>
    </row>
    <row r="18" spans="1:9" ht="24.75" customHeight="1">
      <c r="A18" s="2" t="s">
        <v>276</v>
      </c>
      <c r="B18" s="3">
        <v>26</v>
      </c>
      <c r="C18" s="2"/>
      <c r="D18" s="4">
        <v>861603357</v>
      </c>
      <c r="E18" s="4">
        <v>636042344</v>
      </c>
      <c r="F18" s="4">
        <v>2963634045</v>
      </c>
      <c r="G18" s="4">
        <v>3013365722</v>
      </c>
      <c r="I18" s="21"/>
    </row>
    <row r="19" spans="1:9" ht="24.75" customHeight="1">
      <c r="A19" s="5" t="s">
        <v>277</v>
      </c>
      <c r="B19" s="6" t="s">
        <v>139</v>
      </c>
      <c r="C19" s="5"/>
      <c r="D19" s="7">
        <f>D12+D13-D14-D17-D18</f>
        <v>538794345</v>
      </c>
      <c r="E19" s="7">
        <f>E12+E13-E14-E17-E18</f>
        <v>-1179508</v>
      </c>
      <c r="F19" s="7">
        <f>F12+F13-F14-F17-F18</f>
        <v>429819801</v>
      </c>
      <c r="G19" s="7">
        <f>G12+G13-G14-G17-G18</f>
        <v>496294959</v>
      </c>
      <c r="I19" s="21"/>
    </row>
    <row r="20" spans="1:9" ht="24.75" customHeight="1">
      <c r="A20" s="2" t="s">
        <v>278</v>
      </c>
      <c r="B20" s="3" t="s">
        <v>140</v>
      </c>
      <c r="C20" s="2"/>
      <c r="D20" s="4">
        <v>805113000</v>
      </c>
      <c r="E20" s="4">
        <v>825479454</v>
      </c>
      <c r="F20" s="4">
        <v>1235665976</v>
      </c>
      <c r="G20" s="4">
        <v>1370081802</v>
      </c>
      <c r="I20" s="21"/>
    </row>
    <row r="21" spans="1:9" ht="24.75" customHeight="1">
      <c r="A21" s="2" t="s">
        <v>279</v>
      </c>
      <c r="B21" s="3" t="s">
        <v>141</v>
      </c>
      <c r="C21" s="2"/>
      <c r="D21" s="4">
        <v>659818758</v>
      </c>
      <c r="E21" s="4">
        <v>504352621</v>
      </c>
      <c r="F21" s="4">
        <v>808556273</v>
      </c>
      <c r="G21" s="4">
        <v>545756269</v>
      </c>
      <c r="I21" s="21"/>
    </row>
    <row r="22" spans="1:7" ht="24.75" customHeight="1">
      <c r="A22" s="5" t="s">
        <v>280</v>
      </c>
      <c r="B22" s="6" t="s">
        <v>142</v>
      </c>
      <c r="C22" s="5"/>
      <c r="D22" s="7">
        <f>D20-D21</f>
        <v>145294242</v>
      </c>
      <c r="E22" s="7">
        <f>E20-E21</f>
        <v>321126833</v>
      </c>
      <c r="F22" s="7">
        <f>F20-F21</f>
        <v>427109703</v>
      </c>
      <c r="G22" s="7">
        <f>G20-G21</f>
        <v>824325533</v>
      </c>
    </row>
    <row r="23" spans="1:7" ht="24.75" customHeight="1">
      <c r="A23" s="5" t="s">
        <v>143</v>
      </c>
      <c r="B23" s="6" t="s">
        <v>144</v>
      </c>
      <c r="C23" s="5"/>
      <c r="D23" s="7">
        <f>D22+D19</f>
        <v>684088587</v>
      </c>
      <c r="E23" s="7">
        <f>E22+E19</f>
        <v>319947325</v>
      </c>
      <c r="F23" s="7">
        <f>F22+F19</f>
        <v>856929504</v>
      </c>
      <c r="G23" s="7">
        <f>G22+G19</f>
        <v>1320620492</v>
      </c>
    </row>
    <row r="24" spans="1:7" ht="24.75" customHeight="1">
      <c r="A24" s="2" t="s">
        <v>145</v>
      </c>
      <c r="B24" s="3" t="s">
        <v>146</v>
      </c>
      <c r="C24" s="2"/>
      <c r="D24" s="4">
        <v>150499489</v>
      </c>
      <c r="E24" s="4">
        <v>70388411</v>
      </c>
      <c r="F24" s="4">
        <v>196027239</v>
      </c>
      <c r="G24" s="4">
        <v>299645310</v>
      </c>
    </row>
    <row r="25" spans="1:7" ht="24.75" customHeight="1">
      <c r="A25" s="2" t="s">
        <v>147</v>
      </c>
      <c r="B25" s="3" t="s">
        <v>148</v>
      </c>
      <c r="C25" s="2"/>
      <c r="D25" s="4"/>
      <c r="E25" s="4">
        <v>0</v>
      </c>
      <c r="F25" s="4"/>
      <c r="G25" s="4">
        <v>0</v>
      </c>
    </row>
    <row r="26" spans="1:7" ht="24.75" customHeight="1">
      <c r="A26" s="5" t="s">
        <v>149</v>
      </c>
      <c r="B26" s="6" t="s">
        <v>150</v>
      </c>
      <c r="C26" s="5"/>
      <c r="D26" s="7">
        <f>D23-D24</f>
        <v>533589098</v>
      </c>
      <c r="E26" s="7">
        <f>E23-E24</f>
        <v>249558914</v>
      </c>
      <c r="F26" s="7">
        <f>F23-F24</f>
        <v>660902265</v>
      </c>
      <c r="G26" s="7">
        <f>G23-G24</f>
        <v>1020975182</v>
      </c>
    </row>
    <row r="27" spans="1:7" ht="24.75" customHeight="1">
      <c r="A27" s="2" t="s">
        <v>281</v>
      </c>
      <c r="B27" s="3" t="s">
        <v>151</v>
      </c>
      <c r="C27" s="2"/>
      <c r="D27" s="4"/>
      <c r="E27" s="4">
        <v>0</v>
      </c>
      <c r="F27" s="4"/>
      <c r="G27" s="4">
        <v>0</v>
      </c>
    </row>
    <row r="28" spans="1:7" ht="24.75" customHeight="1">
      <c r="A28" s="2" t="s">
        <v>282</v>
      </c>
      <c r="B28" s="3" t="s">
        <v>152</v>
      </c>
      <c r="C28" s="2"/>
      <c r="D28" s="4"/>
      <c r="E28" s="4">
        <v>0</v>
      </c>
      <c r="F28" s="4"/>
      <c r="G28" s="4">
        <v>0</v>
      </c>
    </row>
    <row r="29" spans="1:7" ht="24.75" customHeight="1">
      <c r="A29" s="37" t="s">
        <v>153</v>
      </c>
      <c r="B29" s="38" t="s">
        <v>154</v>
      </c>
      <c r="C29" s="37"/>
      <c r="D29" s="39">
        <f>D26/1897685</f>
        <v>281.17896173495603</v>
      </c>
      <c r="E29" s="39">
        <f>E26/1897685</f>
        <v>131.50702777331327</v>
      </c>
      <c r="F29" s="39">
        <f>F26/1897685</f>
        <v>348.26763398561934</v>
      </c>
      <c r="G29" s="39">
        <f>G26/1897685</f>
        <v>538.0108827334358</v>
      </c>
    </row>
    <row r="30" spans="1:7" ht="24.75" customHeight="1">
      <c r="A30" s="40" t="s">
        <v>283</v>
      </c>
      <c r="B30" s="41">
        <v>71</v>
      </c>
      <c r="C30" s="42"/>
      <c r="D30" s="43"/>
      <c r="E30" s="43"/>
      <c r="F30" s="43"/>
      <c r="G30" s="43"/>
    </row>
    <row r="31" spans="6:7" ht="24.75" customHeight="1">
      <c r="F31" s="61" t="s">
        <v>287</v>
      </c>
      <c r="G31" s="61"/>
    </row>
    <row r="32" spans="1:7" ht="24.75" customHeight="1">
      <c r="A32" s="31" t="s">
        <v>197</v>
      </c>
      <c r="B32" s="63" t="s">
        <v>155</v>
      </c>
      <c r="C32" s="63"/>
      <c r="D32" s="63"/>
      <c r="F32" s="62" t="s">
        <v>118</v>
      </c>
      <c r="G32" s="62"/>
    </row>
    <row r="33" ht="24.75" customHeight="1"/>
    <row r="34" ht="24.75" customHeight="1"/>
    <row r="35" ht="24.75" customHeight="1"/>
    <row r="39" spans="1:7" ht="12">
      <c r="A39" s="31" t="s">
        <v>198</v>
      </c>
      <c r="B39" s="63" t="s">
        <v>196</v>
      </c>
      <c r="C39" s="63"/>
      <c r="D39" s="63"/>
      <c r="F39" s="62" t="s">
        <v>195</v>
      </c>
      <c r="G39" s="62"/>
    </row>
  </sheetData>
  <sheetProtection/>
  <mergeCells count="10">
    <mergeCell ref="B32:D32"/>
    <mergeCell ref="F32:G32"/>
    <mergeCell ref="B39:D39"/>
    <mergeCell ref="F39:G39"/>
    <mergeCell ref="B1:D1"/>
    <mergeCell ref="B2:D2"/>
    <mergeCell ref="A3:B3"/>
    <mergeCell ref="E4:F4"/>
    <mergeCell ref="A5:F5"/>
    <mergeCell ref="F31:G31"/>
  </mergeCells>
  <printOptions/>
  <pageMargins left="0.8" right="0.23" top="0.38" bottom="0.43" header="0.35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2">
      <selection activeCell="C38" sqref="C38"/>
    </sheetView>
  </sheetViews>
  <sheetFormatPr defaultColWidth="8.796875" defaultRowHeight="31.5" customHeight="1"/>
  <cols>
    <col min="1" max="1" width="46.69921875" style="8" customWidth="1"/>
    <col min="2" max="2" width="5" style="26" customWidth="1"/>
    <col min="3" max="3" width="5.5" style="8" customWidth="1"/>
    <col min="4" max="4" width="15.69921875" style="21" customWidth="1"/>
    <col min="5" max="5" width="15.19921875" style="21" customWidth="1"/>
    <col min="6" max="6" width="14.19921875" style="8" customWidth="1"/>
    <col min="7" max="7" width="13.59765625" style="8" customWidth="1"/>
    <col min="8" max="16384" width="9" style="8" customWidth="1"/>
  </cols>
  <sheetData>
    <row r="1" spans="1:5" s="12" customFormat="1" ht="31.5" customHeight="1">
      <c r="A1" s="1" t="s">
        <v>0</v>
      </c>
      <c r="B1" s="58" t="s">
        <v>1</v>
      </c>
      <c r="C1" s="58"/>
      <c r="D1" s="58"/>
      <c r="E1" s="58"/>
    </row>
    <row r="2" spans="1:5" s="12" customFormat="1" ht="17.25" customHeight="1">
      <c r="A2" s="1" t="s">
        <v>2</v>
      </c>
      <c r="B2" s="59" t="s">
        <v>286</v>
      </c>
      <c r="C2" s="59"/>
      <c r="D2" s="59"/>
      <c r="E2" s="13"/>
    </row>
    <row r="3" spans="1:5" s="12" customFormat="1" ht="17.25" customHeight="1">
      <c r="A3" s="1" t="s">
        <v>3</v>
      </c>
      <c r="B3" s="32"/>
      <c r="D3" s="13"/>
      <c r="E3" s="13"/>
    </row>
    <row r="4" spans="2:5" s="12" customFormat="1" ht="13.5" customHeight="1">
      <c r="B4" s="25"/>
      <c r="C4" s="67"/>
      <c r="D4" s="67"/>
      <c r="E4" s="13"/>
    </row>
    <row r="5" spans="1:5" s="12" customFormat="1" ht="31.5" customHeight="1">
      <c r="A5" s="70" t="s">
        <v>201</v>
      </c>
      <c r="B5" s="70"/>
      <c r="C5" s="70"/>
      <c r="D5" s="70"/>
      <c r="E5" s="70"/>
    </row>
    <row r="6" spans="1:5" s="12" customFormat="1" ht="12.75" customHeight="1">
      <c r="A6" s="33"/>
      <c r="B6" s="25"/>
      <c r="D6" s="13"/>
      <c r="E6" s="13"/>
    </row>
    <row r="7" spans="1:5" s="30" customFormat="1" ht="36.75" customHeight="1" thickBot="1">
      <c r="A7" s="14" t="s">
        <v>5</v>
      </c>
      <c r="B7" s="14" t="s">
        <v>6</v>
      </c>
      <c r="C7" s="14" t="s">
        <v>7</v>
      </c>
      <c r="D7" s="15" t="s">
        <v>156</v>
      </c>
      <c r="E7" s="15" t="s">
        <v>157</v>
      </c>
    </row>
    <row r="8" spans="1:5" ht="31.5" customHeight="1" thickTop="1">
      <c r="A8" s="16" t="s">
        <v>158</v>
      </c>
      <c r="B8" s="17"/>
      <c r="C8" s="16"/>
      <c r="D8" s="18"/>
      <c r="E8" s="18"/>
    </row>
    <row r="9" spans="1:5" ht="31.5" customHeight="1">
      <c r="A9" s="2" t="s">
        <v>159</v>
      </c>
      <c r="B9" s="3" t="s">
        <v>106</v>
      </c>
      <c r="C9" s="2"/>
      <c r="D9" s="27">
        <f>73360000+5823126172+962300582</f>
        <v>6858786754</v>
      </c>
      <c r="E9" s="27">
        <f>255353200+4143964961+1194123477</f>
        <v>5593441638</v>
      </c>
    </row>
    <row r="10" spans="1:5" ht="31.5" customHeight="1">
      <c r="A10" s="2" t="s">
        <v>160</v>
      </c>
      <c r="B10" s="3" t="s">
        <v>108</v>
      </c>
      <c r="C10" s="2"/>
      <c r="D10" s="27">
        <f>-811929000-18625200-101571090-212227292-2515565152-203835752-7626134</f>
        <v>-3871379620</v>
      </c>
      <c r="E10" s="27">
        <f>-1337714620-176097804-4731123-104027708-279852276-149076100-177460000</f>
        <v>-2228959631</v>
      </c>
    </row>
    <row r="11" spans="1:5" ht="31.5" customHeight="1">
      <c r="A11" s="2" t="s">
        <v>161</v>
      </c>
      <c r="B11" s="3" t="s">
        <v>110</v>
      </c>
      <c r="C11" s="2"/>
      <c r="D11" s="27">
        <f>1700000-1199573793</f>
        <v>-1197873793</v>
      </c>
      <c r="E11" s="27">
        <f>-1453895830-29900000</f>
        <v>-1483795830</v>
      </c>
    </row>
    <row r="12" spans="1:5" ht="31.5" customHeight="1">
      <c r="A12" s="2" t="s">
        <v>162</v>
      </c>
      <c r="B12" s="3" t="s">
        <v>112</v>
      </c>
      <c r="C12" s="2"/>
      <c r="D12" s="34"/>
      <c r="E12" s="34"/>
    </row>
    <row r="13" spans="1:5" ht="31.5" customHeight="1">
      <c r="A13" s="2" t="s">
        <v>163</v>
      </c>
      <c r="B13" s="3" t="s">
        <v>114</v>
      </c>
      <c r="C13" s="2"/>
      <c r="D13" s="27">
        <v>-45527750</v>
      </c>
      <c r="E13" s="27">
        <v>-205056899</v>
      </c>
    </row>
    <row r="14" spans="1:5" ht="31.5" customHeight="1">
      <c r="A14" s="2" t="s">
        <v>164</v>
      </c>
      <c r="B14" s="3" t="s">
        <v>116</v>
      </c>
      <c r="C14" s="2"/>
      <c r="D14" s="27">
        <f>605602000+109353+118680076+800000+19532500</f>
        <v>744723929</v>
      </c>
      <c r="E14" s="27">
        <f>1696912+19788000+128784654+37115100</f>
        <v>187384666</v>
      </c>
    </row>
    <row r="15" spans="1:5" ht="31.5" customHeight="1">
      <c r="A15" s="2" t="s">
        <v>165</v>
      </c>
      <c r="B15" s="3" t="s">
        <v>166</v>
      </c>
      <c r="C15" s="2"/>
      <c r="D15" s="27">
        <f>-8949633-50083000-19532500-1200000-20833798-471932083-34730720-300000000-1276800</f>
        <v>-908538534</v>
      </c>
      <c r="E15" s="27">
        <f>-600000000-20463000-957600-293883561-18068016-5900000-3236103-133544650-26061450-407200000-6029263-1500000</f>
        <v>-1516843643</v>
      </c>
    </row>
    <row r="16" spans="1:5" ht="31.5" customHeight="1">
      <c r="A16" s="5" t="s">
        <v>167</v>
      </c>
      <c r="B16" s="6" t="s">
        <v>130</v>
      </c>
      <c r="C16" s="5"/>
      <c r="D16" s="7">
        <f>SUM(D9:D15)</f>
        <v>1580190986</v>
      </c>
      <c r="E16" s="7">
        <f>SUM(E9:E15)</f>
        <v>346170301</v>
      </c>
    </row>
    <row r="17" spans="1:5" ht="31.5" customHeight="1">
      <c r="A17" s="5" t="s">
        <v>168</v>
      </c>
      <c r="B17" s="6"/>
      <c r="C17" s="5"/>
      <c r="D17" s="7"/>
      <c r="E17" s="7"/>
    </row>
    <row r="18" spans="1:5" ht="31.5" customHeight="1">
      <c r="A18" s="2" t="s">
        <v>169</v>
      </c>
      <c r="B18" s="3" t="s">
        <v>132</v>
      </c>
      <c r="C18" s="2"/>
      <c r="D18" s="4">
        <v>-128963678</v>
      </c>
      <c r="E18" s="4"/>
    </row>
    <row r="19" spans="1:5" ht="31.5" customHeight="1">
      <c r="A19" s="2" t="s">
        <v>170</v>
      </c>
      <c r="B19" s="3" t="s">
        <v>134</v>
      </c>
      <c r="C19" s="2"/>
      <c r="D19" s="4">
        <v>200000000</v>
      </c>
      <c r="E19" s="4"/>
    </row>
    <row r="20" spans="1:5" ht="31.5" customHeight="1">
      <c r="A20" s="2" t="s">
        <v>171</v>
      </c>
      <c r="B20" s="3" t="s">
        <v>136</v>
      </c>
      <c r="C20" s="2"/>
      <c r="D20" s="20"/>
      <c r="E20" s="20"/>
    </row>
    <row r="21" spans="1:5" ht="31.5" customHeight="1">
      <c r="A21" s="2" t="s">
        <v>172</v>
      </c>
      <c r="B21" s="3" t="s">
        <v>137</v>
      </c>
      <c r="C21" s="2"/>
      <c r="D21" s="20"/>
      <c r="E21" s="20"/>
    </row>
    <row r="22" spans="1:5" ht="31.5" customHeight="1">
      <c r="A22" s="2" t="s">
        <v>173</v>
      </c>
      <c r="B22" s="3" t="s">
        <v>138</v>
      </c>
      <c r="C22" s="2"/>
      <c r="D22" s="4"/>
      <c r="E22" s="4"/>
    </row>
    <row r="23" spans="1:5" ht="31.5" customHeight="1">
      <c r="A23" s="2" t="s">
        <v>174</v>
      </c>
      <c r="B23" s="3" t="s">
        <v>175</v>
      </c>
      <c r="C23" s="2"/>
      <c r="D23" s="4"/>
      <c r="E23" s="4"/>
    </row>
    <row r="24" spans="1:5" ht="31.5" customHeight="1">
      <c r="A24" s="2" t="s">
        <v>176</v>
      </c>
      <c r="B24" s="3" t="s">
        <v>177</v>
      </c>
      <c r="C24" s="2"/>
      <c r="D24" s="4">
        <v>17523405</v>
      </c>
      <c r="E24" s="4">
        <v>106239982</v>
      </c>
    </row>
    <row r="25" spans="1:5" ht="31.5" customHeight="1">
      <c r="A25" s="5" t="s">
        <v>178</v>
      </c>
      <c r="B25" s="6" t="s">
        <v>139</v>
      </c>
      <c r="C25" s="5"/>
      <c r="D25" s="7">
        <f>SUM(D18:D24)</f>
        <v>88559727</v>
      </c>
      <c r="E25" s="7">
        <f>SUM(E18:E24)</f>
        <v>106239982</v>
      </c>
    </row>
    <row r="26" spans="1:5" ht="31.5" customHeight="1">
      <c r="A26" s="5" t="s">
        <v>179</v>
      </c>
      <c r="B26" s="6"/>
      <c r="C26" s="5"/>
      <c r="D26" s="7"/>
      <c r="E26" s="7"/>
    </row>
    <row r="27" spans="1:5" ht="31.5" customHeight="1">
      <c r="A27" s="2" t="s">
        <v>180</v>
      </c>
      <c r="B27" s="3" t="s">
        <v>140</v>
      </c>
      <c r="C27" s="2"/>
      <c r="D27" s="4"/>
      <c r="E27" s="4"/>
    </row>
    <row r="28" spans="1:5" ht="31.5" customHeight="1">
      <c r="A28" s="2" t="s">
        <v>181</v>
      </c>
      <c r="B28" s="3" t="s">
        <v>141</v>
      </c>
      <c r="C28" s="2"/>
      <c r="D28" s="4"/>
      <c r="E28" s="4"/>
    </row>
    <row r="29" spans="1:5" ht="31.5" customHeight="1">
      <c r="A29" s="2" t="s">
        <v>284</v>
      </c>
      <c r="B29" s="3" t="s">
        <v>182</v>
      </c>
      <c r="C29" s="2"/>
      <c r="D29" s="4"/>
      <c r="E29" s="4"/>
    </row>
    <row r="30" spans="1:5" ht="31.5" customHeight="1">
      <c r="A30" s="2" t="s">
        <v>183</v>
      </c>
      <c r="B30" s="3" t="s">
        <v>184</v>
      </c>
      <c r="C30" s="2"/>
      <c r="D30" s="4"/>
      <c r="E30" s="4"/>
    </row>
    <row r="31" spans="1:5" ht="31.5" customHeight="1">
      <c r="A31" s="2" t="s">
        <v>185</v>
      </c>
      <c r="B31" s="3" t="s">
        <v>186</v>
      </c>
      <c r="C31" s="2"/>
      <c r="D31" s="4"/>
      <c r="E31" s="4"/>
    </row>
    <row r="32" spans="1:5" ht="31.5" customHeight="1">
      <c r="A32" s="2" t="s">
        <v>187</v>
      </c>
      <c r="B32" s="3" t="s">
        <v>188</v>
      </c>
      <c r="C32" s="2"/>
      <c r="D32" s="4"/>
      <c r="E32" s="4"/>
    </row>
    <row r="33" spans="1:5" ht="31.5" customHeight="1">
      <c r="A33" s="5" t="s">
        <v>189</v>
      </c>
      <c r="B33" s="6" t="s">
        <v>142</v>
      </c>
      <c r="C33" s="5"/>
      <c r="D33" s="7">
        <f>SUM(D27:D32)</f>
        <v>0</v>
      </c>
      <c r="E33" s="7">
        <f>SUM(E27:E32)</f>
        <v>0</v>
      </c>
    </row>
    <row r="34" spans="1:5" ht="31.5" customHeight="1">
      <c r="A34" s="5" t="s">
        <v>190</v>
      </c>
      <c r="B34" s="6" t="s">
        <v>144</v>
      </c>
      <c r="C34" s="5"/>
      <c r="D34" s="7">
        <f>D33+D25+D16</f>
        <v>1668750713</v>
      </c>
      <c r="E34" s="7">
        <f>E33+E25+E16</f>
        <v>452410283</v>
      </c>
    </row>
    <row r="35" spans="1:5" ht="31.5" customHeight="1">
      <c r="A35" s="2" t="s">
        <v>191</v>
      </c>
      <c r="B35" s="3" t="s">
        <v>150</v>
      </c>
      <c r="C35" s="2"/>
      <c r="D35" s="7">
        <v>7191399851</v>
      </c>
      <c r="E35" s="7">
        <v>15712959812</v>
      </c>
    </row>
    <row r="36" spans="1:5" ht="31.5" customHeight="1">
      <c r="A36" s="2" t="s">
        <v>192</v>
      </c>
      <c r="B36" s="3" t="s">
        <v>151</v>
      </c>
      <c r="C36" s="2"/>
      <c r="D36" s="4"/>
      <c r="E36" s="4"/>
    </row>
    <row r="37" spans="1:7" ht="31.5" customHeight="1">
      <c r="A37" s="5" t="s">
        <v>193</v>
      </c>
      <c r="B37" s="6" t="s">
        <v>154</v>
      </c>
      <c r="C37" s="5"/>
      <c r="D37" s="7">
        <f>D34+D35</f>
        <v>8860150564</v>
      </c>
      <c r="E37" s="7">
        <f>E34+E35</f>
        <v>16165370095</v>
      </c>
      <c r="F37" s="21"/>
      <c r="G37" s="19"/>
    </row>
    <row r="38" spans="4:5" ht="31.5" customHeight="1">
      <c r="D38" s="61" t="s">
        <v>287</v>
      </c>
      <c r="E38" s="61"/>
    </row>
    <row r="39" spans="1:7" ht="31.5" customHeight="1">
      <c r="A39" s="68" t="s">
        <v>117</v>
      </c>
      <c r="B39" s="68"/>
      <c r="C39" s="68"/>
      <c r="D39" s="69" t="s">
        <v>118</v>
      </c>
      <c r="E39" s="69"/>
      <c r="G39" s="19"/>
    </row>
    <row r="43" spans="1:5" ht="31.5" customHeight="1">
      <c r="A43" s="68" t="s">
        <v>199</v>
      </c>
      <c r="B43" s="68"/>
      <c r="C43" s="68"/>
      <c r="D43" s="69" t="s">
        <v>195</v>
      </c>
      <c r="E43" s="69"/>
    </row>
  </sheetData>
  <sheetProtection/>
  <mergeCells count="9">
    <mergeCell ref="A43:C43"/>
    <mergeCell ref="D43:E43"/>
    <mergeCell ref="D38:E38"/>
    <mergeCell ref="A39:C39"/>
    <mergeCell ref="D39:E39"/>
    <mergeCell ref="B1:E1"/>
    <mergeCell ref="B2:D2"/>
    <mergeCell ref="C4:D4"/>
    <mergeCell ref="A5:E5"/>
  </mergeCells>
  <printOptions/>
  <pageMargins left="0.6" right="0.21" top="0.71" bottom="0.5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2" customWidth="1"/>
    <col min="2" max="2" width="1.1015625" style="22" customWidth="1"/>
    <col min="3" max="3" width="28.09765625" style="22" customWidth="1"/>
    <col min="4" max="16384" width="8" style="22" customWidth="1"/>
  </cols>
  <sheetData>
    <row r="3" ht="12.75">
      <c r="A3" s="23" t="e">
        <v>#REF!</v>
      </c>
    </row>
    <row r="6" ht="12.75">
      <c r="A6" s="24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Cop.</cp:lastModifiedBy>
  <cp:lastPrinted>2015-10-14T02:28:51Z</cp:lastPrinted>
  <dcterms:modified xsi:type="dcterms:W3CDTF">2015-10-17T04:43:47Z</dcterms:modified>
  <cp:category/>
  <cp:version/>
  <cp:contentType/>
  <cp:contentStatus/>
</cp:coreProperties>
</file>