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5600" windowHeight="7905"/>
  </bookViews>
  <sheets>
    <sheet name="BCDKT" sheetId="7" r:id="rId1"/>
    <sheet name="KQKD" sheetId="8" r:id="rId2"/>
    <sheet name="LCTT-TT" sheetId="9" r:id="rId3"/>
    <sheet name="Thuyet minh" sheetId="11" r:id="rId4"/>
    <sheet name="Tai san" sheetId="12" r:id="rId5"/>
    <sheet name="Vay ngan han" sheetId="13" r:id="rId6"/>
    <sheet name="Vay dai han" sheetId="14" r:id="rId7"/>
    <sheet name="Thue tai chinh" sheetId="15" r:id="rId8"/>
    <sheet name="Von CSH" sheetId="16" r:id="rId9"/>
  </sheets>
  <externalReferences>
    <externalReference r:id="rId10"/>
  </externalReferences>
  <calcPr calcId="125725"/>
</workbook>
</file>

<file path=xl/calcChain.xml><?xml version="1.0" encoding="utf-8"?>
<calcChain xmlns="http://schemas.openxmlformats.org/spreadsheetml/2006/main">
  <c r="I23" i="16"/>
  <c r="G21"/>
  <c r="C21"/>
  <c r="I20"/>
  <c r="I19"/>
  <c r="I18"/>
  <c r="D18"/>
  <c r="I17"/>
  <c r="H16"/>
  <c r="I16" s="1"/>
  <c r="H15"/>
  <c r="H21" s="1"/>
  <c r="G15"/>
  <c r="F15"/>
  <c r="F21" s="1"/>
  <c r="E15"/>
  <c r="E21" s="1"/>
  <c r="C15"/>
  <c r="B15"/>
  <c r="B21" s="1"/>
  <c r="I14"/>
  <c r="I12"/>
  <c r="I10"/>
  <c r="I9"/>
  <c r="I8"/>
  <c r="I15" s="1"/>
  <c r="D8"/>
  <c r="D15" s="1"/>
  <c r="D21" s="1"/>
  <c r="E6" i="15"/>
  <c r="D6"/>
  <c r="B6" s="1"/>
  <c r="E5"/>
  <c r="D5"/>
  <c r="B5"/>
  <c r="G15" i="14"/>
  <c r="L13"/>
  <c r="I13"/>
  <c r="J12"/>
  <c r="H12"/>
  <c r="G12"/>
  <c r="H11"/>
  <c r="G11"/>
  <c r="H10"/>
  <c r="H8" s="1"/>
  <c r="G10"/>
  <c r="J9"/>
  <c r="L8"/>
  <c r="K8"/>
  <c r="K13" s="1"/>
  <c r="J8"/>
  <c r="J13" s="1"/>
  <c r="I8"/>
  <c r="G8"/>
  <c r="G13" s="1"/>
  <c r="G16" s="1"/>
  <c r="H7"/>
  <c r="G7"/>
  <c r="M6"/>
  <c r="H6"/>
  <c r="H4" s="1"/>
  <c r="G6"/>
  <c r="G4" s="1"/>
  <c r="L4"/>
  <c r="K4"/>
  <c r="J4"/>
  <c r="I4"/>
  <c r="G22" i="13"/>
  <c r="I18"/>
  <c r="G18" s="1"/>
  <c r="H18" s="1"/>
  <c r="L17"/>
  <c r="I17"/>
  <c r="G17" s="1"/>
  <c r="H17" s="1"/>
  <c r="I16"/>
  <c r="H16"/>
  <c r="G16"/>
  <c r="L15"/>
  <c r="J15"/>
  <c r="I15"/>
  <c r="G15" s="1"/>
  <c r="L14"/>
  <c r="L20" s="1"/>
  <c r="K14"/>
  <c r="K20" s="1"/>
  <c r="J14"/>
  <c r="H13"/>
  <c r="J12"/>
  <c r="I12"/>
  <c r="H12"/>
  <c r="G12"/>
  <c r="J11"/>
  <c r="H11"/>
  <c r="L10"/>
  <c r="K10"/>
  <c r="J10"/>
  <c r="I10"/>
  <c r="H10"/>
  <c r="G10"/>
  <c r="H9"/>
  <c r="H8"/>
  <c r="J7"/>
  <c r="J3" s="1"/>
  <c r="J20" s="1"/>
  <c r="I7"/>
  <c r="G7"/>
  <c r="H7" s="1"/>
  <c r="H3" s="1"/>
  <c r="I6"/>
  <c r="I3" s="1"/>
  <c r="H6"/>
  <c r="H5"/>
  <c r="H4"/>
  <c r="L3"/>
  <c r="K3"/>
  <c r="G3"/>
  <c r="F56" i="12"/>
  <c r="F54"/>
  <c r="F57" s="1"/>
  <c r="E54"/>
  <c r="D54"/>
  <c r="C54"/>
  <c r="C57" s="1"/>
  <c r="B54"/>
  <c r="B57" s="1"/>
  <c r="G53"/>
  <c r="G50"/>
  <c r="G49"/>
  <c r="G54" s="1"/>
  <c r="F47"/>
  <c r="E47"/>
  <c r="E57" s="1"/>
  <c r="D47"/>
  <c r="D57" s="1"/>
  <c r="C47"/>
  <c r="B47"/>
  <c r="G46"/>
  <c r="G41"/>
  <c r="G40"/>
  <c r="G56" s="1"/>
  <c r="G33"/>
  <c r="F33"/>
  <c r="E33"/>
  <c r="D33"/>
  <c r="C33"/>
  <c r="B33"/>
  <c r="E31"/>
  <c r="D31"/>
  <c r="B31"/>
  <c r="G30"/>
  <c r="G29"/>
  <c r="G28"/>
  <c r="G27"/>
  <c r="F26"/>
  <c r="F31" s="1"/>
  <c r="E26"/>
  <c r="D26"/>
  <c r="C26"/>
  <c r="C31" s="1"/>
  <c r="G25"/>
  <c r="G24"/>
  <c r="G22"/>
  <c r="G21"/>
  <c r="F21"/>
  <c r="E18"/>
  <c r="E34" s="1"/>
  <c r="G17"/>
  <c r="G16"/>
  <c r="G15"/>
  <c r="G14"/>
  <c r="F13"/>
  <c r="E13"/>
  <c r="D13"/>
  <c r="C13"/>
  <c r="G13" s="1"/>
  <c r="B13"/>
  <c r="B18" s="1"/>
  <c r="B34" s="1"/>
  <c r="G12"/>
  <c r="G11"/>
  <c r="G9"/>
  <c r="G8"/>
  <c r="E8"/>
  <c r="F7"/>
  <c r="F18" s="1"/>
  <c r="F34" s="1"/>
  <c r="D7"/>
  <c r="G7" s="1"/>
  <c r="G18" s="1"/>
  <c r="C7"/>
  <c r="C18" s="1"/>
  <c r="E435" i="11"/>
  <c r="B435"/>
  <c r="E428"/>
  <c r="B428"/>
  <c r="E411"/>
  <c r="B411"/>
  <c r="E409"/>
  <c r="B409"/>
  <c r="E406"/>
  <c r="E405"/>
  <c r="B405"/>
  <c r="B407" s="1"/>
  <c r="E404"/>
  <c r="E403"/>
  <c r="B403"/>
  <c r="E402"/>
  <c r="E407" s="1"/>
  <c r="E401"/>
  <c r="B399"/>
  <c r="E393"/>
  <c r="B393"/>
  <c r="E390"/>
  <c r="B390"/>
  <c r="B388"/>
  <c r="E387"/>
  <c r="B387"/>
  <c r="E386"/>
  <c r="E388" s="1"/>
  <c r="E381"/>
  <c r="E379" s="1"/>
  <c r="E382" s="1"/>
  <c r="B379"/>
  <c r="B382" s="1"/>
  <c r="B373"/>
  <c r="E371"/>
  <c r="E368" s="1"/>
  <c r="E375" s="1"/>
  <c r="B371"/>
  <c r="B368" s="1"/>
  <c r="B375" s="1"/>
  <c r="E366"/>
  <c r="B363"/>
  <c r="E360"/>
  <c r="B360"/>
  <c r="B366" s="1"/>
  <c r="E358"/>
  <c r="E346"/>
  <c r="B345"/>
  <c r="B358" s="1"/>
  <c r="E336"/>
  <c r="E333"/>
  <c r="B332"/>
  <c r="B336" s="1"/>
  <c r="E294"/>
  <c r="B294"/>
  <c r="E293"/>
  <c r="E292"/>
  <c r="B286"/>
  <c r="B287" s="1"/>
  <c r="B292" s="1"/>
  <c r="B293" s="1"/>
  <c r="B283"/>
  <c r="E249"/>
  <c r="B249"/>
  <c r="B236"/>
  <c r="B235"/>
  <c r="E234"/>
  <c r="E235" s="1"/>
  <c r="E225"/>
  <c r="B225"/>
  <c r="E215"/>
  <c r="E212"/>
  <c r="B212"/>
  <c r="B199"/>
  <c r="B198"/>
  <c r="B193"/>
  <c r="B189" s="1"/>
  <c r="E189"/>
  <c r="E185"/>
  <c r="B185"/>
  <c r="E181"/>
  <c r="E179"/>
  <c r="B179"/>
  <c r="B177"/>
  <c r="B181" s="1"/>
  <c r="E159"/>
  <c r="B159"/>
  <c r="E151"/>
  <c r="B151"/>
  <c r="E141"/>
  <c r="B141"/>
  <c r="E132"/>
  <c r="B132"/>
  <c r="E124"/>
  <c r="B124"/>
  <c r="B118"/>
  <c r="B117" s="1"/>
  <c r="E117"/>
  <c r="B116"/>
  <c r="E114"/>
  <c r="B114"/>
  <c r="E112"/>
  <c r="B112"/>
  <c r="E90"/>
  <c r="B90"/>
  <c r="I21" i="16" l="1"/>
  <c r="I24" s="1"/>
  <c r="H13" i="14"/>
  <c r="H15" i="13"/>
  <c r="H14" s="1"/>
  <c r="H20" s="1"/>
  <c r="G14"/>
  <c r="G20" s="1"/>
  <c r="G23" s="1"/>
  <c r="I14"/>
  <c r="I20" s="1"/>
  <c r="C34" i="12"/>
  <c r="G26"/>
  <c r="G31" s="1"/>
  <c r="G34" s="1"/>
  <c r="D18"/>
  <c r="D34" s="1"/>
  <c r="G47"/>
  <c r="G57" s="1"/>
  <c r="E236" i="11"/>
  <c r="E22" i="8" l="1"/>
  <c r="F22"/>
  <c r="G22"/>
  <c r="E19"/>
  <c r="F19"/>
  <c r="G19"/>
  <c r="E17"/>
  <c r="F17"/>
  <c r="G17"/>
  <c r="E14"/>
  <c r="F14"/>
  <c r="G14"/>
  <c r="E8"/>
  <c r="F8"/>
  <c r="G8"/>
  <c r="E6"/>
  <c r="F6"/>
  <c r="G6"/>
  <c r="D13" i="9"/>
  <c r="E13"/>
  <c r="D22"/>
  <c r="E22"/>
  <c r="D30"/>
  <c r="E30"/>
  <c r="D31"/>
  <c r="D34" s="1"/>
  <c r="E34"/>
  <c r="G20" i="8"/>
  <c r="D17"/>
  <c r="G16"/>
  <c r="G15"/>
  <c r="G13"/>
  <c r="D13"/>
  <c r="G12"/>
  <c r="G11"/>
  <c r="G10"/>
  <c r="G9"/>
  <c r="G7"/>
  <c r="D6"/>
  <c r="D8" s="1"/>
  <c r="G4"/>
  <c r="D111" i="7"/>
  <c r="D5"/>
  <c r="D4" s="1"/>
  <c r="D30"/>
  <c r="D39"/>
  <c r="E52"/>
  <c r="D52"/>
  <c r="D46"/>
  <c r="D43"/>
  <c r="D40"/>
  <c r="D31"/>
  <c r="D21"/>
  <c r="D12"/>
  <c r="D14" i="8" l="1"/>
  <c r="D19" s="1"/>
  <c r="D22" s="1"/>
  <c r="D83" i="7" l="1"/>
  <c r="E30"/>
  <c r="E31"/>
  <c r="E67"/>
  <c r="E97"/>
  <c r="E98"/>
  <c r="D98"/>
  <c r="D97" s="1"/>
  <c r="E83"/>
  <c r="E68"/>
  <c r="D68"/>
  <c r="E61"/>
  <c r="D61"/>
  <c r="D66" s="1"/>
  <c r="E24"/>
  <c r="D24"/>
  <c r="E12"/>
  <c r="E4" s="1"/>
  <c r="D67" l="1"/>
  <c r="D118" s="1"/>
  <c r="E18"/>
</calcChain>
</file>

<file path=xl/sharedStrings.xml><?xml version="1.0" encoding="utf-8"?>
<sst xmlns="http://schemas.openxmlformats.org/spreadsheetml/2006/main" count="917" uniqueCount="753">
  <si>
    <t>Chỉ tiêu</t>
  </si>
  <si>
    <t>B - VỐN CHỦ SỞ HỮU (400 = 410 + 430)</t>
  </si>
  <si>
    <t>II. Các khoản đầu tư tài chính ngắn hạn</t>
  </si>
  <si>
    <t>III. Các khoản phải thu ngắn hạn</t>
  </si>
  <si>
    <t>IV. Hàng tồn kho</t>
  </si>
  <si>
    <t>V. Tài sản ngắn hạn khác</t>
  </si>
  <si>
    <t>II. Tài sản cố định</t>
  </si>
  <si>
    <t>III. Bất động sản đầu tư</t>
  </si>
  <si>
    <t>I. Nợ ngắn hạn</t>
  </si>
  <si>
    <t>II. Nợ dài hạn</t>
  </si>
  <si>
    <t>I. Vốn chủ sở hữu</t>
  </si>
  <si>
    <t>Mã số</t>
  </si>
  <si>
    <t>Số đầu năm</t>
  </si>
  <si>
    <t>2. Các khoản giảm trừ doanh thu</t>
  </si>
  <si>
    <t>I. Lưu chuyển tiền từ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</si>
  <si>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</si>
  <si>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</si>
  <si>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</si>
  <si>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</si>
  <si>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</si>
  <si>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</si>
  <si>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</si>
  <si>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</si>
  <si>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</si>
  <si>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</si>
  <si>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</si>
  <si>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</si>
  <si>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</si>
  <si>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</si>
  <si>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</si>
  <si>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</si>
  <si>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</si>
  <si>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</si>
  <si>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</si>
  <si>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</si>
  <si>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3.Tiền chi cho vay, mua các công cụ nợ của đơn vị khác</t>
  </si>
  <si>
    <t>4.Tiền thu hồi cho vay, bán lại các công cụ nợ của đơn vị khác</t>
  </si>
  <si>
    <t>TÀI SẢN</t>
  </si>
  <si>
    <t xml:space="preserve">  Đơn vị tính: Đồng VN</t>
  </si>
  <si>
    <t>A - TÀI SẢN NGẮN HẠN (100=110 + 120 + 130 + 140 + 150)</t>
  </si>
  <si>
    <t>I. Tiền và các khoản tương đương tiền</t>
  </si>
  <si>
    <t xml:space="preserve">  1. Tiền</t>
  </si>
  <si>
    <t xml:space="preserve">  2. Các khoản tương đương tiền</t>
  </si>
  <si>
    <t xml:space="preserve">  3. Phải thu nội bộ ngắn hạn</t>
  </si>
  <si>
    <t xml:space="preserve">  4. Phải thu theo tiến độ kế hoạch hợp đồng xây dựng</t>
  </si>
  <si>
    <t xml:space="preserve">  1. Hàng tồn kho</t>
  </si>
  <si>
    <t xml:space="preserve">  2. Dự phòng giảm giá hàng tồn kho </t>
  </si>
  <si>
    <t xml:space="preserve">  1. Chi phí trả trước ngắn hạn </t>
  </si>
  <si>
    <t xml:space="preserve">  2. Thuế GTGT được khấu trừ</t>
  </si>
  <si>
    <t xml:space="preserve">  3. Thuế và các khoản khác phải thu Nhà nước</t>
  </si>
  <si>
    <t xml:space="preserve">  4. Giao dịch mua bán lại trái phiếu Chính phủ</t>
  </si>
  <si>
    <t xml:space="preserve">  5. Tài sản ngắn hạn khác</t>
  </si>
  <si>
    <t>B - TÀI SẢN DÀI HẠN (200 = 210 + 220 + 240 + 250 + 260 + 269)</t>
  </si>
  <si>
    <t xml:space="preserve">I- Các khoản phải thu dài hạn </t>
  </si>
  <si>
    <t xml:space="preserve">  1. Phải thu dài hạn của khách hàng</t>
  </si>
  <si>
    <t xml:space="preserve">  1. Tài sản cố định hữu hình</t>
  </si>
  <si>
    <t xml:space="preserve">      - Nguyên giá</t>
  </si>
  <si>
    <t xml:space="preserve">      - Giá trị hao mòn luỹ kế </t>
  </si>
  <si>
    <t xml:space="preserve">  2. Tài sản cố định thuê tài chính</t>
  </si>
  <si>
    <t xml:space="preserve">      - Giá trị hao mòn luỹ kế</t>
  </si>
  <si>
    <t xml:space="preserve">  3. Tài sản cố định vô hình</t>
  </si>
  <si>
    <t xml:space="preserve">    - Nguyên giá</t>
  </si>
  <si>
    <t xml:space="preserve">  1. Đầu tư vào công ty con </t>
  </si>
  <si>
    <t xml:space="preserve">  2. Đầu tư vào công ty liên kết, liên doanh</t>
  </si>
  <si>
    <t xml:space="preserve">  1. Chi phí trả trước dài hạn</t>
  </si>
  <si>
    <t xml:space="preserve">  2. Tài sản thuế thu nhập hoãn lại</t>
  </si>
  <si>
    <t>TỔNG CỘNG TÀI SẢN (270=100+200)</t>
  </si>
  <si>
    <t xml:space="preserve">  1. Vốn đầu tư của chủ sở hữu</t>
  </si>
  <si>
    <t xml:space="preserve">  2. Thặng dư vốn cổ phần</t>
  </si>
  <si>
    <t>II. Nguồn kinh phí và quỹ khác</t>
  </si>
  <si>
    <t xml:space="preserve">  1. Nguồn kinh phí </t>
  </si>
  <si>
    <t xml:space="preserve">  2. Nguồn kinh phí đã hình thành TSCĐ</t>
  </si>
  <si>
    <t xml:space="preserve">                                                                          </t>
  </si>
  <si>
    <t>Đơn vị tính: đồng VND</t>
  </si>
  <si>
    <t>CHỈ TIÊU</t>
  </si>
  <si>
    <t>1. Doanh thu bán hàng và cung cấp dịch vụ</t>
  </si>
  <si>
    <t>3. Doanh thu thuần về bán hàng và cung cấp dịch vụ (10 = 01 - 02)</t>
  </si>
  <si>
    <t>4. Giá vốn hàng bán</t>
  </si>
  <si>
    <t>5. Lợi nhuận gộp về bán hàng và cung cấp dịch vụ (20 = 10 - 11)</t>
  </si>
  <si>
    <t>6. Doanh thu hoạt động tài chính</t>
  </si>
  <si>
    <t>7. Chi phí tài chính</t>
  </si>
  <si>
    <t>8. Chi phí bán hàng</t>
  </si>
  <si>
    <t>9. Chi phí quản lý doanh nghiệp</t>
  </si>
  <si>
    <t>10. Lợi nhuận thuần từ hoạt động kinh doanh  {30 = 20 + (21 - 22) - (24 + 25)}</t>
  </si>
  <si>
    <t>11. Thu nhập khác</t>
  </si>
  <si>
    <t>12. Chi phí khác</t>
  </si>
  <si>
    <t>13. Lợi nhuận khác (40 = 31 - 32)</t>
  </si>
  <si>
    <t>14. Phần lãi hoặc lỗ trong công ty liên kết, liên doanh</t>
  </si>
  <si>
    <t xml:space="preserve">    18.1 Lợi nhuận sau thuế của cổ đông thiểu số</t>
  </si>
  <si>
    <t xml:space="preserve">    18.2 Lợi nhuận sau thuế của cổ đông của công ty mẹ</t>
  </si>
  <si>
    <t xml:space="preserve">   </t>
  </si>
  <si>
    <t>15. Tổng lợi nhuận kế toán trước thuế (50 = 30 + 40 + 45)</t>
  </si>
  <si>
    <t>16. Chi phí thuế TNDN hiện hành</t>
  </si>
  <si>
    <t>17. Chi phí thuế TNDN hoãn lại</t>
  </si>
  <si>
    <t>18. Lợi nhuận sau thuế thu nhập doanh nghiệp (60 = 50 – 51 - 52)</t>
  </si>
  <si>
    <t>19. Lãi cơ bản trên cổ phiếu (*)</t>
  </si>
  <si>
    <r>
      <t xml:space="preserve">  - Trong đó:</t>
    </r>
    <r>
      <rPr>
        <sz val="11"/>
        <rFont val="Times New Roman"/>
        <family val="1"/>
      </rPr>
      <t xml:space="preserve"> Chi phí lãi vay </t>
    </r>
  </si>
  <si>
    <t>(Theo phương pháp trực tiếp) (*)</t>
  </si>
  <si>
    <t xml:space="preserve">                                                                                       Đơn vị tính: đồng VND</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</si>
  <si>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</si>
  <si>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</si>
  <si>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</si>
  <si>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</si>
  <si>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</si>
  <si>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</si>
  <si>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</si>
  <si>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Số cuối kỳ</t>
  </si>
  <si>
    <t>Kỳ này Năm nay</t>
  </si>
  <si>
    <t>Kỳ này Năm trước</t>
  </si>
  <si>
    <t>Lũy kế đến cuối kỳ Năm nay</t>
  </si>
  <si>
    <t>Lũy kế đến cuối kỳ Năm trước</t>
  </si>
  <si>
    <t>Thuyết minh</t>
  </si>
  <si>
    <t>Lũy kế đến cuối kỳ này Năm nay</t>
  </si>
  <si>
    <t>Lũy kế đến cuối kỳ này Năm trước</t>
  </si>
  <si>
    <t>Thuyế minh</t>
  </si>
  <si>
    <t xml:space="preserve">  1. Chứng khoán kinh doanh</t>
  </si>
  <si>
    <t xml:space="preserve">  2. Dự phòng giảm giá chứng khoán kinh doanh</t>
  </si>
  <si>
    <t xml:space="preserve">  3. Đầu tư nắm giữ đến ngày đáo hạn</t>
  </si>
  <si>
    <t xml:space="preserve">  2. Trả trước cho người bán ngắn hạn</t>
  </si>
  <si>
    <t xml:space="preserve">  5. Phải thu về cho vay ngắn hạn</t>
  </si>
  <si>
    <t xml:space="preserve">  6. Phải thu ngắn hạn khác</t>
  </si>
  <si>
    <t xml:space="preserve">  7. Dự phòng phải thu ngắn hạn khó đòi </t>
  </si>
  <si>
    <t xml:space="preserve">  8. Tài sản thiếu chờ xử lý</t>
  </si>
  <si>
    <t xml:space="preserve">  3. Vốn kinh doanh ở đơn vị trực thuộc</t>
  </si>
  <si>
    <t xml:space="preserve">  4. Phải thu nội bộ dài hạn </t>
  </si>
  <si>
    <t xml:space="preserve">  5. Phải thu về cho vay dài hạn </t>
  </si>
  <si>
    <t xml:space="preserve">  7. Dự phòng phải thu dài hạn khó đòi</t>
  </si>
  <si>
    <t xml:space="preserve">  6. Phải thu dài hạn khác </t>
  </si>
  <si>
    <t>IV. Tài sản dở dang dài hạn</t>
  </si>
  <si>
    <t xml:space="preserve">    - Giá trị hao mòn luỹ kế </t>
  </si>
  <si>
    <t xml:space="preserve">  1. Chi phí sản xuất, kinh doanh dở dang dài hạn</t>
  </si>
  <si>
    <t xml:space="preserve">  2. Chi phí xây dựng cơ bản dở dang</t>
  </si>
  <si>
    <t xml:space="preserve">  3. Đầu tư góp vốn vào đơn vị kháckhác</t>
  </si>
  <si>
    <t xml:space="preserve">  5. Đầu tư nắm giữ đến ngày đáo hạn</t>
  </si>
  <si>
    <t xml:space="preserve">  4. Dự phòng đầu tư tài chính dài hạn</t>
  </si>
  <si>
    <t xml:space="preserve">  3. Thiết bị, vật tư, phụ tùng thay thế dài hạn</t>
  </si>
  <si>
    <t xml:space="preserve">  4. Tài sản dài hạn khác</t>
  </si>
  <si>
    <t>V. Đầu tư tài chính dài hạn</t>
  </si>
  <si>
    <t>VI. Tài sản dài hạn khác</t>
  </si>
  <si>
    <t>C - NỢ PHẢI TRẢ (300 = 310 + 330)</t>
  </si>
  <si>
    <t xml:space="preserve">  1. Phải trả người bán ngắn hạn</t>
  </si>
  <si>
    <t xml:space="preserve">  2. Người mua trả tiền trước ngắn hạn</t>
  </si>
  <si>
    <t xml:space="preserve">  3. Thuế và các khoản phải nộp Nhà nước</t>
  </si>
  <si>
    <t xml:space="preserve">  4.  Phải trả người lao động</t>
  </si>
  <si>
    <t xml:space="preserve">  5. Chi phí trả trước ngắn hạn</t>
  </si>
  <si>
    <t xml:space="preserve">  6. Phải trả nội bộ ngắn hạn</t>
  </si>
  <si>
    <t xml:space="preserve">  7. Phải trả theo tiến độ kế hoạch hợp đồng xây dựng</t>
  </si>
  <si>
    <t xml:space="preserve">  8. Doanh thu chưa thực hiện ngắn hạn</t>
  </si>
  <si>
    <t xml:space="preserve">  9. Phải trả ngắn hạn khác</t>
  </si>
  <si>
    <t xml:space="preserve">  12. Quỹ khen thưởng, phúc lợi</t>
  </si>
  <si>
    <t xml:space="preserve">  11. Dự phòng phải trả ngắn hạn </t>
  </si>
  <si>
    <t xml:space="preserve">  10. Vay và nợ thuê tài chính ngắn hạn</t>
  </si>
  <si>
    <t xml:space="preserve">  14. Giao dịch mua bán lại trái phiếu Chính phủ</t>
  </si>
  <si>
    <t xml:space="preserve">  13. Qũy bình ổn giá</t>
  </si>
  <si>
    <t xml:space="preserve">  1. Phải trả dài hạn người bán dài hạn</t>
  </si>
  <si>
    <t xml:space="preserve">  2. Nguười mua trả tiền trước dài hạn</t>
  </si>
  <si>
    <t xml:space="preserve">  3. Chi phí trả trước dài hạn</t>
  </si>
  <si>
    <t xml:space="preserve">  4. Phải trả nội bộ về vốn kinh doanh</t>
  </si>
  <si>
    <t xml:space="preserve">  5. Phải trả nội bộ dài hạn</t>
  </si>
  <si>
    <t xml:space="preserve">  6. Doanh thu chưa thực hiện dài hạn</t>
  </si>
  <si>
    <t xml:space="preserve">  7. Phải trả dài hạn khác</t>
  </si>
  <si>
    <t xml:space="preserve">  8. Vay và nợ thuê tài chính dài hạn</t>
  </si>
  <si>
    <t xml:space="preserve">  9. Trái phiếu chuyển đổi </t>
  </si>
  <si>
    <t xml:space="preserve">  10. Cổ phiếu ưu đãi </t>
  </si>
  <si>
    <t xml:space="preserve">  11. Thuế thu nhập hoãn lại phải trả </t>
  </si>
  <si>
    <t xml:space="preserve">  12. Dự phòng phải trả dài hạn</t>
  </si>
  <si>
    <t xml:space="preserve">  13. Quỹ phát triển khoa học và công nghệ</t>
  </si>
  <si>
    <t xml:space="preserve">                   - Cổ phiếu phổ thông có quyền biểu quyết</t>
  </si>
  <si>
    <t>411a</t>
  </si>
  <si>
    <t>411b</t>
  </si>
  <si>
    <t xml:space="preserve">  3. Quyền chọn chuyển đổi trái phiếu</t>
  </si>
  <si>
    <t xml:space="preserve">  4. Vốn khác của chủ sở hữu </t>
  </si>
  <si>
    <t xml:space="preserve">  5. Cổ phiếu quỹ </t>
  </si>
  <si>
    <t xml:space="preserve">  6. Chênh lệch đánh giá lại tài sản</t>
  </si>
  <si>
    <t xml:space="preserve">  7. Chênh lệch tỷ giá hối đoái</t>
  </si>
  <si>
    <t xml:space="preserve">  8. Quỹ đầu tư phát triển</t>
  </si>
  <si>
    <t xml:space="preserve">  9. Quỹ hỗ trợ sắp xếp doanh nghiệp</t>
  </si>
  <si>
    <t xml:space="preserve">  10. Quỹ khác thuộc vốn chủ sở hữu</t>
  </si>
  <si>
    <t xml:space="preserve">  11. Lợi nhuận sau thuế chưa phân phối</t>
  </si>
  <si>
    <t xml:space="preserve">                - LNST chưa phân phối lũy kỳ này</t>
  </si>
  <si>
    <t xml:space="preserve">                - LNST chưa phân phối lũy kế đến cuối kỳ trước</t>
  </si>
  <si>
    <t xml:space="preserve">  12. Nguồn vốn đầu tư XDCB</t>
  </si>
  <si>
    <t>421a</t>
  </si>
  <si>
    <t>421b</t>
  </si>
  <si>
    <t xml:space="preserve">  1. Phải thu ngắn hạn của khách hàng </t>
  </si>
  <si>
    <t xml:space="preserve">  2. Trả trước cho người bán dài hạn</t>
  </si>
  <si>
    <t>TỔNG CỘNG NGUỒN VỐN (440 = 300 + 400)</t>
  </si>
  <si>
    <t>(V.01)</t>
  </si>
  <si>
    <t>(V.02)</t>
  </si>
  <si>
    <t>(V.03)</t>
  </si>
  <si>
    <t>(V.07)</t>
  </si>
  <si>
    <t>(V.13)</t>
  </si>
  <si>
    <t>(V.09.11)</t>
  </si>
  <si>
    <t>(V.02C)</t>
  </si>
  <si>
    <t>(V.13B)</t>
  </si>
  <si>
    <t>(V.04C)</t>
  </si>
  <si>
    <t>(V.19)</t>
  </si>
  <si>
    <t>(V.16A)</t>
  </si>
  <si>
    <t>(V.15A)</t>
  </si>
  <si>
    <t>(V.15B.C)</t>
  </si>
  <si>
    <t>(V.25)</t>
  </si>
  <si>
    <t>(VII.1)</t>
  </si>
  <si>
    <t>(VII.3)</t>
  </si>
  <si>
    <t>(VII.4)</t>
  </si>
  <si>
    <t>(VII.6)</t>
  </si>
  <si>
    <t>(VII.5)</t>
  </si>
  <si>
    <t>(VII.7)</t>
  </si>
  <si>
    <t>(VII.8)</t>
  </si>
  <si>
    <t xml:space="preserve"> Đơn vị : Công ty CP Lilama 69-1                                                                </t>
  </si>
  <si>
    <t xml:space="preserve">                 Mẫu số B09-DN</t>
  </si>
  <si>
    <t xml:space="preserve">   Địa chỉ : TP Bắc Ninh - tỉnh Bắc Ninh                                                   </t>
  </si>
  <si>
    <t xml:space="preserve">  Ban hành theo Thông tư số 200/2014/TT-BTC</t>
  </si>
  <si>
    <t xml:space="preserve">         ngày 22/12/2014 của Bộ Tài chính</t>
  </si>
  <si>
    <t>BẢN THUYẾT MINH BÁO CÁO TÀI CHÍNH</t>
  </si>
  <si>
    <t>Quý III năm 2015</t>
  </si>
  <si>
    <t>I- Đặc điểm hoạt động của doanh nghiệp</t>
  </si>
  <si>
    <t>1. Hình thức sở hữu vốn: Các cổ đông góp vốn dưới hình thức cổ phần</t>
  </si>
  <si>
    <t>2. Lĩnh vực kinh doanh: Xây dựng cơ bản và một số lĩnh vực khác</t>
  </si>
  <si>
    <t>3. Ngành nghề kinh doanh: Lắp đặt máy móc thiết bị; Lắp đặt hệ thống điện và hệ thống xây dựng khác. Lắp đặt hệ thống cấp, thoát nước, lò sưởi và điều hòa không khí. Xây dựng nhà các loại, công trình đường sắt, đường bộ; công trình công ích (hệ thống cứu hỏa, đường dây và trạm biến áp đến 500KV...) và các công trình kỹ thuật dân dụng khác. Sửa chữa các thiết bị điện. Gia công cơ khí, xử lý và tráng phủ kim loại. Sản xuất các kết cấu kim loại (gia công, chế tạo thiết bị đồng bộ, đường ống, kết cấu thép cho các nhà máy xi măng, điện, dầu khí, hóa chất). Sản xuất thùng, bể chứa và dụng cụ chứa đựng bằng kim loại; Sản xuất nồi hơi; Sửa chữa các sản phẩm kim loại đúc sẵn; Sửa chữa máy móc, thiết bị; Sản xuất, truyền tải và phân phối điện. Hoạt động kiến trúc và tư vấn kỹ thuật có liên quan (Tư vấn đầu thầu, lập và quản lý dự án đầu tư; thiết kế công trình công nghiệp và dân dụng; Thiết kê tổng mặt bằng...). Kiểm tra và phân tích kỹ thuật (thí nghiệm, kiểm tra kim loại và mối hàn, thí nghiệm; Hiệu chỉnh hệ thống điện cao, hạ thế...). Kinh doanh bất động sản, quyền sử dụng đất thuộc chủ sở hữu, chủ sử dụng hoặc đi thuê. Sản xuất và kinh doanh các loại vật tư, kim khí. Kinh doanh bán hàng, thương mại dịch vụ khác.</t>
  </si>
  <si>
    <t>4. Chu kỳ sản xuất, kinh doanh thông thường: Ngành xây dựng cơ bản thì thông thường chu kỳ sản xuất, kinh doanh kéo dài hơn 12 tháng.</t>
  </si>
  <si>
    <t>5. Đặc điểm hoạt động của doanh nghiệp trong năm tài chính có ảnh hưởng đến báo cáo tài chính</t>
  </si>
  <si>
    <t>6. Cấu trúc doanh nghiệp.</t>
  </si>
  <si>
    <t>7. Tuyên bố khả năng so sánh thông tin trên Báo cáo tài chính ( có so sánh được hay không, nếu không so sánh được phải nêu rõ lý do vì chuyển đổi hình thức sở hữu, chia tách, sáp nhập, nêu độ dài về ký so sánh…)</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</si>
  <si>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</si>
  <si>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</si>
  <si>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</si>
  <si>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</si>
  <si>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1. Chế độ kế toán áp dụng: Công ty áp dụng theo TT200/2014/TT-BTC ngày 22/12/2014 của Bộ tài chính về việc hướng dẫn Chế độ kế toán Doanh nghiệp.</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</si>
  <si>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</si>
  <si>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</si>
  <si>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</si>
  <si>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</si>
  <si>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2. Các loại tỷ giá hối đoái được áp dụng trong kế toán: Các nghiệp vụ phát sinh bằng các đơn vị tiền tệ khác với đơn vị tiền kế toán của Công ty (VND) được hạch toán theo tỷ giá giao dịch vào ngày phát sinh nghiệp vụ. Tại ngày kết thúc kỳ kế toán, các khoản mục tiền tệ (tiền mặt, tiến gửi, tiền đang chuyển, nợ phải thu, nợ phải trả không bao gồm khoản người mua ứng trước và ứng trước cho người bán, Doanh thu nhận trước) có gốc ngoại tệ được đánh giá theo tỷ giá mua vào của ngân hàng thương mại nơi Công ty mở tài khoản công bố tại thời điểm lập báo cáo tài chính. Tất cả các khoản chênh lệch tỷ giá thực tế phát sinh trong năm và chênh lệch do đánh giá lại số dư các khoản mục tiền tệ có gốc ngoại tệ cuối năm được hạch toán vào kết quả hoạt động kinh doanh của năm tài chính.</t>
  </si>
  <si>
    <t>3. Nguyên tắc xác định lãi suất thực tế (lãi suất hiệu lực) dùng để chiết khấu dòng tiền.</t>
  </si>
  <si>
    <t>4. Nguyên tắc ghi nhận các khoản tiền và các khoản tương đương tiền:</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</si>
  <si>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</si>
  <si>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5. Nguyên tắc ghi nhận các khoản đầu tư tài chính: </t>
  </si>
  <si>
    <t xml:space="preserve">            - Các khoản đầu tư vào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liên kết mà nhà đầu tư nhận được ngoài cổ tức và lợi nhuận được chia được coi là phần thu hồi các khoản đầu tư và ghi giảm giá gốc khoản đầu tư.</t>
  </si>
  <si>
    <t xml:space="preserve">            - Các khoản đầu tư chứng khoán ngắn hạn;</t>
  </si>
  <si>
    <t xml:space="preserve">            - Các khoản đầu tư ngắn hạn, dài hạn khác;</t>
  </si>
  <si>
    <t xml:space="preserve">            - Phương pháp lập dự phòng giảm giá đầu tư ngắn hạn, dài hạn.</t>
  </si>
  <si>
    <t>6. Nguyên tắc kế toán nợ phải thu: Khoản phải thu được hạch toán chính xác theo dõi phải ánh kịp thời các khoản phát sinh của từng đối tượng phải thu.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thu theo từng đối tượng để có biện pháp thu hồi. Dự phòng phải thu khó đòi được trích lập cho từng khoản phải thu khó đòi căn cứ vào tuổi nợ quá hạn của các khoản nợ hoặc dự kiến mức tổn thất có thể xẩy ra.</t>
  </si>
  <si>
    <t>7. Nguyên tắc ghi nhận hàng tồn kho:</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</si>
  <si>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</si>
  <si>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</si>
  <si>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</si>
  <si>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</si>
  <si>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8. Nguyên tắc ghi nhận và khấu hao tài sản cố định, TSCĐ thuê tài chính và bất động sản đầu tư:</t>
  </si>
  <si>
    <t xml:space="preserve">            - Nguyên tắc ghi nhận tài sản cố định hữu hình, TSCĐ thuê tài chính: Theo Chuẩn mực kế toán số 03 "Tài sản cố định hữu hình" và số 06 "Tài sản cố định thuê tài chính".</t>
  </si>
  <si>
    <t xml:space="preserve">            - Phương pháp khấu hao TSCĐ hữu hình, TSCĐ thuê tài chính: Theo phương pháp khấu hao đường thẳng.</t>
  </si>
  <si>
    <t xml:space="preserve">           - Nguyên tắc ghi nhận và khấu hao bất động sản đầu tư: Công ty không có bất động sản đầu tư</t>
  </si>
  <si>
    <t xml:space="preserve">            - Nguyên tắc ghi nhận bất động sản đầu tư:</t>
  </si>
  <si>
    <t xml:space="preserve">            - Phương pháp khấu hao bất động sản đầu tư:</t>
  </si>
  <si>
    <t>9. Nguyên tắc kế toán các hợp đồng hợp tác kinh doanh: Theo chuẩn mực kế toán số 15 " Hợp đồng xây dựng" nguyên tắc và phương pháp kế toán doanh thu và chi phí liên quan đến hợp đồng xây dựng, gồm: Nội dung doanh thu và chi phí của hợp đồng xây dựng; ghi nhận doanh thu, chi phí của hợp đồng xây dựng làm cơ sở ghi sổ kế toán và lập báo cáo tài chính.</t>
  </si>
  <si>
    <t xml:space="preserve">      10. Nguyên tắc kế toán thuế TNDN hoãn lại: Cuối năm tài chính, doanh nghiệp phải xác định và ghi nhận "Thuế TNDN hoãn lại phải trả" (nếu có) theo chuẩn mực kế toán số 17 "Thuế TNDN". </t>
  </si>
  <si>
    <t xml:space="preserve">        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</si>
  <si>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11. Nguyên tắc kế toán chi phí trả trước: Chi phí trả trước chỉ liên quan đến chi phí sản xuất kinh doanh của một năm tài chính hoặc một chi kỳ kinh doanh được ghi nhận là chi phí trả trước ngắn hạn và được tính vào chi phí sản xuất kinh doanh trong năm tài chính. Các chi phí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</si>
  <si>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 xml:space="preserve">      Việc tính và phân bổ chi phí trả trước dài hạn vào chi phí sản xuất kinh doanh từng kỳ hạch toán căn cứ vào tính chất, mức độ từng loại chi phí để chọn phương pháp phân bổ hợp lý. Chi phí trả trước được phân bổ dần vào chi phí sản xuất kinh doanh theo phương pháp đường thẳng.</t>
  </si>
  <si>
    <t>12. Nguyên tắc kế toán nợ phải trả: Tuân thủ theo điều 50. Nợ phải trả được hạch toán chính xác theo dõi phải ánh kịp thời các khoản phát sinh của từng đối tượng phải trả.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trả theo từng đối tượng để có biện pháp thanh toán.</t>
  </si>
  <si>
    <t xml:space="preserve">13. Nguyên tắc ghi nhận vay và nợ phải trả thuê tài chính: Là tiền vay, nợ thuê tài chính và tình hình thanh toán các khoản tiền vay, nợ thuê tài chính của Công ty vay các tổ chức tín dụng đã được theo dõi chi tiết kỳ hạn phải trả của các khoản vay, nợ thuê tài chính, hạch toán chi tiết và theo dõi từng đối tượng cho vay, cho nợ, từng khế ước vay nợ và từng loại tài sản vay nợ. Trường hợp vay, nợ bằng ngoại tệ, kế toán Công ty theo dõi chi tiết nguyên tệ và thực hiện theo nguyên tắc:                         </t>
  </si>
  <si>
    <t xml:space="preserve">          Các khoản vay, nợ bằng ngoại tệ phải quy đổi ra đơn vị tiền tệ Công ty hạch toán theo tỷ giá giao dịch thực tế tạo thời điểm phát sinh;               </t>
  </si>
  <si>
    <t xml:space="preserve">          Khi trả nợ, vay bằng ngoại tệ Công ty quy đổi theo tỷ giá ghi sổ kế toán thực tế đích danh cho từng đối tượng.</t>
  </si>
  <si>
    <t xml:space="preserve">          Khi lập Báo cái tài chính, số dư các khoản vay, nợ thuê tài chính bằng ngoại tệ phải được đánh giá lại theo tỷ giá giao dịch thực tế tại thời điểm lập Báo cáo tài chính;</t>
  </si>
  <si>
    <t xml:space="preserve">          Các khoản chênh lệch tỷ giá phát sinh tỷ giá phát sinh từ việc thanh toán và đánh giá lại cuối kỳ khoản vay, nợ thuê tài chính bằng ngoại tệ được hạch toán vào doanh thu tài chính hoặc chi phí hoạt động tài chính.</t>
  </si>
  <si>
    <t>14. Nguyên tắc ghi nhận và vốn hoá các khoản chi phí đi vay:</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</si>
  <si>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</si>
  <si>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</si>
  <si>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15.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</si>
  <si>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 xml:space="preserve">16. Nguyên tắc và phương pháp ghi nhận các khoản dự phòng phải trả: </t>
  </si>
  <si>
    <t>17. Nguyên tắc ghi nhận doanh thu chưa thực hiện: Là một khoản nhận trước cho nhiều năm về cho thuê tài sản, khoản chênh lệch giữa giá bán trả chậm, trả góp theo cam kết với giá bán ngay, khoản lãi nhận trước khi cho vay vốn hoặc mua các công cụ dụng cụ ... Doanh thu chưa thực hiện sẽ được ghi nhận là doanh thu của kỳ kế toán theo quy định tại đọan 25(a) của Chuẩn mực " Doanh thu và thu nhập khác"</t>
  </si>
  <si>
    <t>18. Nguyên tắc ghi nhận trái phiếu chuyển đổi: Công ty không có trái phiếu chuyển đổi.</t>
  </si>
  <si>
    <t>19. Nguyên tắc ghi nhận vốn chủ sở hữu:</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</si>
  <si>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</si>
  <si>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 xml:space="preserve">      - Vốn đầu tư của chủ sở hữu: Là khoản tiền do các cổ đông góp cổ phần được ghi theo mệnh giá của cổ phiếu là 10.000,đ/1cổ phiếu.</t>
  </si>
  <si>
    <t xml:space="preserve">      - Thặng dư vốn cổ phần: Là số chênh lệch giữa mệnh giá và giá phát hành cổ phiếu.</t>
  </si>
  <si>
    <t xml:space="preserve">       - Vốn khác của chủ sở hữu: Là vốn bổ sung từ lợi nhuận sau thuế hoặc được tặng, biếu, viện trợ, nhưng chưa tính cho từng cổ đông.</t>
  </si>
  <si>
    <t xml:space="preserve">        - 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</si>
  <si>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 xml:space="preserve">        - 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</si>
  <si>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 xml:space="preserve">        - Nguyên tắc ghi nhận lợi nhuận chưa phân phối: Lợi nhuận chưa phân phối là lợi nhuận sau thuế chưa chia cho chủ sở hữu hoặc chưa trích lập các quỹ.</t>
  </si>
  <si>
    <t>20. Nguyên tắc và phương pháp ghi nhận doanh thu:</t>
  </si>
  <si>
    <t xml:space="preserve">          - Nguyên tắc ghi nhận doanh thu bán hàng, doanh thu cung cấp dịch vụ, doanh thu hoạt động tài chính: Theo chuẩn mực kế toán số 14 "Doanh thu và thu nhập khác".</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</si>
  <si>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</si>
  <si>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21. Nguyên tắc kế toán các khoản giảm trừ doanh thu: Theo Chuẩn mực kế toán số 14-Doanh thu và thu nhập khác ban hành theo Quyết định số 149/2001/QĐ-BTC ngày 31/12/2001 của Bộ Tài Chính quy định: “Chiết khấu thương mại là khoản doanh nghiệp bán giảm giá niêm yết cho khách hàng mua với số lượng lớn.”. “Giảm giá hàng bán là khoản giảm trừ cho người mua do hàng hóa kém phẩm chất, sai quy cách hoặc lạc hậu thị hiếu.”.“Chiết khấu thanh toán là khoản tiền người bán giảm trừ cho người mua, do người mua thanh toán tiền mua hàng trước thời hạn theo hợp đồng.”.</t>
  </si>
  <si>
    <t>22. Nguyên tắc kế toán giá vốn hàng bán: Giá vốn hàng bán được ghi nhận khi trong kỳ kế toán có phát sinh doanh thu bán hàng (hoặc CCDV) . Ghi nhận giá vốn hàng bán phải tuân thủ nguyên tắc phù hợp, nguyên tắc nhất quán (trong việc tính giá vốn hàng bán) Ghi nhận giá vốn hàng bán là ghi nhận một khoản chi phí hoạt động kinh doanh và do đó liên quan đến thuế TNDN , các chi phí hợp lý hợp lệ được quy định tại Luật Thuế TNDN</t>
  </si>
  <si>
    <t>23. Nguyên tắc kế toán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</si>
  <si>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24. Nguyên tắc kế toán chi phí bán hàng, chi phí quản lý doanh nghiệp:</t>
  </si>
  <si>
    <t xml:space="preserve">      - Nguyên tắc kế toán chi phí bán hàng: Chi phí bán hàng là bao gồm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 Cuối quý kế toán kết chuyển chi phí bán hàng vào bên Nợ Tài khoản 911 “Xác định kết quả kinh doanh.
</t>
  </si>
  <si>
    <t xml:space="preserve">      - Nguyên tắc kế toán chi phí quản lý doanh nghiệp: Chi phí quản lý doanh nghiệp là bao gồm các chi phí quản lý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  Cuối kỳ, kế toán kết chuyển chi phí quản lý doanh nghiệp vào bên Nợ Tài khoản 911 “Xác định kết quả kinh doanh”.
</t>
  </si>
  <si>
    <t xml:space="preserve">25. Nguyên tắc và phương pháp ghi nhận chi phí thuế thu nhập doanh nghiệp hiện hành, chi phí thuế thu nhập doanh nghiệp hoãn lại: </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</si>
  <si>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</si>
  <si>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 xml:space="preserve">     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</si>
  <si>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</si>
  <si>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 xml:space="preserve">    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</si>
  <si>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26. Các nguyên tắc và phương pháp kế toán khác.</t>
  </si>
  <si>
    <t>V- Thông tin bổ sung cho các khoản mục trình bày trong Bảng cân đối kế toán</t>
  </si>
  <si>
    <t>01. Tiền</t>
  </si>
  <si>
    <t>Cuối kỳ</t>
  </si>
  <si>
    <t>Đầu năm</t>
  </si>
  <si>
    <t xml:space="preserve">      - Tiền mặt</t>
  </si>
  <si>
    <t xml:space="preserve">      - Tiền gửi ngân hàng không kỳ hạn</t>
  </si>
  <si>
    <t xml:space="preserve">      - Tiền đang chuyển</t>
  </si>
  <si>
    <t>Cộng</t>
  </si>
  <si>
    <t xml:space="preserve">02. Các khoản đầu tư tài chính </t>
  </si>
  <si>
    <t>a) Chứng khoán kinh doanh:</t>
  </si>
  <si>
    <t xml:space="preserve">      - Tổng giá trị cổ phiếu; (chi tiết từng loại cổ phiếu chiếm từ 10% trên tổng giá trị cổ phiếu trở lên)</t>
  </si>
  <si>
    <t xml:space="preserve">     - Tổng giá trị trái phiếu; (chi tiết từng loại trái phiếu chiếm từ 10% trên tổng giá trị trái phiếu trở lên)</t>
  </si>
  <si>
    <t xml:space="preserve">     - Đầu tư ngắn hạn khác</t>
  </si>
  <si>
    <t xml:space="preserve">    - Lý do thay đổi từng khoản đầu tư/loại cổ phiếu, trái phiếu:</t>
  </si>
  <si>
    <t xml:space="preserve">         + Về số lượng</t>
  </si>
  <si>
    <t xml:space="preserve">         + Về giá trị</t>
  </si>
  <si>
    <t>b) Đầu tư năm giữ đến ngày đáo hạn.</t>
  </si>
  <si>
    <t>b1) Ngắn hạn</t>
  </si>
  <si>
    <t xml:space="preserve">  - Tiền gửi có kỳ hạn</t>
  </si>
  <si>
    <t xml:space="preserve"> - Trái phiếu</t>
  </si>
  <si>
    <t xml:space="preserve"> - Các khoản đầu tư khác</t>
  </si>
  <si>
    <t>b2) Dài hạn</t>
  </si>
  <si>
    <t xml:space="preserve">c) Đầu tư góp vốn vào đơn vị khác </t>
  </si>
  <si>
    <t xml:space="preserve"> - Đầu tư vào công ty con</t>
  </si>
  <si>
    <t xml:space="preserve"> - Đầu tư vào công ty liên doanh, liên kết</t>
  </si>
  <si>
    <t xml:space="preserve"> - Đầu tư vào đơn vị khác;</t>
  </si>
  <si>
    <t>3. Phải thu của khách hàng</t>
  </si>
  <si>
    <t>a) Phải thu của khách hàng ngắn hạn</t>
  </si>
  <si>
    <t xml:space="preserve"> - Tổng công ty lắp máy Việt Nam - Công ty TNHH MTV</t>
  </si>
  <si>
    <t xml:space="preserve"> - Các khoản phải thu của khách hàng khác</t>
  </si>
  <si>
    <t>b) Phải thu của khách hàng là các bên liên quan (chi tiết từng đối tượng).</t>
  </si>
  <si>
    <t>- Công ty Cổ phần Lisemco</t>
  </si>
  <si>
    <t>- Công ty Cổ phần Lilama 10</t>
  </si>
  <si>
    <t>- Công ty Cổ phần Lilama 5</t>
  </si>
  <si>
    <t>4. Các khoản phải thu khác</t>
  </si>
  <si>
    <t>a) Ngắn hạn</t>
  </si>
  <si>
    <t xml:space="preserve">      - Phải thu khác</t>
  </si>
  <si>
    <t xml:space="preserve">      + Phải thu về cổ tức và lợi nhuận được chia</t>
  </si>
  <si>
    <t xml:space="preserve">      + Khác</t>
  </si>
  <si>
    <t>TK1388</t>
  </si>
  <si>
    <t xml:space="preserve">      - Phải thu người lao động</t>
  </si>
  <si>
    <t xml:space="preserve">      - Ký cược, ký quỹ</t>
  </si>
  <si>
    <t>TK2441</t>
  </si>
  <si>
    <t xml:space="preserve">      - Tạm ứng</t>
  </si>
  <si>
    <t>TK141</t>
  </si>
  <si>
    <t xml:space="preserve">      - Các khoản chi hộ;</t>
  </si>
  <si>
    <t xml:space="preserve">      - Dư nợ phải trả khác</t>
  </si>
  <si>
    <t>b) Dài hạn</t>
  </si>
  <si>
    <t xml:space="preserve">      - Phải thu về cổ phần hoá</t>
  </si>
  <si>
    <t xml:space="preserve">      - Phải thu về cổ tức và lợi nhuận được chia</t>
  </si>
  <si>
    <t>TK 2442</t>
  </si>
  <si>
    <t xml:space="preserve">      - Cho mượn;</t>
  </si>
  <si>
    <r>
      <t xml:space="preserve"> 5. Tài sản thiếu chờ xử lý </t>
    </r>
    <r>
      <rPr>
        <i/>
        <sz val="13"/>
        <rFont val="Times New Roman"/>
        <family val="1"/>
      </rPr>
      <t>(chi tiết từng loại tài sản thiếu)</t>
    </r>
  </si>
  <si>
    <t xml:space="preserve">        a) Tiền;</t>
  </si>
  <si>
    <t xml:space="preserve">        b) Hàng tồn kho;</t>
  </si>
  <si>
    <t xml:space="preserve">        c) TSCĐ;</t>
  </si>
  <si>
    <t xml:space="preserve">        d) Tài sản khác.</t>
  </si>
  <si>
    <t>6. Nợ xấu</t>
  </si>
  <si>
    <t xml:space="preserve"> - Tổng giá trị các khoản phải thu, cho vay quá hạn thanh toán hoặc chưa quá hạn nhưng khó có khản năng thu hồi;  </t>
  </si>
  <si>
    <t xml:space="preserve">  - Thông tin về các khoản tiền phạt, phải thu về lãi trả chậm… phát sinh từ các khoản nợ quá hạn nhưng không được ghi nhận doanh thu;</t>
  </si>
  <si>
    <t xml:space="preserve">  - Khả năng thu hồi nợ quá hạn.</t>
  </si>
  <si>
    <t>7. Hàng tồn kho</t>
  </si>
  <si>
    <t xml:space="preserve">      - Nguyên liệu, vật liệu</t>
  </si>
  <si>
    <t xml:space="preserve">      - Công cụ, dụng cụ</t>
  </si>
  <si>
    <t xml:space="preserve">      - Chi phí sản xuất, kinh doanh dở dang</t>
  </si>
  <si>
    <t xml:space="preserve">      - Hàng hoá</t>
  </si>
  <si>
    <t xml:space="preserve">      - Hàng gửi đi bán</t>
  </si>
  <si>
    <t xml:space="preserve">      - Hàng hoá kho bảo thuế</t>
  </si>
  <si>
    <t xml:space="preserve">Cộng </t>
  </si>
  <si>
    <t>8. Tài sản dở dang dài hạn</t>
  </si>
  <si>
    <t>a) Chi phí sản xuất kinh doanh dở dang dài hạn</t>
  </si>
  <si>
    <t>(Chi tiết cho từng loại, nêu lí do vì sao không hoàn thành trong một chu kỳ sản xuất, kinh doanh thông thương)</t>
  </si>
  <si>
    <t>b) Xây dựng cơ bản dở dang (Chi tiết cho các công trình chiếm từ 10% trên tổng giá trị XDCB)</t>
  </si>
  <si>
    <t xml:space="preserve">  - Mua sắm;</t>
  </si>
  <si>
    <t xml:space="preserve"> - XDCB;</t>
  </si>
  <si>
    <t xml:space="preserve"> - Sửa chữa.</t>
  </si>
  <si>
    <t>13. Chi phí trả trước</t>
  </si>
  <si>
    <t>a) Ngắn hạn (chi tiết theo từng khoản mục)</t>
  </si>
  <si>
    <t xml:space="preserve">       - Chi phí trả trước về thuê hoạt động TSCĐ;</t>
  </si>
  <si>
    <t xml:space="preserve">       - Chi phí tiền thuê đất;</t>
  </si>
  <si>
    <t xml:space="preserve">       - Công cụ dụng cụ xuất dùng;</t>
  </si>
  <si>
    <t xml:space="preserve">       - Chi phí đi vay;</t>
  </si>
  <si>
    <t xml:space="preserve">       - Các khoản khác .</t>
  </si>
  <si>
    <t xml:space="preserve">     - Chi phí thành lập doanh nghiệp</t>
  </si>
  <si>
    <t xml:space="preserve">      - Chi phí thương hiệu Lilama, lợi thế kinh doanh</t>
  </si>
  <si>
    <t xml:space="preserve">      - Chi phí bảo hiểm;</t>
  </si>
  <si>
    <t xml:space="preserve">       - Chi phí trả trước CCDC;</t>
  </si>
  <si>
    <t xml:space="preserve">      - Các khoản khác .</t>
  </si>
  <si>
    <t>14. Tài sản khác</t>
  </si>
  <si>
    <t>b) Dài hạn (chi tiết theo từng khoản mục)</t>
  </si>
  <si>
    <t>15. Vay và nợ thuê tài chính</t>
  </si>
  <si>
    <t>16. Phải trả người bán</t>
  </si>
  <si>
    <t>a) Các khoản phả trả người bán ngắn hạn</t>
  </si>
  <si>
    <t xml:space="preserve"> - Tổng công ty lắp máy Việt Nam</t>
  </si>
  <si>
    <t xml:space="preserve"> - Công ty cổ phần Lilama 7</t>
  </si>
  <si>
    <t xml:space="preserve"> - Công ty cổ phần Lilama 69-1 Phả Lại</t>
  </si>
  <si>
    <t xml:space="preserve"> - Phải trả cho các đối tượng khác</t>
  </si>
  <si>
    <t xml:space="preserve">  - Chi tiết từng đối tượng chiếm 10% trở lên trên tổng số quá hạn;</t>
  </si>
  <si>
    <t xml:space="preserve"> - Các đối tượng khác</t>
  </si>
  <si>
    <t>c) Phải trả người bán là các bên liên quan</t>
  </si>
  <si>
    <t xml:space="preserve"> - Công ty cổ phần lắp máy - Thí nghiệm cơ điện</t>
  </si>
  <si>
    <t>17. Trái phiếu phát hành: Không có</t>
  </si>
  <si>
    <t>18. Cổ phiếu ưu đãi phân loại là nợ phải trả: Không có</t>
  </si>
  <si>
    <t>19. Thuế và các khoản phải nộp Nhà nước</t>
  </si>
  <si>
    <t>a) Phải nộp (chi tiết theo từng loại thuế)</t>
  </si>
  <si>
    <t xml:space="preserve">      - Thuế GTGT</t>
  </si>
  <si>
    <t xml:space="preserve">      - Thuế xuất, nhập khẩu</t>
  </si>
  <si>
    <t xml:space="preserve">      - Thuế thu nhập doanh nghiệp</t>
  </si>
  <si>
    <t xml:space="preserve">      - Thuế thu nhập cá nhân</t>
  </si>
  <si>
    <t xml:space="preserve">      - Thuế nhà đất và tiền thuê đất</t>
  </si>
  <si>
    <t xml:space="preserve">      - Các loại thuế khác</t>
  </si>
  <si>
    <t>- Các khoản phí, lệ phí và các khoản phải nộp khác</t>
  </si>
  <si>
    <t>b) Phải thu (chi tiết theo từng loại thuế)</t>
  </si>
  <si>
    <t xml:space="preserve">    - Thuế nhập khẩu</t>
  </si>
  <si>
    <t>20. Chi phí phải trả</t>
  </si>
  <si>
    <t xml:space="preserve">    - Trích trước chi phí tiền lương trong thời gian nghỉ phép</t>
  </si>
  <si>
    <t xml:space="preserve">    - Chi phí trong thời gian ngừng kinh doanh;</t>
  </si>
  <si>
    <t xml:space="preserve">    - Chi phí trích trước tạm tính giá vốn hàng hóa, thành phẩm BĐS đã bán;</t>
  </si>
  <si>
    <t xml:space="preserve">    - Trích trước chi phí lãi vay dự trả 30/09/2015</t>
  </si>
  <si>
    <t xml:space="preserve">  - Lãi vay</t>
  </si>
  <si>
    <t xml:space="preserve">  - Các khoản khác (chi tiết từng khoản)</t>
  </si>
  <si>
    <t>21. Phải trả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</si>
  <si>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</si>
  <si>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</si>
  <si>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</si>
  <si>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</si>
  <si>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</si>
  <si>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</si>
  <si>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</si>
  <si>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</si>
  <si>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b) Dài hạn (chi tiết từng khoản mục)</t>
  </si>
  <si>
    <t xml:space="preserve">    - Nhận ký quỹ, ký cược dài hạn</t>
  </si>
  <si>
    <t xml:space="preserve">    - Các khoản phải trả, phải nộp khác</t>
  </si>
  <si>
    <t>c) Số nợ quá hạn chưa thanh toán (chi tiết từng khoản mục, lý do chưa thanh toán nợ quá hạn)</t>
  </si>
  <si>
    <t>22. Doanh thu chưa thực hiện</t>
  </si>
  <si>
    <t xml:space="preserve">   - Doanh thu nhận trước;</t>
  </si>
  <si>
    <t xml:space="preserve">   - Doanh thu từ chương trình khách hàng truyền thống;</t>
  </si>
  <si>
    <t xml:space="preserve">   - Khoản doanh thu chưa thực hiện khác.</t>
  </si>
  <si>
    <t>c) Khả năng không thực hiện được hợp đồng với khách hàng (chi tiết từng khoản mục, lý do không có khả năng thực hiện).</t>
  </si>
  <si>
    <t>23. Dự phòng phải trả</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</si>
  <si>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</si>
  <si>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</si>
  <si>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</si>
  <si>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</si>
  <si>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b) Dài hạn (chi tiết từng khoản mục như ngắn hạn)</t>
  </si>
  <si>
    <t>24- Tài sản thuế thu nhập hoãn lại và thuế thu nhập hoãn lại phải trả</t>
  </si>
  <si>
    <t>a- Tài sản thuế thu nhập hoãn lại</t>
  </si>
  <si>
    <t xml:space="preserve">      - Thuế suất thuế TNDN sử dụng để xác định giá trị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</si>
  <si>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</si>
  <si>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</si>
  <si>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</si>
  <si>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Số thuế bù trừ thuế thu nhập hoãn lại phải trả</t>
  </si>
  <si>
    <t>b- Thuế thu nhập hoãn lại phải trả</t>
  </si>
  <si>
    <t xml:space="preserve">      - Thuế suất thuế TNDN sử dụng để xác định giá trị thuế thu nhập hoãn lại phả trả</t>
  </si>
  <si>
    <t xml:space="preserve">      - Thuế thu nhập hoãn lại phải trả phát sinh từ các khoản chênh lệch tạm thời chịu thuế</t>
  </si>
  <si>
    <t xml:space="preserve">   - Số thuế bù trừ thuế thu nhập hoãn lại phải trả</t>
  </si>
  <si>
    <t>25- Vốn chủ sở hữu</t>
  </si>
  <si>
    <t>b)- Chi tiết vốn đầu tư của chủ sở hữu</t>
  </si>
  <si>
    <t xml:space="preserve">      - Vốn góp của Nhà nước</t>
  </si>
  <si>
    <t xml:space="preserve">      - Vốn góp của các đối tượng khác</t>
  </si>
  <si>
    <t xml:space="preserve">      - .................</t>
  </si>
  <si>
    <t xml:space="preserve">    * Giá trị trái phiếu đã chuyển thành cổ phiếu trong năm: 0</t>
  </si>
  <si>
    <t xml:space="preserve">    * Số lượng cổ phiếu quỹ: 0</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</si>
  <si>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</si>
  <si>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</si>
  <si>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</si>
  <si>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</si>
  <si>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</si>
  <si>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</si>
  <si>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</si>
  <si>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d)-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</si>
  <si>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</si>
  <si>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</si>
  <si>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</si>
  <si>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</si>
  <si>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</si>
  <si>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</si>
  <si>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</si>
  <si>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đ)- Cổ tức</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</si>
  <si>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</si>
  <si>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</si>
  <si>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</si>
  <si>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</si>
  <si>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e- Các quỹ của doanh nghiệp: Mục đích trích lập và sử dụng các quỹ</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</si>
  <si>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tạo,chi để bù đắp thu lỗ hoặc duy trì hoạt động bình thường của doanh nghiệp.</t>
  </si>
  <si>
    <t xml:space="preserve">      - Quỹ hỗ trợ sắp xếp doanh nghiệp: Được trích lập và sử dụng hỗ trợ  sắp xếp doanh nghiệp cổ phần hóa.</t>
  </si>
  <si>
    <t xml:space="preserve">      - Quỹ khác thuộc vốn chủ sở hữu: Được trích lập từ lợi nhuận sau thuế với mục đích là sử dụng quỹ khác thuộc nguồn vốn chủ sở hữu phải theo chính sách tài chính hiện hành đối với từng loại doanh nghiệp</t>
  </si>
  <si>
    <t>g- Thu nhập và chi phí, lãi hoặc lỗ được ghi nhận trực tiếp vào vốn chủ sở hữu theo qui định của các chuẩn mực kế toán cụ thể</t>
  </si>
  <si>
    <t xml:space="preserve">      ......................</t>
  </si>
  <si>
    <t>26. Chênh lệch đánh giá lại tài sản</t>
  </si>
  <si>
    <t>Năm trước</t>
  </si>
  <si>
    <t>Lí do thay đổi giữa số đầu năm và số cuối năm (đánh giá lại trong trường hợp nào, tài sản nào được đánh giá lại, theo quyết định nào?...)</t>
  </si>
  <si>
    <t>27. Chênh lệch tỷ giá</t>
  </si>
  <si>
    <t xml:space="preserve">      - Chênh lệch tỷ giá do chuyển đổi BCTC lập từ ngoại tệ sang VNĐ</t>
  </si>
  <si>
    <t xml:space="preserve">      - Chênh lệch tỷ giá phát sinh vì các nguyên nhân khác (nói rõ nguyên nhân)</t>
  </si>
  <si>
    <t>28. Nguồn kinh phí</t>
  </si>
  <si>
    <t xml:space="preserve">      - Nguồn kinh phí được cấp trong năm</t>
  </si>
  <si>
    <t xml:space="preserve">      - Chi sự nghiệp</t>
  </si>
  <si>
    <t xml:space="preserve">      - Nguồn kinh phí còn lại cuối năm</t>
  </si>
  <si>
    <t>29. Các khoản mục ngoài Bảng cân đối kế toán</t>
  </si>
  <si>
    <t>a). Tài sản thuê ngoài: Tổng tiền thuê tối thiểu trong tương lai của hợp đồng thuê hoạt động tài sản không hủy ngang theo các thời hạn.</t>
  </si>
  <si>
    <t xml:space="preserve">     - Từ 1 năm trở xuống</t>
  </si>
  <si>
    <t xml:space="preserve">     - Trên 1 năm đến 5 năm</t>
  </si>
  <si>
    <t xml:space="preserve">     - Trên 5 năm</t>
  </si>
  <si>
    <t>b)- Tài sản nhận giữ hộ: Doanh nghiệp phải thuyết minh chi tiết về số lượng, chủng loại, quy cách, phẩm chất của từng loại tài sản tại thời điểm cuối kỳ.</t>
  </si>
  <si>
    <t xml:space="preserve">     - Vật tư hàng hóa nhận giữ hộ, gia công, nhận ủy thác: Doanh nghiệp phải thuyết minh chi tiết về số lượng, chủng loại, quy cách, phẩm chất tại thời điểm cuối kỳ.</t>
  </si>
  <si>
    <t xml:space="preserve">     - Hàng hóa nhận bán hộ, nhận ký gửi, nhận cầm cố, thế chấp: Doanh nghiệp phải thuyết minh chi tiết về số lượng, chủng loại, quy cách phẩm chất từng loại hàng hóa;</t>
  </si>
  <si>
    <t>c)- Ngoại tệ các loại: Doanh nghiệp phải thuyết minh chi tiết số lượng từng loại ngoại tệ tính theo nguyên tệ. Vàng tiền tệ phải trình bà khối lượng theo đơn vị tính trong nước và quốc tế Ounce, thuyết minh giá trị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</si>
  <si>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</si>
  <si>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đã xử lý theo từng đối tượng, nguyên nhân đã xóa sổ kế toán nợ khó đòi.</t>
  </si>
  <si>
    <t>e) Các thông tin khác về các khoản mục ngoài Bảng cân đối kế toán</t>
  </si>
  <si>
    <t>30. Các kênh thông tin khác do doanh nghiệp tự thuyết minh, giải trình.</t>
  </si>
  <si>
    <t>VII- Thông tin bổ sung cho các khoản mục trình bày trong Báo cáo kết quả kinh doanh</t>
  </si>
  <si>
    <t>1- Tổng doanh thu bán hàng và cung cấp dịch vụ</t>
  </si>
  <si>
    <t>Từ 01/01/2015 đến 30/09/2015</t>
  </si>
  <si>
    <t>Từ 01/01/2014 đến 30/09/2014</t>
  </si>
  <si>
    <t>a) Doanh thu</t>
  </si>
  <si>
    <t xml:space="preserve">    - Doanh thu bán hàng;</t>
  </si>
  <si>
    <t xml:space="preserve">    - Doanh thu hợp đồng xây dựng</t>
  </si>
  <si>
    <t xml:space="preserve">    - Doanh thu hợp đồng xây dựng được ghi nhận trong kỳ</t>
  </si>
  <si>
    <t xml:space="preserve">    - Doanh thu luỹ kế của hợp đồng xây dựng được ghi nhận đến thời điểm lập báo cáo tài chính;</t>
  </si>
  <si>
    <t xml:space="preserve">  b) Doanh thu đối với các bên liên quan (chi tiết từng đối tượng)</t>
  </si>
  <si>
    <t xml:space="preserve">  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nhuận doanh thu đối với toàn bộ số tiền nhận trước.</t>
  </si>
  <si>
    <t>Trong đó</t>
  </si>
  <si>
    <t xml:space="preserve">            + Chiết khấu thương mại</t>
  </si>
  <si>
    <t xml:space="preserve">            + Giảm giá hàng bán</t>
  </si>
  <si>
    <t xml:space="preserve">            + Hàng bán bị trả lại</t>
  </si>
  <si>
    <t>3. Giá vốn hàng bán</t>
  </si>
  <si>
    <t xml:space="preserve">      - Giá vốn của hàng hoá đã bán;</t>
  </si>
  <si>
    <t xml:space="preserve">      - Giá vốn của hợp đồng xây dựng</t>
  </si>
  <si>
    <t>Trong đó: Giá vốn trích trước của hàng hóa bất động sản bao gồm:</t>
  </si>
  <si>
    <t xml:space="preserve">     + Hạng mục chi phí trả trước;</t>
  </si>
  <si>
    <t xml:space="preserve">     + Giá trị trước vào chi phí của từng hàng mục;</t>
  </si>
  <si>
    <t xml:space="preserve">     + Thời gian chi phí dự kiến phát sinh.</t>
  </si>
  <si>
    <t xml:space="preserve">     - Giá vố của dịch vụ đã cung cấp;</t>
  </si>
  <si>
    <t xml:space="preserve">      - Giá trị còn lại, chi phí nhượng bán, thanh lý của bất động sản đầu tư đã bán</t>
  </si>
  <si>
    <t xml:space="preserve">      - Chi phí kinh doanh bất động sản đầu tư</t>
  </si>
  <si>
    <t xml:space="preserve">      - Giá trị từng loại hàng tồn kho hao hụt ngoài định mức trong kỳ;</t>
  </si>
  <si>
    <t xml:space="preserve">      - Các khoản chi phí vượt mức bình thường khác được tính trực tiếp vào giá vốn;</t>
  </si>
  <si>
    <t xml:space="preserve">      - Dự phòng giảm giá hàng tồn kho</t>
  </si>
  <si>
    <t xml:space="preserve">      - Các khoản ghi giảm giá vốn hàng bán.</t>
  </si>
  <si>
    <t>4. Doanh thu hoạt động tài chính</t>
  </si>
  <si>
    <t xml:space="preserve">      - Lãi tiền gửi, tiền cho vay</t>
  </si>
  <si>
    <t xml:space="preserve">      - Lãi bán các khoản đầu tư;</t>
  </si>
  <si>
    <t xml:space="preserve">      - Cổ tức, lợi nhuận được chia;</t>
  </si>
  <si>
    <t xml:space="preserve">      - Lãi chênh lệch tỷ giá;</t>
  </si>
  <si>
    <t xml:space="preserve">      - Lãi bán hàng trả chậm, chiết khấu thanh toán;</t>
  </si>
  <si>
    <t xml:space="preserve">      - Doanh thu hoạt động tài chính khác</t>
  </si>
  <si>
    <t>5. Chi phí tài chính</t>
  </si>
  <si>
    <t xml:space="preserve">      - Lãi tiền vay;</t>
  </si>
  <si>
    <t xml:space="preserve">      - Chiết khấu  thanh toán, lãi bán hàng trả chậm;</t>
  </si>
  <si>
    <t xml:space="preserve">      - Lỗ do thanh lý các khoản đầu tư tài chính;</t>
  </si>
  <si>
    <t xml:space="preserve">      - Lỗ chênh lệch tỷ giá;</t>
  </si>
  <si>
    <t xml:space="preserve">      - Dự phòng giảm giá chứng khoán kinh doanh và tổn thất đầu tư;</t>
  </si>
  <si>
    <t xml:space="preserve">      - Chi phí tài chính khác</t>
  </si>
  <si>
    <t xml:space="preserve">      - Các khoản ghi giảm chi phí tài chính</t>
  </si>
  <si>
    <t>6. Thu nhập khác</t>
  </si>
  <si>
    <t xml:space="preserve">   - Thanh lý, nhượng bán TSCĐ, vật tư;</t>
  </si>
  <si>
    <t xml:space="preserve">   - Lãi do đánh giá lại tài sản;</t>
  </si>
  <si>
    <t xml:space="preserve">   - Tiền phạt thu được;</t>
  </si>
  <si>
    <t xml:space="preserve">   - Thuế được giảm;</t>
  </si>
  <si>
    <t xml:space="preserve">   - Các khoản khác.</t>
  </si>
  <si>
    <t>7. Chi phí khác</t>
  </si>
  <si>
    <t xml:space="preserve">   - Giá trị còn lại TSCĐ và chi phí thanh lý, nhượng bán TSCĐ;</t>
  </si>
  <si>
    <t xml:space="preserve">   - Lỗ do đánh giá lại tài sản;</t>
  </si>
  <si>
    <t xml:space="preserve">   - Các khoản bị phạt;</t>
  </si>
  <si>
    <t>8. Chi phí bán hàng và chi phí quản lý doanh nghiệp</t>
  </si>
  <si>
    <t>a) Các khoản chi phí quản lý doanh nghiệp phát sinh trong kỳ</t>
  </si>
  <si>
    <t xml:space="preserve">   - Chi tiết các khoản chiếm từ 10% trờ lên trên tổng chi phí QLDN;</t>
  </si>
  <si>
    <t xml:space="preserve">   - Các khoản chi phí QLDN khác.</t>
  </si>
  <si>
    <t>b) Các khoản chi phí bán hàng phát sinh trong kỳ</t>
  </si>
  <si>
    <t xml:space="preserve">   - Chi tiết các khoản chiếm từ 10% trờ lên trên tổng chi phí bán hàng;</t>
  </si>
  <si>
    <t xml:space="preserve">   - Các khoản chi phí bán hàng khác.</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</si>
  <si>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</si>
  <si>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</si>
  <si>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</si>
  <si>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</si>
  <si>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9.  Chi phí sản xuất, kinh doanh theo yếu tố</t>
  </si>
  <si>
    <t xml:space="preserve">   - Chi phí nguyên liệu, vật liệu, CCDC;</t>
  </si>
  <si>
    <t xml:space="preserve">   - Chi phí nhân công;</t>
  </si>
  <si>
    <t xml:space="preserve">   - Chi phí khấu hao tài sản cố định;</t>
  </si>
  <si>
    <t xml:space="preserve">   - Chi phí dịch vụ mua ngoài;</t>
  </si>
  <si>
    <t xml:space="preserve">   - chi phí dự phòng</t>
  </si>
  <si>
    <t xml:space="preserve">   - Chi phí khác bằng tiền.</t>
  </si>
  <si>
    <t>10. Chi phí thuế thu nhập doanh nghiệp hiện hành</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</si>
  <si>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</si>
  <si>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</si>
  <si>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</si>
  <si>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11. Chi phí thuế thu nhập doanh nghiệp hoãn lại</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</si>
  <si>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</si>
  <si>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</si>
  <si>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</si>
  <si>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</si>
  <si>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</si>
  <si>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</si>
  <si>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VIII- Thông tin bổ sung cho các khoản mục trình bày trong Báo cáo lưu chuyển tiền tệ</t>
  </si>
  <si>
    <t>1.  Các giao dịch không bằng tiền ảnh hưởng đến BCLCTT trong tương lai</t>
  </si>
  <si>
    <t>Năm nay</t>
  </si>
  <si>
    <t xml:space="preserve"> - Mua tài sản bằng cách nhận các khoản nợ liên quan trực tiếp hoặc thông qua nghiệp vụ cho thuê tài chính;</t>
  </si>
  <si>
    <t xml:space="preserve">  - Mua doanh nghiệp thông qua phát hành cổ phiếu;</t>
  </si>
  <si>
    <t xml:space="preserve">  - Chuyển nợ thành vốn chủ sở hữu;</t>
  </si>
  <si>
    <t xml:space="preserve">  - Các giao dịch phi tiền tệ khác</t>
  </si>
  <si>
    <t>2- Các khoản tiền do doanh nghiệp năm giữ nhưng không được sử dụng:</t>
  </si>
  <si>
    <t xml:space="preserve">        Trình bày giá trị và lý do của các khoản tiền và tương đương tiền lớn do doanh nghiệp năm giữ nhưng không được sử dụng do có sự hạn chế của pháp luật hoặc các ràng buộc khác mà doanh nghiệp phải thực hiện.</t>
  </si>
  <si>
    <t>3. Số tiền đi vay thực thu trong kỳ:</t>
  </si>
  <si>
    <t xml:space="preserve">    - Tiền thu từ đi vay theo kế hoạch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</si>
  <si>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</si>
  <si>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</si>
  <si>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</si>
  <si>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trái phiếu Chính phủ và REPO chứng khoán;</t>
  </si>
  <si>
    <t xml:space="preserve">    - Tiền thu từ đi vay dưới hình thức khác.</t>
  </si>
  <si>
    <t>4. Số tiền đã thực trả gốc vay trong kỳ:</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</si>
  <si>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</si>
  <si>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</si>
  <si>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</si>
  <si>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</si>
  <si>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trái phiếu Chính phủ và REPO chứng khoán;</t>
  </si>
  <si>
    <t xml:space="preserve">       - Tiền trả nợ vay dưới hình thức khác</t>
  </si>
  <si>
    <t>VIII- Những thông tin khác</t>
  </si>
  <si>
    <t>1- Những khoản nợ tiềm tàng, khoản cam kết và những thông tin tài chính khác.</t>
  </si>
  <si>
    <t>2- Những sự kiện phát sinh sau ngày kết thúc kỳ kế toán năm.</t>
  </si>
  <si>
    <t>3- Thông tin về các bên liên quan (ngoài các thông tin đã được thuyết minh ở các phần trên).</t>
  </si>
  <si>
    <t>4- Trình bày tài sản, doanh thu, kết quả kinh doanh theo bộ phận (Theo lĩnh vực kinh doanh hoặc khu vực địa lý) theo quy định của Chuẩn mực kế toán số 28 "Báo cáo bộ phận"</t>
  </si>
  <si>
    <t>5- Thông tin so sánh (những thay đổi về thông tin trong báo cáo tài chính của các niên độ kế toán trước):  Thay đổi số dư các tài khoản sau:</t>
  </si>
  <si>
    <t xml:space="preserve"> - Từ tài khoản 142 chi phí trả trước ngắn hạn sang tài khoản 242 chi phí trả trước.</t>
  </si>
  <si>
    <t>- Từ tài khoản 144 Cầm cố, ký quỹ, ký cược ngắn hạn sang tài khoản 244 Cầm cố, thế chấp, ký quỹ, ký cược.</t>
  </si>
  <si>
    <t xml:space="preserve"> - Từ tài khoản 129. 139,159 sang tài khoản 229 Dự phòng tổn thất tài sản.</t>
  </si>
  <si>
    <t xml:space="preserve"> - Từ tài khoản 223 Đầu tư vào công ty liên kết sang tài khoản 222 Đầu tư vào công ty liên doanh liên kết.</t>
  </si>
  <si>
    <t xml:space="preserve"> - Từ tài khoản 311,315, 342 sang tài khoản 341 vay và nợ thuê tài chính  </t>
  </si>
  <si>
    <t xml:space="preserve"> - Từ tài khoản 415 Quỹ dự phòng tài chính sang tài khoản 414 Quỹ đầu tư phát triển.</t>
  </si>
  <si>
    <t>6- Những thông tin khác…</t>
  </si>
  <si>
    <t xml:space="preserve">       Ngày 19 tháng 10 năm 2015</t>
  </si>
  <si>
    <t>NGƯỜI LẬP BIỂU                     KẾ TOÁN TRƯỞNG                              TỔNG GIÁM ĐỐC</t>
  </si>
  <si>
    <t xml:space="preserve">      Ngô Thị Lương                        Nguyễn Thị Quế</t>
  </si>
  <si>
    <t xml:space="preserve"> 9: Tăng giảm tài sản cố định hữu hình</t>
  </si>
  <si>
    <t>Tính đến 30/09/2015</t>
  </si>
  <si>
    <t>Khoản mục</t>
  </si>
  <si>
    <t>Nhà cửa</t>
  </si>
  <si>
    <t>Máy móc</t>
  </si>
  <si>
    <t>Phương tiện</t>
  </si>
  <si>
    <t>Thiết bị</t>
  </si>
  <si>
    <t>Tài sản</t>
  </si>
  <si>
    <t>vật kiến trúc</t>
  </si>
  <si>
    <t>thiết bị</t>
  </si>
  <si>
    <t>vận tải</t>
  </si>
  <si>
    <t>DCQL</t>
  </si>
  <si>
    <t>cố định khác</t>
  </si>
  <si>
    <t>Nguyên giá TSCĐ</t>
  </si>
  <si>
    <t>Số dư đầu năm</t>
  </si>
  <si>
    <t>Số tăng đến 30.09.2015</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</si>
  <si>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</si>
  <si>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</si>
  <si>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</si>
  <si>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</si>
  <si>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</si>
  <si>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</si>
  <si>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</si>
  <si>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 xml:space="preserve"> - Thanh lý, nhượng bán</t>
  </si>
  <si>
    <t>Gãp vèn vµo c«ng ty con</t>
  </si>
  <si>
    <t>Số dư cuối năm</t>
  </si>
  <si>
    <t>Giá trị hao mòn lũy kế</t>
  </si>
  <si>
    <t xml:space="preserve"> - Khấu hao đến 30.09.2015</t>
  </si>
  <si>
    <t xml:space="preserve"> - Tăng do điều chuyển từ đơn vị khác</t>
  </si>
  <si>
    <t xml:space="preserve"> - Kết chuyển từ bất động sản đầu tư</t>
  </si>
  <si>
    <t>Số dư đến 30.09.2015</t>
  </si>
  <si>
    <t>Giá trị còn lại</t>
  </si>
  <si>
    <t>Tại ngày đầu năm</t>
  </si>
  <si>
    <t>Tại ngày 30.09.2015</t>
  </si>
  <si>
    <t>11. Tăng giảm tài sản cố định thuê tài chính, TSCĐ vô hình đến 30 tháng 09 năm 2015</t>
  </si>
  <si>
    <t xml:space="preserve"> Quyền sử dụng đất  </t>
  </si>
  <si>
    <t xml:space="preserve"> Quyền phát hành </t>
  </si>
  <si>
    <t xml:space="preserve"> Bản quyền, bằng sáng chế </t>
  </si>
  <si>
    <t>Phần mềm máy tình</t>
  </si>
  <si>
    <t>TSCĐ thuê tài chính</t>
  </si>
  <si>
    <t xml:space="preserve"> Tổng cộng </t>
  </si>
  <si>
    <t>Nguyên giá TSCĐ thuê tài chính</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</si>
  <si>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</si>
  <si>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</si>
  <si>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</si>
  <si>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</si>
  <si>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</si>
  <si>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</si>
  <si>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</si>
  <si>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</si>
  <si>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</si>
  <si>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Giá trị còn lại của TSCĐ thuê tài chính</t>
  </si>
  <si>
    <t xml:space="preserve"> - Tại ngày đầu năm</t>
  </si>
  <si>
    <t xml:space="preserve"> - Tại ngày 30.09.2015</t>
  </si>
  <si>
    <t xml:space="preserve">Vay và nợ thuê tài chính </t>
  </si>
  <si>
    <t>30/09/2015</t>
  </si>
  <si>
    <t>Trong kỳ</t>
  </si>
  <si>
    <t>01/01/2015</t>
  </si>
  <si>
    <t>Giá trị</t>
  </si>
  <si>
    <t>Số có khả năng
 trả nợ</t>
  </si>
  <si>
    <t>Tăng</t>
  </si>
  <si>
    <t>Giảm</t>
  </si>
  <si>
    <t>Số có khả năng trả nợ</t>
  </si>
  <si>
    <t>a) Vay ngắn hạn</t>
  </si>
  <si>
    <r>
      <t xml:space="preserve">Ngân hàng TMCP Công thương Việt Nam- Chi nhánh Bắc Ninh </t>
    </r>
    <r>
      <rPr>
        <i/>
        <vertAlign val="superscript"/>
        <sz val="10"/>
        <rFont val="Times New Roman"/>
        <family val="1"/>
      </rPr>
      <t>(1)</t>
    </r>
  </si>
  <si>
    <r>
      <t xml:space="preserve">Ngân hàng TMCP Đầu tư và Phát triển Việt Nam- Chi nhánh Bắc Ninh </t>
    </r>
    <r>
      <rPr>
        <i/>
        <vertAlign val="superscript"/>
        <sz val="10"/>
        <rFont val="Times New Roman"/>
        <family val="1"/>
      </rPr>
      <t>(2)</t>
    </r>
  </si>
  <si>
    <r>
      <t xml:space="preserve">Ngân hàng TMCP Bưu điện Liên Việt- Chi nhánh Bắc Ninh </t>
    </r>
    <r>
      <rPr>
        <i/>
        <vertAlign val="superscript"/>
        <sz val="10"/>
        <rFont val="Times New Roman"/>
        <family val="1"/>
      </rPr>
      <t>(3)</t>
    </r>
  </si>
  <si>
    <r>
      <t xml:space="preserve">Ngân hàng TMCP Ngoại thương Việt Nam- Chi nhánh Bắc Ninh </t>
    </r>
    <r>
      <rPr>
        <i/>
        <vertAlign val="superscript"/>
        <sz val="10"/>
        <rFont val="Times New Roman"/>
        <family val="1"/>
      </rPr>
      <t>(4)</t>
    </r>
  </si>
  <si>
    <r>
      <t xml:space="preserve">Ngân hàng TMCP Sài Gòn Hà Nội - Chi nhánh Bắc Ninh </t>
    </r>
    <r>
      <rPr>
        <i/>
        <vertAlign val="superscript"/>
        <sz val="10"/>
        <rFont val="Times New Roman"/>
        <family val="1"/>
      </rPr>
      <t>(5)</t>
    </r>
  </si>
  <si>
    <r>
      <t xml:space="preserve">Ngân hàng TMCP Đại Chúng Việt Nam - Chi nhánh Bắc Ninh </t>
    </r>
    <r>
      <rPr>
        <i/>
        <vertAlign val="superscript"/>
        <sz val="10"/>
        <rFont val="Times New Roman"/>
        <family val="1"/>
      </rPr>
      <t>(6)</t>
    </r>
  </si>
  <si>
    <r>
      <t xml:space="preserve">b) Vay dài hạn đến hạn trả </t>
    </r>
    <r>
      <rPr>
        <b/>
        <i/>
        <vertAlign val="superscript"/>
        <sz val="10"/>
        <rFont val="Times New Roman"/>
        <family val="1"/>
      </rPr>
      <t>(*)</t>
    </r>
  </si>
  <si>
    <t>Ngân hàng TMCP Công Thương VN  - CN Bắc Ninh</t>
  </si>
  <si>
    <t>Ngân hàng TMCP Ngoại Thương VN  - CN Bắc Ninh</t>
  </si>
  <si>
    <t>Ngân hàng Tiên Phong - CN Thăng Long Hà Nội</t>
  </si>
  <si>
    <r>
      <t xml:space="preserve">c) Nợ dài hạn đến hạn trả </t>
    </r>
    <r>
      <rPr>
        <b/>
        <i/>
        <vertAlign val="superscript"/>
        <sz val="10"/>
        <rFont val="Times New Roman"/>
        <family val="1"/>
      </rPr>
      <t>(*)</t>
    </r>
  </si>
  <si>
    <t>Công ty CTTC TNHH MTV ngân hàng TMCP Công Thương VN</t>
  </si>
  <si>
    <t>Công ty TNHH CTTC quốc tế Chailease</t>
  </si>
  <si>
    <t>Công ty CTTC TNHH MTV ngân hàng TMCP Ngoại Thương VN</t>
  </si>
  <si>
    <t>Công ty TNHH CTTC Quốc tế Việt Nam</t>
  </si>
  <si>
    <t>Vay và nợ thuê tài chính</t>
  </si>
  <si>
    <t>b) Vay dài hạn và nợ dài hạn</t>
  </si>
  <si>
    <t>+ Vay dài hạn</t>
  </si>
  <si>
    <t>- Ngân hàng TMCP Công thương Việt Nam- Chi nhánh Bắc Ninh</t>
  </si>
  <si>
    <t>- Ngân hàng TMCP Ngoại thương Việt Nam- Chi nhánh Bắc Ninh</t>
  </si>
  <si>
    <t>- Ngân hàng Tiên Phong - CN Thăng Long Hà Nội</t>
  </si>
  <si>
    <t>+ Nợ thuê tài chính dài hạn</t>
  </si>
  <si>
    <t>- Công ty CTTC TNHH MTV- Ngân hàng TMCP Công thương Việt Nam</t>
  </si>
  <si>
    <t xml:space="preserve">- Công ty CTTC TNHH MTV- Ngân hàng TMCP Ngoại thương Việt Nam </t>
  </si>
  <si>
    <t xml:space="preserve">- Công ty TNHH cho thuê tài chính Quốc tế Chailease </t>
  </si>
  <si>
    <t>- Công ty TNHH cho thuê tài chính quốc tế Việt Nam</t>
  </si>
  <si>
    <t>c) Các khoản nợ thuê tài chính</t>
  </si>
  <si>
    <t>Thời hạn</t>
  </si>
  <si>
    <t>Cuối kỳ (30/09/2015)</t>
  </si>
  <si>
    <t>Đầu kỳ (01/01/2015)</t>
  </si>
  <si>
    <t>Tổng khoản thanh toán tiền thuê tài chính</t>
  </si>
  <si>
    <t>Trả lãi tiền thuê</t>
  </si>
  <si>
    <t>Trả nợ gốc</t>
  </si>
  <si>
    <t>Từ 01 năm trở xuống</t>
  </si>
  <si>
    <t>Từ 01 năm đến 05 năm</t>
  </si>
  <si>
    <t>Từ 05 năm trờ lên</t>
  </si>
  <si>
    <t>Quý 3.2015</t>
  </si>
  <si>
    <t>25 . Vèn chñ së h÷u (Bæ sung thuyÕt minh)</t>
  </si>
  <si>
    <r>
      <t>a</t>
    </r>
    <r>
      <rPr>
        <sz val="13"/>
        <color indexed="8"/>
        <rFont val=".VnTime"/>
        <family val="2"/>
      </rPr>
      <t xml:space="preserve">- </t>
    </r>
    <r>
      <rPr>
        <i/>
        <sz val="13"/>
        <color indexed="8"/>
        <rFont val=".VnTime"/>
        <family val="2"/>
      </rPr>
      <t>B¶ng ®èi chiÕu biÕn ®éng cña vèn chñ së h÷u</t>
    </r>
  </si>
  <si>
    <t>Vèn ®Çu t­ cña chñ së h÷u</t>
  </si>
  <si>
    <t>ThÆng d­ vèn cæ phÇn</t>
  </si>
  <si>
    <t>Quü ®Çu t­ ph¸t triÓn</t>
  </si>
  <si>
    <t>C/lÖch ®¸nh gi¸ l¹i tµi s¶n</t>
  </si>
  <si>
    <t>C/lÖch tû gi¸ hèi ®o¸i</t>
  </si>
  <si>
    <t>C¸c quü kh¸c thuéc vèn CSH</t>
  </si>
  <si>
    <t>Lîi nhuËn ch­a ph©n phèi</t>
  </si>
  <si>
    <t>Céng</t>
  </si>
  <si>
    <t>A</t>
  </si>
  <si>
    <t>Sè d­ ®Çu kú tr­íc</t>
  </si>
  <si>
    <t>- L·i trong kú tr­íc</t>
  </si>
  <si>
    <t>- T¨ng do ph©n phèi lîi nhuËn</t>
  </si>
  <si>
    <t>- T¨ng kh¸c</t>
  </si>
  <si>
    <t>- Ph©n phèi lîi nhuËn</t>
  </si>
  <si>
    <t>- T¹m chia cæ tøc</t>
  </si>
  <si>
    <t>- Gi¶m kh¸c</t>
  </si>
  <si>
    <t>Sè d­ cuèi kú tr­íc</t>
  </si>
  <si>
    <t>- L·i trong kú nµy</t>
  </si>
  <si>
    <t>Sè d­ cuèi kú nµy</t>
  </si>
  <si>
    <t>BẢNG CÂN ĐỐI KẾ TOÁN QUÝ III/2015</t>
  </si>
  <si>
    <t>BÁO CÁO KẾT QUẢ HOẠT ĐỘNG KINH DOANH QUÝ III/2015</t>
  </si>
  <si>
    <t>BÁO CÁO LƯU CHUYỂN TIỀN TỆ QUÝ III/2015</t>
  </si>
</sst>
</file>

<file path=xl/styles.xml><?xml version="1.0" encoding="utf-8"?>
<styleSheet xmlns="http://schemas.openxmlformats.org/spreadsheetml/2006/main">
  <numFmts count="6">
    <numFmt numFmtId="164" formatCode="_(* #,##0.00_);_(* \(#,##0.00\);_(* &quot;-&quot;??_);_(@_)"/>
    <numFmt numFmtId="165" formatCode="_(* #,##0_);_(* \(#,##0\);_(* &quot;-&quot;??_);_(@_)"/>
    <numFmt numFmtId="166" formatCode="_(* #,##0.0000_);_(* \(#,##0.0000\);_(* &quot;-&quot;??_);_(@_)"/>
    <numFmt numFmtId="167" formatCode="_(* #,##0_);_(* \(#,##0\);_(* &quot;-&quot;_);_(@_)"/>
    <numFmt numFmtId="168" formatCode="###,###,###,###,###"/>
    <numFmt numFmtId="169" formatCode="dd\/mm\/yyyy"/>
  </numFmts>
  <fonts count="92">
    <font>
      <sz val="10"/>
      <name val="Arial"/>
    </font>
    <font>
      <sz val="10"/>
      <name val="Arial"/>
      <family val="2"/>
    </font>
    <font>
      <sz val="11"/>
      <name val="Times New Roman"/>
      <family val="1"/>
    </font>
    <font>
      <sz val="11"/>
      <name val="Arial"/>
      <family val="2"/>
    </font>
    <font>
      <b/>
      <sz val="11"/>
      <name val="Times New Roman"/>
      <family val="1"/>
    </font>
    <font>
      <i/>
      <sz val="11"/>
      <name val="Times New Roman"/>
      <family val="1"/>
    </font>
    <font>
      <b/>
      <i/>
      <sz val="11"/>
      <name val="Times New Roman"/>
      <family val="1"/>
    </font>
    <font>
      <sz val="10"/>
      <name val="Arial"/>
      <family val="2"/>
      <charset val="163"/>
    </font>
    <font>
      <i/>
      <sz val="10"/>
      <name val="Times New Roman"/>
      <family val="1"/>
    </font>
    <font>
      <b/>
      <sz val="10"/>
      <name val="Times New Roman"/>
      <family val="1"/>
    </font>
    <font>
      <sz val="10"/>
      <name val="Times New Roman"/>
      <family val="1"/>
    </font>
    <font>
      <sz val="11"/>
      <color theme="1"/>
      <name val="Calibri"/>
      <family val="2"/>
      <scheme val="minor"/>
    </font>
    <font>
      <sz val="11"/>
      <color theme="1"/>
      <name val="Times New Roman"/>
      <family val="1"/>
    </font>
    <font>
      <i/>
      <sz val="11"/>
      <color theme="1"/>
      <name val="Times New Roman"/>
      <family val="1"/>
    </font>
    <font>
      <i/>
      <sz val="10"/>
      <color theme="1"/>
      <name val="Arial"/>
      <family val="2"/>
    </font>
    <font>
      <b/>
      <sz val="11"/>
      <color theme="1"/>
      <name val="Times New Roman"/>
      <family val="1"/>
    </font>
    <font>
      <sz val="11"/>
      <name val="Calibri"/>
      <family val="2"/>
      <scheme val="minor"/>
    </font>
    <font>
      <b/>
      <i/>
      <sz val="11"/>
      <color theme="1"/>
      <name val="Times New Roman"/>
      <family val="1"/>
    </font>
    <font>
      <sz val="10"/>
      <color theme="1"/>
      <name val="Times New Roman"/>
      <family val="1"/>
    </font>
    <font>
      <b/>
      <i/>
      <sz val="10"/>
      <name val="Times New Roman"/>
      <family val="1"/>
    </font>
    <font>
      <b/>
      <sz val="11"/>
      <name val="Calibri"/>
      <family val="2"/>
      <scheme val="minor"/>
    </font>
    <font>
      <b/>
      <sz val="11"/>
      <name val="Arial"/>
      <family val="2"/>
    </font>
    <font>
      <sz val="10"/>
      <name val="Arial"/>
    </font>
    <font>
      <sz val="14"/>
      <name val="Times New Roman"/>
      <family val="1"/>
    </font>
    <font>
      <b/>
      <sz val="9"/>
      <name val="Times New Roman"/>
      <family val="1"/>
    </font>
    <font>
      <sz val="9"/>
      <name val="Times New Roman"/>
      <family val="1"/>
    </font>
    <font>
      <b/>
      <sz val="12"/>
      <color theme="0"/>
      <name val="Times New Roman"/>
      <family val="1"/>
    </font>
    <font>
      <sz val="12"/>
      <name val=".VnArial Narrow"/>
      <family val="2"/>
    </font>
    <font>
      <sz val="12"/>
      <name val="Times New Roman"/>
      <family val="1"/>
    </font>
    <font>
      <i/>
      <sz val="9"/>
      <name val="Times New Roman"/>
      <family val="1"/>
    </font>
    <font>
      <sz val="12"/>
      <color theme="0"/>
      <name val=".VnArial Narrow"/>
      <family val="2"/>
    </font>
    <font>
      <b/>
      <sz val="18"/>
      <name val="Times New Roman"/>
      <family val="1"/>
    </font>
    <font>
      <b/>
      <sz val="15"/>
      <name val="Times New Roman"/>
      <family val="1"/>
    </font>
    <font>
      <b/>
      <sz val="13"/>
      <name val="Times New Roman"/>
      <family val="1"/>
    </font>
    <font>
      <sz val="11.5"/>
      <name val="Times New Roman"/>
      <family val="1"/>
    </font>
    <font>
      <sz val="12"/>
      <color theme="0"/>
      <name val=".VnTime"/>
      <family val="2"/>
    </font>
    <font>
      <sz val="13"/>
      <name val=".VnTime"/>
      <family val="2"/>
    </font>
    <font>
      <sz val="13"/>
      <name val="Times New Roman"/>
      <family val="1"/>
    </font>
    <font>
      <sz val="13"/>
      <color indexed="10"/>
      <name val=".VnTime"/>
      <family val="2"/>
    </font>
    <font>
      <sz val="13"/>
      <color theme="1"/>
      <name val="Times New Roman"/>
      <family val="1"/>
    </font>
    <font>
      <sz val="11.5"/>
      <color indexed="10"/>
      <name val="Times New Roman"/>
      <family val="1"/>
    </font>
    <font>
      <i/>
      <sz val="13"/>
      <name val="Times New Roman"/>
      <family val="1"/>
    </font>
    <font>
      <b/>
      <sz val="12"/>
      <color theme="0"/>
      <name val=".VnTime"/>
      <family val="2"/>
    </font>
    <font>
      <b/>
      <sz val="13"/>
      <name val=".VnTime"/>
      <family val="2"/>
    </font>
    <font>
      <b/>
      <sz val="11.5"/>
      <name val="Times New Roman"/>
      <family val="1"/>
    </font>
    <font>
      <b/>
      <i/>
      <sz val="13"/>
      <name val="Times New Roman"/>
      <family val="1"/>
    </font>
    <font>
      <sz val="12"/>
      <name val=".VnTime"/>
      <family val="2"/>
    </font>
    <font>
      <i/>
      <sz val="11.5"/>
      <name val="Times New Roman"/>
      <family val="1"/>
    </font>
    <font>
      <b/>
      <i/>
      <sz val="13"/>
      <color theme="1"/>
      <name val="Times New Roman"/>
      <family val="1"/>
    </font>
    <font>
      <sz val="11.5"/>
      <color theme="1"/>
      <name val="Times New Roman"/>
      <family val="1"/>
    </font>
    <font>
      <b/>
      <sz val="13"/>
      <color theme="1"/>
      <name val="Times New Roman"/>
      <family val="1"/>
    </font>
    <font>
      <b/>
      <sz val="11.5"/>
      <color theme="1"/>
      <name val="Times New Roman"/>
      <family val="1"/>
    </font>
    <font>
      <b/>
      <i/>
      <sz val="13"/>
      <color theme="0"/>
      <name val="Times New Roman"/>
      <family val="1"/>
    </font>
    <font>
      <sz val="13"/>
      <color rgb="FFFF0000"/>
      <name val="Times New Roman"/>
      <family val="1"/>
    </font>
    <font>
      <sz val="12"/>
      <color theme="1"/>
      <name val="Times New Roman"/>
      <family val="1"/>
    </font>
    <font>
      <sz val="10"/>
      <name val=".VnArial"/>
      <family val="2"/>
    </font>
    <font>
      <i/>
      <sz val="11.5"/>
      <color theme="1"/>
      <name val="Times New Roman"/>
      <family val="1"/>
    </font>
    <font>
      <sz val="11.5"/>
      <name val="Microsoft Sans Serif"/>
      <family val="2"/>
    </font>
    <font>
      <i/>
      <sz val="12"/>
      <color theme="0"/>
      <name val=".VnTime"/>
      <family val="2"/>
    </font>
    <font>
      <i/>
      <sz val="13"/>
      <name val=".VnTime"/>
      <family val="2"/>
    </font>
    <font>
      <b/>
      <sz val="16"/>
      <color indexed="10"/>
      <name val=".VnTime"/>
      <family val="2"/>
    </font>
    <font>
      <b/>
      <sz val="13"/>
      <color indexed="10"/>
      <name val=".VnTime"/>
      <family val="2"/>
    </font>
    <font>
      <sz val="11.5"/>
      <name val=".VnTime"/>
      <family val="2"/>
    </font>
    <font>
      <sz val="11.5"/>
      <color rgb="FFFF0000"/>
      <name val="Times New Roman"/>
      <family val="1"/>
    </font>
    <font>
      <b/>
      <sz val="12"/>
      <name val="Times New Roman"/>
      <family val="1"/>
    </font>
    <font>
      <sz val="11.5"/>
      <name val=".VnArial Narrow"/>
      <family val="2"/>
    </font>
    <font>
      <sz val="10"/>
      <color theme="1"/>
      <name val="Arial"/>
      <family val="2"/>
    </font>
    <font>
      <b/>
      <i/>
      <sz val="10"/>
      <color theme="1"/>
      <name val="Arial"/>
      <family val="2"/>
    </font>
    <font>
      <i/>
      <sz val="11"/>
      <color theme="1"/>
      <name val=".VnTime"/>
      <family val="2"/>
    </font>
    <font>
      <b/>
      <sz val="16"/>
      <color theme="1"/>
      <name val="Times New Roman"/>
      <family val="1"/>
    </font>
    <font>
      <b/>
      <sz val="10"/>
      <color theme="1"/>
      <name val="Times New Roman"/>
      <family val="1"/>
    </font>
    <font>
      <b/>
      <sz val="12"/>
      <color theme="1"/>
      <name val="Times New Roman"/>
      <family val="1"/>
    </font>
    <font>
      <b/>
      <sz val="10.5"/>
      <name val="Times New Roman"/>
      <family val="1"/>
    </font>
    <font>
      <sz val="10.5"/>
      <name val="Times New Roman"/>
      <family val="1"/>
    </font>
    <font>
      <b/>
      <i/>
      <sz val="10.5"/>
      <name val="Times New Roman"/>
      <family val="1"/>
    </font>
    <font>
      <i/>
      <sz val="10.5"/>
      <name val="Times New Roman"/>
      <family val="1"/>
    </font>
    <font>
      <i/>
      <vertAlign val="superscript"/>
      <sz val="10"/>
      <name val="Times New Roman"/>
      <family val="1"/>
    </font>
    <font>
      <b/>
      <i/>
      <vertAlign val="superscript"/>
      <sz val="10"/>
      <name val="Times New Roman"/>
      <family val="1"/>
    </font>
    <font>
      <i/>
      <sz val="10"/>
      <color theme="1"/>
      <name val="Times New Roman"/>
      <family val="1"/>
    </font>
    <font>
      <sz val="10"/>
      <color theme="0"/>
      <name val=".VnTime"/>
      <family val="2"/>
    </font>
    <font>
      <sz val="9"/>
      <name val=".VnTime"/>
      <family val="2"/>
    </font>
    <font>
      <sz val="10"/>
      <name val=".VnTime"/>
      <family val="2"/>
    </font>
    <font>
      <b/>
      <sz val="12"/>
      <color rgb="FFFF0000"/>
      <name val=".VnTime"/>
      <family val="2"/>
    </font>
    <font>
      <sz val="13"/>
      <color theme="1"/>
      <name val=".VnTime"/>
      <family val="2"/>
    </font>
    <font>
      <sz val="13"/>
      <color rgb="FFFF0000"/>
      <name val=".VnTime"/>
      <family val="2"/>
    </font>
    <font>
      <i/>
      <sz val="13"/>
      <color theme="1"/>
      <name val=".VnTime"/>
      <family val="2"/>
    </font>
    <font>
      <sz val="13"/>
      <color indexed="8"/>
      <name val=".VnTime"/>
      <family val="2"/>
    </font>
    <font>
      <i/>
      <sz val="13"/>
      <color indexed="8"/>
      <name val=".VnTime"/>
      <family val="2"/>
    </font>
    <font>
      <sz val="13"/>
      <name val=".VnArial Narrow"/>
      <family val="2"/>
    </font>
    <font>
      <b/>
      <sz val="11"/>
      <name val=".VnArial Narrow"/>
      <family val="2"/>
    </font>
    <font>
      <sz val="11"/>
      <name val=".VnArial Narrow"/>
      <family val="2"/>
    </font>
    <font>
      <sz val="12"/>
      <color theme="0" tint="-4.9989318521683403E-2"/>
      <name val=".VnTime"/>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auto="1"/>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otted">
        <color indexed="64"/>
      </bottom>
      <diagonal/>
    </border>
  </borders>
  <cellStyleXfs count="9">
    <xf numFmtId="0" fontId="0" fillId="0" borderId="0"/>
    <xf numFmtId="164" fontId="7" fillId="0" borderId="0" applyFont="0" applyFill="0" applyBorder="0" applyAlignment="0" applyProtection="0"/>
    <xf numFmtId="0" fontId="11" fillId="0" borderId="0"/>
    <xf numFmtId="9" fontId="22" fillId="0" borderId="0" applyFont="0" applyFill="0" applyBorder="0" applyAlignment="0" applyProtection="0"/>
    <xf numFmtId="0" fontId="55" fillId="0" borderId="0"/>
    <xf numFmtId="0" fontId="1" fillId="0" borderId="0"/>
    <xf numFmtId="0" fontId="46" fillId="0" borderId="0"/>
    <xf numFmtId="0" fontId="46" fillId="0" borderId="0"/>
    <xf numFmtId="164" fontId="2" fillId="0" borderId="0" applyFont="0" applyFill="0" applyBorder="0" applyAlignment="0" applyProtection="0"/>
  </cellStyleXfs>
  <cellXfs count="434">
    <xf numFmtId="0" fontId="0" fillId="0" borderId="0" xfId="0"/>
    <xf numFmtId="0" fontId="3" fillId="0" borderId="0" xfId="0" applyFont="1"/>
    <xf numFmtId="0" fontId="11" fillId="0" borderId="0" xfId="2" applyFont="1"/>
    <xf numFmtId="0" fontId="13" fillId="0" borderId="0" xfId="2" applyFont="1" applyAlignment="1">
      <alignment horizontal="right" vertical="center"/>
    </xf>
    <xf numFmtId="0" fontId="3" fillId="2" borderId="0" xfId="0" applyFont="1" applyFill="1"/>
    <xf numFmtId="0" fontId="4" fillId="2" borderId="1" xfId="2" applyFont="1" applyFill="1" applyBorder="1" applyAlignment="1">
      <alignment horizontal="center" vertical="top" wrapText="1"/>
    </xf>
    <xf numFmtId="0" fontId="4" fillId="2" borderId="1" xfId="2" applyFont="1" applyFill="1" applyBorder="1" applyAlignment="1">
      <alignment horizontal="center" vertical="center" wrapText="1"/>
    </xf>
    <xf numFmtId="0" fontId="4" fillId="2" borderId="1" xfId="2" applyFont="1" applyFill="1" applyBorder="1" applyAlignment="1" applyProtection="1">
      <alignment horizontal="center" vertical="top" wrapText="1"/>
      <protection locked="0"/>
    </xf>
    <xf numFmtId="0" fontId="4" fillId="2" borderId="1" xfId="2" applyFont="1" applyFill="1" applyBorder="1" applyAlignment="1" applyProtection="1">
      <alignment horizontal="center" vertical="center" wrapText="1"/>
      <protection locked="0"/>
    </xf>
    <xf numFmtId="0" fontId="4" fillId="2" borderId="1" xfId="2" applyFont="1" applyFill="1" applyBorder="1" applyAlignment="1">
      <alignment horizontal="justify" vertical="center" wrapText="1"/>
    </xf>
    <xf numFmtId="0" fontId="2" fillId="2" borderId="1" xfId="2" applyFont="1" applyFill="1" applyBorder="1" applyAlignment="1">
      <alignment horizontal="justify" vertical="center" wrapText="1"/>
    </xf>
    <xf numFmtId="0" fontId="2"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justify" vertical="center" wrapText="1"/>
    </xf>
    <xf numFmtId="0" fontId="16" fillId="0" borderId="0" xfId="2" applyFont="1" applyFill="1"/>
    <xf numFmtId="0" fontId="5" fillId="0" borderId="0" xfId="2" applyFont="1" applyFill="1" applyAlignment="1">
      <alignment horizontal="right" vertical="center"/>
    </xf>
    <xf numFmtId="0" fontId="3" fillId="0" borderId="0" xfId="0" applyFont="1" applyFill="1"/>
    <xf numFmtId="0" fontId="4" fillId="0" borderId="0" xfId="2" applyFont="1" applyFill="1" applyAlignment="1">
      <alignment horizontal="left" vertical="center"/>
    </xf>
    <xf numFmtId="0" fontId="5" fillId="0" borderId="0" xfId="2" applyFont="1" applyFill="1" applyAlignment="1">
      <alignment vertical="center"/>
    </xf>
    <xf numFmtId="0" fontId="4" fillId="0" borderId="1" xfId="2" applyFont="1" applyFill="1" applyBorder="1" applyAlignment="1">
      <alignment horizontal="center" vertical="center" wrapText="1"/>
    </xf>
    <xf numFmtId="0" fontId="4" fillId="0" borderId="1" xfId="2" applyFont="1" applyFill="1" applyBorder="1" applyAlignment="1">
      <alignment horizontal="justify" vertical="center" wrapText="1"/>
    </xf>
    <xf numFmtId="0" fontId="5" fillId="0" borderId="1" xfId="2" applyFont="1" applyFill="1" applyBorder="1" applyAlignment="1">
      <alignment horizontal="justify" vertical="center" wrapText="1"/>
    </xf>
    <xf numFmtId="0" fontId="2" fillId="0" borderId="1" xfId="2" applyFont="1" applyFill="1" applyBorder="1" applyAlignment="1">
      <alignment horizontal="center" vertical="center" wrapText="1"/>
    </xf>
    <xf numFmtId="0" fontId="2" fillId="0" borderId="0" xfId="2" applyFont="1" applyFill="1" applyAlignment="1">
      <alignment horizontal="justify" vertical="center"/>
    </xf>
    <xf numFmtId="0" fontId="15" fillId="0" borderId="0" xfId="2" applyFont="1" applyFill="1" applyAlignment="1">
      <alignment horizontal="justify" vertical="center"/>
    </xf>
    <xf numFmtId="0" fontId="11" fillId="0" borderId="0" xfId="2" applyFont="1" applyFill="1"/>
    <xf numFmtId="0" fontId="4" fillId="0" borderId="1" xfId="2" applyFont="1" applyFill="1" applyBorder="1" applyAlignment="1" applyProtection="1">
      <alignment horizontal="center" vertical="center" wrapText="1"/>
      <protection locked="0"/>
    </xf>
    <xf numFmtId="0" fontId="3" fillId="0" borderId="0" xfId="0" applyFont="1" applyFill="1" applyAlignment="1">
      <alignment vertical="center"/>
    </xf>
    <xf numFmtId="0" fontId="4" fillId="2" borderId="2" xfId="2" applyFont="1" applyFill="1" applyBorder="1" applyAlignment="1">
      <alignment horizontal="center" vertical="center" wrapText="1"/>
    </xf>
    <xf numFmtId="0" fontId="4" fillId="2" borderId="2" xfId="2" applyFont="1" applyFill="1" applyBorder="1" applyAlignment="1">
      <alignment horizontal="left" vertical="center" wrapText="1"/>
    </xf>
    <xf numFmtId="0" fontId="4" fillId="2" borderId="2" xfId="2" applyFont="1" applyFill="1" applyBorder="1" applyAlignment="1">
      <alignment horizontal="justify" vertical="center" wrapText="1"/>
    </xf>
    <xf numFmtId="0" fontId="2" fillId="2" borderId="2" xfId="2" applyFont="1" applyFill="1" applyBorder="1" applyAlignment="1">
      <alignment horizontal="justify" vertical="center" wrapText="1"/>
    </xf>
    <xf numFmtId="0" fontId="2" fillId="2" borderId="2" xfId="2" applyFont="1" applyFill="1" applyBorder="1" applyAlignment="1">
      <alignment vertical="center" wrapText="1"/>
    </xf>
    <xf numFmtId="165" fontId="10" fillId="0" borderId="1" xfId="1" applyNumberFormat="1" applyFont="1" applyBorder="1" applyAlignment="1">
      <alignment horizontal="center"/>
    </xf>
    <xf numFmtId="165" fontId="10" fillId="0" borderId="1" xfId="1" quotePrefix="1" applyNumberFormat="1" applyFont="1" applyBorder="1" applyAlignment="1">
      <alignment horizontal="right"/>
    </xf>
    <xf numFmtId="165" fontId="9" fillId="0" borderId="1" xfId="1" applyNumberFormat="1" applyFont="1" applyBorder="1" applyAlignment="1">
      <alignment horizontal="center"/>
    </xf>
    <xf numFmtId="165" fontId="8" fillId="0" borderId="1" xfId="1" applyNumberFormat="1" applyFont="1" applyBorder="1" applyAlignment="1">
      <alignment horizontal="center"/>
    </xf>
    <xf numFmtId="165" fontId="3" fillId="2" borderId="0" xfId="0" applyNumberFormat="1" applyFont="1" applyFill="1"/>
    <xf numFmtId="3" fontId="18" fillId="2" borderId="1" xfId="0" applyNumberFormat="1" applyFont="1" applyFill="1" applyBorder="1" applyAlignment="1" applyProtection="1">
      <alignment horizontal="right" vertical="center" wrapText="1"/>
      <protection locked="0"/>
    </xf>
    <xf numFmtId="165" fontId="10" fillId="0"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9" fillId="0" borderId="1" xfId="1" applyNumberFormat="1" applyFont="1" applyBorder="1" applyAlignment="1">
      <alignment horizontal="right"/>
    </xf>
    <xf numFmtId="165" fontId="2" fillId="2" borderId="1" xfId="1" applyNumberFormat="1" applyFont="1" applyFill="1" applyBorder="1" applyAlignment="1">
      <alignment horizontal="right" wrapText="1"/>
    </xf>
    <xf numFmtId="165" fontId="2" fillId="2" borderId="1" xfId="1" applyNumberFormat="1" applyFont="1" applyFill="1" applyBorder="1" applyAlignment="1" applyProtection="1">
      <alignment horizontal="right" wrapText="1"/>
      <protection locked="0"/>
    </xf>
    <xf numFmtId="165" fontId="19" fillId="0" borderId="1" xfId="1" applyNumberFormat="1" applyFont="1" applyBorder="1" applyAlignment="1">
      <alignment horizontal="right" wrapText="1"/>
    </xf>
    <xf numFmtId="165" fontId="9" fillId="0" borderId="1" xfId="1" applyNumberFormat="1" applyFont="1" applyBorder="1" applyAlignment="1">
      <alignment horizontal="right" wrapText="1"/>
    </xf>
    <xf numFmtId="165" fontId="9" fillId="0" borderId="1" xfId="1" applyNumberFormat="1" applyFont="1" applyFill="1" applyBorder="1" applyAlignment="1">
      <alignment horizontal="right"/>
    </xf>
    <xf numFmtId="165" fontId="10" fillId="0" borderId="1" xfId="1" applyNumberFormat="1" applyFont="1" applyFill="1" applyBorder="1" applyAlignment="1">
      <alignment horizontal="right"/>
    </xf>
    <xf numFmtId="164" fontId="10" fillId="0" borderId="1" xfId="1" applyFont="1" applyFill="1" applyBorder="1" applyAlignment="1">
      <alignment horizontal="right"/>
    </xf>
    <xf numFmtId="0" fontId="4" fillId="0" borderId="3" xfId="2" applyFont="1" applyFill="1" applyBorder="1" applyAlignment="1">
      <alignment horizontal="justify"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justify" vertical="center" wrapText="1"/>
    </xf>
    <xf numFmtId="0" fontId="4" fillId="0" borderId="4" xfId="2" applyFont="1" applyFill="1" applyBorder="1" applyAlignment="1">
      <alignment horizontal="center" vertical="center" wrapText="1"/>
    </xf>
    <xf numFmtId="0" fontId="20" fillId="0" borderId="0" xfId="2" applyFont="1" applyFill="1"/>
    <xf numFmtId="0" fontId="21" fillId="2" borderId="0" xfId="0" applyFont="1" applyFill="1"/>
    <xf numFmtId="165" fontId="10" fillId="0" borderId="1" xfId="1" applyNumberFormat="1" applyFont="1" applyFill="1" applyBorder="1" applyAlignment="1">
      <alignment horizontal="center"/>
    </xf>
    <xf numFmtId="0" fontId="9" fillId="2"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4" fillId="0" borderId="0" xfId="2" applyFont="1" applyFill="1" applyAlignment="1">
      <alignment horizontal="left"/>
    </xf>
    <xf numFmtId="0" fontId="15" fillId="0" borderId="0" xfId="2" applyFont="1" applyAlignment="1">
      <alignment horizontal="left" vertical="top"/>
    </xf>
    <xf numFmtId="0" fontId="17" fillId="0" borderId="0" xfId="2" applyFont="1" applyAlignment="1">
      <alignment horizontal="left" vertical="top"/>
    </xf>
    <xf numFmtId="0" fontId="23" fillId="0" borderId="0" xfId="0" quotePrefix="1" applyFont="1" applyAlignment="1">
      <alignment horizontal="left"/>
    </xf>
    <xf numFmtId="0" fontId="24" fillId="0" borderId="0" xfId="0" applyFont="1"/>
    <xf numFmtId="165" fontId="25" fillId="0" borderId="0" xfId="0" applyNumberFormat="1" applyFont="1"/>
    <xf numFmtId="0" fontId="26" fillId="0" borderId="0" xfId="0" applyFont="1"/>
    <xf numFmtId="0" fontId="27" fillId="0" borderId="0" xfId="0" applyFont="1"/>
    <xf numFmtId="0" fontId="28" fillId="0" borderId="0" xfId="0" quotePrefix="1" applyFont="1" applyAlignment="1">
      <alignment horizontal="left"/>
    </xf>
    <xf numFmtId="0" fontId="29" fillId="0" borderId="0" xfId="0" applyFont="1"/>
    <xf numFmtId="0" fontId="25" fillId="0" borderId="0" xfId="0" applyFont="1"/>
    <xf numFmtId="0" fontId="30" fillId="0" borderId="0" xfId="0" applyFont="1"/>
    <xf numFmtId="0" fontId="28" fillId="0" borderId="0" xfId="0" applyFont="1"/>
    <xf numFmtId="0" fontId="31" fillId="0" borderId="0" xfId="0" applyFont="1" applyAlignment="1">
      <alignment horizontal="center"/>
    </xf>
    <xf numFmtId="0" fontId="32" fillId="0" borderId="0" xfId="0" applyFont="1" applyAlignment="1">
      <alignment horizontal="center"/>
    </xf>
    <xf numFmtId="0" fontId="33" fillId="0" borderId="0" xfId="0" applyFont="1" applyAlignment="1">
      <alignment vertical="center"/>
    </xf>
    <xf numFmtId="0" fontId="34" fillId="0" borderId="0" xfId="0" applyFont="1"/>
    <xf numFmtId="0" fontId="35" fillId="0" borderId="0" xfId="0" applyFont="1"/>
    <xf numFmtId="0" fontId="36" fillId="0" borderId="0" xfId="0" applyFont="1"/>
    <xf numFmtId="0" fontId="37" fillId="0" borderId="0" xfId="0" applyFont="1" applyAlignment="1">
      <alignment horizontal="justify" vertical="center" wrapText="1"/>
    </xf>
    <xf numFmtId="0" fontId="37" fillId="0" borderId="0" xfId="0" applyNumberFormat="1" applyFont="1" applyAlignment="1">
      <alignment horizontal="justify" vertical="justify" wrapText="1"/>
    </xf>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justify" vertical="justify" wrapText="1"/>
    </xf>
    <xf numFmtId="0" fontId="33" fillId="0" borderId="0" xfId="0" applyFont="1" applyAlignment="1">
      <alignment horizontal="justify" vertical="justify"/>
    </xf>
    <xf numFmtId="0" fontId="34" fillId="0" borderId="0" xfId="0" applyFont="1" applyAlignment="1">
      <alignment horizontal="justify" vertical="justify"/>
    </xf>
    <xf numFmtId="0" fontId="37" fillId="0" borderId="0" xfId="0" applyFont="1" applyAlignment="1">
      <alignment horizontal="left" vertical="justify"/>
    </xf>
    <xf numFmtId="0" fontId="37" fillId="0" borderId="0" xfId="0" applyFont="1" applyAlignment="1">
      <alignment horizontal="justify" vertical="justify"/>
    </xf>
    <xf numFmtId="0" fontId="37" fillId="0" borderId="0" xfId="0" quotePrefix="1" applyNumberFormat="1" applyFont="1" applyAlignment="1">
      <alignment horizontal="justify" vertical="justify" wrapText="1"/>
    </xf>
    <xf numFmtId="0" fontId="37" fillId="0" borderId="0" xfId="0" quotePrefix="1" applyFont="1" applyAlignment="1">
      <alignment horizontal="justify" vertical="justify" wrapText="1"/>
    </xf>
    <xf numFmtId="0" fontId="38" fillId="0" borderId="0" xfId="0" applyFont="1"/>
    <xf numFmtId="0" fontId="37" fillId="0" borderId="0" xfId="0" quotePrefix="1" applyFont="1" applyAlignment="1">
      <alignment horizontal="justify" vertical="justify"/>
    </xf>
    <xf numFmtId="0" fontId="37" fillId="0" borderId="0" xfId="0" quotePrefix="1" applyFont="1" applyAlignment="1">
      <alignment horizontal="left" vertical="justify"/>
    </xf>
    <xf numFmtId="0" fontId="37" fillId="0" borderId="0" xfId="0" quotePrefix="1" applyFont="1" applyAlignment="1">
      <alignment horizontal="justify" vertical="justify" wrapText="1"/>
    </xf>
    <xf numFmtId="0" fontId="39" fillId="0" borderId="0" xfId="0" applyFont="1" applyAlignment="1">
      <alignment horizontal="justify" vertical="justify" wrapText="1"/>
    </xf>
    <xf numFmtId="0" fontId="39" fillId="0" borderId="0" xfId="0" quotePrefix="1" applyFont="1" applyAlignment="1">
      <alignment horizontal="justify" vertical="justify" wrapText="1"/>
    </xf>
    <xf numFmtId="0" fontId="37" fillId="2" borderId="0" xfId="0" applyNumberFormat="1" applyFont="1" applyFill="1" applyAlignment="1">
      <alignment horizontal="justify" vertical="justify" wrapText="1"/>
    </xf>
    <xf numFmtId="0" fontId="35" fillId="0" borderId="0" xfId="0" applyFont="1" applyAlignment="1">
      <alignment vertical="center"/>
    </xf>
    <xf numFmtId="0" fontId="38" fillId="0" borderId="0" xfId="0" applyFont="1" applyAlignment="1">
      <alignment vertical="center"/>
    </xf>
    <xf numFmtId="0" fontId="35" fillId="0" borderId="0" xfId="0" applyFont="1" applyAlignment="1"/>
    <xf numFmtId="0" fontId="38" fillId="0" borderId="0" xfId="0" applyFont="1" applyAlignment="1"/>
    <xf numFmtId="0" fontId="37" fillId="2" borderId="0" xfId="0" quotePrefix="1" applyNumberFormat="1" applyFont="1" applyFill="1" applyAlignment="1">
      <alignment horizontal="justify" vertical="justify" wrapText="1"/>
    </xf>
    <xf numFmtId="0" fontId="40" fillId="0" borderId="0" xfId="0" applyFont="1" applyAlignment="1">
      <alignment horizontal="justify" vertical="justify"/>
    </xf>
    <xf numFmtId="0" fontId="37" fillId="0" borderId="0" xfId="0" quotePrefix="1" applyNumberFormat="1" applyFont="1" applyAlignment="1">
      <alignment horizontal="justify" vertical="top" wrapText="1"/>
    </xf>
    <xf numFmtId="0" fontId="41" fillId="0" borderId="0" xfId="0" quotePrefix="1" applyNumberFormat="1" applyFont="1" applyAlignment="1">
      <alignment horizontal="justify" vertical="justify" wrapText="1"/>
    </xf>
    <xf numFmtId="0" fontId="41" fillId="0" borderId="0" xfId="0" applyNumberFormat="1" applyFont="1" applyAlignment="1">
      <alignment horizontal="justify" vertical="justify" wrapText="1"/>
    </xf>
    <xf numFmtId="0" fontId="37" fillId="0" borderId="0" xfId="0" applyFont="1" applyAlignment="1">
      <alignment horizontal="justify" vertical="center" wrapText="1"/>
    </xf>
    <xf numFmtId="0" fontId="34" fillId="0" borderId="0" xfId="0" applyFont="1" applyAlignment="1">
      <alignment horizontal="justify" vertical="justify" wrapText="1"/>
    </xf>
    <xf numFmtId="0" fontId="33" fillId="0" borderId="0" xfId="0" applyFont="1" applyAlignment="1">
      <alignment horizontal="justify" wrapText="1"/>
    </xf>
    <xf numFmtId="0" fontId="34" fillId="0" borderId="0" xfId="0" applyFont="1" applyAlignment="1">
      <alignment horizontal="justify"/>
    </xf>
    <xf numFmtId="0" fontId="37" fillId="0" borderId="0" xfId="0" applyFont="1"/>
    <xf numFmtId="0" fontId="34" fillId="0" borderId="0" xfId="0" applyFont="1" applyAlignment="1">
      <alignment horizontal="center"/>
    </xf>
    <xf numFmtId="0" fontId="42" fillId="0" borderId="0" xfId="0" applyFont="1"/>
    <xf numFmtId="0" fontId="43" fillId="0" borderId="0" xfId="0" applyFont="1"/>
    <xf numFmtId="0" fontId="37" fillId="0" borderId="0" xfId="0" quotePrefix="1" applyFont="1"/>
    <xf numFmtId="3" fontId="34" fillId="0" borderId="0" xfId="0" applyNumberFormat="1" applyFont="1" applyAlignment="1">
      <alignment horizontal="right"/>
    </xf>
    <xf numFmtId="0" fontId="33" fillId="0" borderId="0" xfId="0" applyFont="1" applyAlignment="1">
      <alignment horizontal="center"/>
    </xf>
    <xf numFmtId="3" fontId="44" fillId="0" borderId="0" xfId="0" applyNumberFormat="1" applyFont="1" applyAlignment="1">
      <alignment horizontal="right"/>
    </xf>
    <xf numFmtId="0" fontId="45" fillId="0" borderId="0" xfId="0" applyFont="1"/>
    <xf numFmtId="0" fontId="33" fillId="0" borderId="0" xfId="0" applyFont="1"/>
    <xf numFmtId="0" fontId="37" fillId="0" borderId="0" xfId="0" quotePrefix="1" applyFont="1" applyAlignment="1">
      <alignment horizontal="left" vertical="center" wrapText="1"/>
    </xf>
    <xf numFmtId="3" fontId="34" fillId="0" borderId="0" xfId="0" applyNumberFormat="1" applyFont="1" applyAlignment="1">
      <alignment horizontal="center"/>
    </xf>
    <xf numFmtId="0" fontId="33" fillId="0" borderId="0" xfId="0" applyFont="1" applyAlignment="1">
      <alignment horizontal="left" vertical="center" wrapText="1"/>
    </xf>
    <xf numFmtId="165" fontId="34" fillId="0" borderId="0" xfId="1" applyNumberFormat="1" applyFont="1" applyAlignment="1">
      <alignment horizontal="center"/>
    </xf>
    <xf numFmtId="0" fontId="33" fillId="0" borderId="0" xfId="0" applyFont="1" applyAlignment="1">
      <alignment horizontal="center" wrapText="1"/>
    </xf>
    <xf numFmtId="165" fontId="44" fillId="0" borderId="0" xfId="0" applyNumberFormat="1" applyFont="1" applyAlignment="1">
      <alignment horizontal="center" wrapText="1"/>
    </xf>
    <xf numFmtId="0" fontId="44" fillId="0" borderId="0" xfId="0" applyFont="1" applyAlignment="1">
      <alignment horizontal="center" wrapText="1"/>
    </xf>
    <xf numFmtId="165" fontId="44" fillId="0" borderId="0" xfId="1" applyNumberFormat="1" applyFont="1" applyAlignment="1">
      <alignment horizontal="center"/>
    </xf>
    <xf numFmtId="0" fontId="41" fillId="0" borderId="0" xfId="0" quotePrefix="1" applyFont="1" applyAlignment="1">
      <alignment horizontal="left" wrapText="1"/>
    </xf>
    <xf numFmtId="165" fontId="5" fillId="0" borderId="0" xfId="1" applyNumberFormat="1" applyFont="1" applyAlignment="1">
      <alignment horizontal="center"/>
    </xf>
    <xf numFmtId="0" fontId="36" fillId="0" borderId="0" xfId="0" applyFont="1" applyAlignment="1"/>
    <xf numFmtId="0" fontId="41" fillId="0" borderId="0" xfId="0" quotePrefix="1" applyFont="1" applyAlignment="1"/>
    <xf numFmtId="165" fontId="2" fillId="0" borderId="0" xfId="0" applyNumberFormat="1" applyFont="1" applyAlignment="1">
      <alignment horizontal="center"/>
    </xf>
    <xf numFmtId="0" fontId="2" fillId="0" borderId="0" xfId="0" applyFont="1" applyAlignment="1">
      <alignment horizontal="center"/>
    </xf>
    <xf numFmtId="0" fontId="41" fillId="0" borderId="0" xfId="0" quotePrefix="1" applyFont="1"/>
    <xf numFmtId="165" fontId="47" fillId="0" borderId="0" xfId="1" applyNumberFormat="1" applyFont="1" applyAlignment="1">
      <alignment horizontal="center"/>
    </xf>
    <xf numFmtId="3" fontId="36" fillId="0" borderId="0" xfId="0" applyNumberFormat="1" applyFont="1"/>
    <xf numFmtId="0" fontId="33" fillId="0" borderId="0" xfId="0" quotePrefix="1" applyFont="1" applyAlignment="1">
      <alignment horizontal="left" vertical="center" wrapText="1"/>
    </xf>
    <xf numFmtId="0" fontId="37" fillId="0" borderId="0" xfId="0" applyFont="1" applyAlignment="1">
      <alignment horizontal="left"/>
    </xf>
    <xf numFmtId="0" fontId="45" fillId="0" borderId="0" xfId="0" applyFont="1" applyAlignment="1">
      <alignment horizontal="left"/>
    </xf>
    <xf numFmtId="165" fontId="34" fillId="0" borderId="0" xfId="1" applyNumberFormat="1" applyFont="1" applyAlignment="1">
      <alignment horizontal="center" vertical="center"/>
    </xf>
    <xf numFmtId="0" fontId="37" fillId="0" borderId="0" xfId="0" quotePrefix="1" applyFont="1" applyAlignment="1">
      <alignment horizontal="left" wrapText="1"/>
    </xf>
    <xf numFmtId="0" fontId="37" fillId="0" borderId="0" xfId="0" quotePrefix="1" applyFont="1" applyAlignment="1">
      <alignment horizontal="left"/>
    </xf>
    <xf numFmtId="165" fontId="44" fillId="0" borderId="0" xfId="0" applyNumberFormat="1" applyFont="1" applyAlignment="1">
      <alignment horizontal="center"/>
    </xf>
    <xf numFmtId="0" fontId="44" fillId="0" borderId="0" xfId="0" applyFont="1" applyAlignment="1">
      <alignment horizontal="center"/>
    </xf>
    <xf numFmtId="3" fontId="35" fillId="0" borderId="0" xfId="0" applyNumberFormat="1" applyFont="1"/>
    <xf numFmtId="0" fontId="48" fillId="0" borderId="0" xfId="0" applyFont="1" applyAlignment="1">
      <alignment horizontal="left" wrapText="1"/>
    </xf>
    <xf numFmtId="0" fontId="49" fillId="0" borderId="0" xfId="0" applyFont="1" applyAlignment="1">
      <alignment horizontal="center"/>
    </xf>
    <xf numFmtId="0" fontId="39" fillId="0" borderId="0" xfId="0" applyFont="1" applyAlignment="1">
      <alignment horizontal="left" wrapText="1"/>
    </xf>
    <xf numFmtId="0" fontId="49" fillId="0" borderId="0" xfId="0" quotePrefix="1" applyFont="1" applyAlignment="1">
      <alignment horizontal="center" vertical="center" wrapText="1"/>
    </xf>
    <xf numFmtId="0" fontId="50" fillId="0" borderId="0" xfId="0" applyFont="1" applyAlignment="1">
      <alignment horizontal="center"/>
    </xf>
    <xf numFmtId="3" fontId="51" fillId="0" borderId="0" xfId="0" applyNumberFormat="1" applyFont="1" applyAlignment="1">
      <alignment horizontal="center"/>
    </xf>
    <xf numFmtId="0" fontId="49" fillId="0" borderId="0" xfId="0" quotePrefix="1" applyFont="1" applyAlignment="1">
      <alignment horizontal="center" wrapText="1"/>
    </xf>
    <xf numFmtId="0" fontId="39" fillId="0" borderId="0" xfId="0" quotePrefix="1" applyFont="1" applyAlignment="1">
      <alignment horizontal="left" wrapText="1"/>
    </xf>
    <xf numFmtId="0" fontId="28" fillId="0" borderId="0" xfId="0" applyFont="1" applyAlignment="1">
      <alignment horizontal="center"/>
    </xf>
    <xf numFmtId="165" fontId="35" fillId="0" borderId="0" xfId="1" applyNumberFormat="1" applyFont="1"/>
    <xf numFmtId="165" fontId="36" fillId="0" borderId="0" xfId="1" applyNumberFormat="1" applyFont="1"/>
    <xf numFmtId="0" fontId="37" fillId="0" borderId="0" xfId="0" quotePrefix="1" applyFont="1" applyAlignment="1"/>
    <xf numFmtId="165" fontId="28" fillId="0" borderId="0" xfId="0" quotePrefix="1" applyNumberFormat="1" applyFont="1" applyBorder="1" applyAlignment="1">
      <alignment horizontal="center"/>
    </xf>
    <xf numFmtId="165" fontId="35" fillId="0" borderId="0" xfId="1" applyNumberFormat="1" applyFont="1" applyAlignment="1"/>
    <xf numFmtId="165" fontId="36" fillId="0" borderId="0" xfId="1" applyNumberFormat="1" applyFont="1" applyAlignment="1"/>
    <xf numFmtId="165" fontId="34" fillId="0" borderId="0" xfId="1" applyNumberFormat="1" applyFont="1" applyAlignment="1">
      <alignment horizontal="right"/>
    </xf>
    <xf numFmtId="165" fontId="35" fillId="0" borderId="0" xfId="0" applyNumberFormat="1" applyFont="1"/>
    <xf numFmtId="166" fontId="36" fillId="0" borderId="0" xfId="1" applyNumberFormat="1" applyFont="1"/>
    <xf numFmtId="165" fontId="34" fillId="0" borderId="0" xfId="0" applyNumberFormat="1" applyFont="1" applyAlignment="1">
      <alignment horizontal="center"/>
    </xf>
    <xf numFmtId="0" fontId="33" fillId="0" borderId="0" xfId="0" quotePrefix="1" applyFont="1" applyAlignment="1">
      <alignment horizontal="center"/>
    </xf>
    <xf numFmtId="0" fontId="35" fillId="2" borderId="0" xfId="0" applyFont="1" applyFill="1"/>
    <xf numFmtId="0" fontId="36" fillId="2" borderId="0" xfId="0" applyFont="1" applyFill="1"/>
    <xf numFmtId="3" fontId="44" fillId="0" borderId="0" xfId="0" applyNumberFormat="1" applyFont="1" applyAlignment="1">
      <alignment horizontal="center"/>
    </xf>
    <xf numFmtId="0" fontId="45" fillId="0" borderId="0" xfId="0" quotePrefix="1" applyFont="1"/>
    <xf numFmtId="0" fontId="52" fillId="0" borderId="0" xfId="0" quotePrefix="1" applyFont="1"/>
    <xf numFmtId="3" fontId="34" fillId="0" borderId="0" xfId="0" applyNumberFormat="1" applyFont="1" applyAlignment="1">
      <alignment horizontal="center"/>
    </xf>
    <xf numFmtId="0" fontId="45" fillId="0" borderId="0" xfId="0" applyFont="1" applyBorder="1" applyAlignment="1"/>
    <xf numFmtId="0" fontId="37" fillId="0" borderId="0" xfId="0" applyFont="1" applyBorder="1"/>
    <xf numFmtId="3" fontId="44" fillId="0" borderId="0" xfId="0" applyNumberFormat="1" applyFont="1" applyBorder="1" applyAlignment="1">
      <alignment horizontal="right"/>
    </xf>
    <xf numFmtId="0" fontId="41" fillId="0" borderId="0" xfId="0" quotePrefix="1" applyFont="1" applyBorder="1" applyAlignment="1">
      <alignment horizontal="left" wrapText="1"/>
    </xf>
    <xf numFmtId="3" fontId="47" fillId="0" borderId="0" xfId="0" applyNumberFormat="1" applyFont="1" applyBorder="1" applyAlignment="1">
      <alignment horizontal="right"/>
    </xf>
    <xf numFmtId="3" fontId="34" fillId="0" borderId="0" xfId="0" applyNumberFormat="1" applyFont="1" applyBorder="1" applyAlignment="1">
      <alignment horizontal="right"/>
    </xf>
    <xf numFmtId="0" fontId="53" fillId="0" borderId="0" xfId="0" quotePrefix="1" applyFont="1" applyBorder="1" applyAlignment="1">
      <alignment horizontal="left" vertical="center" wrapText="1"/>
    </xf>
    <xf numFmtId="0" fontId="37" fillId="0" borderId="0" xfId="0" applyFont="1" applyBorder="1" applyAlignment="1">
      <alignment horizontal="left" wrapText="1"/>
    </xf>
    <xf numFmtId="3" fontId="34" fillId="0" borderId="0" xfId="0" applyNumberFormat="1" applyFont="1"/>
    <xf numFmtId="0" fontId="48" fillId="0" borderId="0" xfId="0" quotePrefix="1" applyFont="1" applyAlignment="1">
      <alignment horizontal="left" wrapText="1"/>
    </xf>
    <xf numFmtId="3" fontId="49" fillId="0" borderId="0" xfId="0" applyNumberFormat="1" applyFont="1" applyAlignment="1">
      <alignment horizontal="center"/>
    </xf>
    <xf numFmtId="3" fontId="51" fillId="0" borderId="0" xfId="0" applyNumberFormat="1" applyFont="1" applyAlignment="1">
      <alignment horizontal="center" wrapText="1"/>
    </xf>
    <xf numFmtId="0" fontId="35" fillId="2" borderId="0" xfId="0" applyFont="1" applyFill="1" applyAlignment="1"/>
    <xf numFmtId="0" fontId="36" fillId="2" borderId="0" xfId="0" applyFont="1" applyFill="1" applyAlignment="1"/>
    <xf numFmtId="0" fontId="54" fillId="0" borderId="0" xfId="0" applyFont="1" applyAlignment="1">
      <alignment horizontal="justify" wrapText="1"/>
    </xf>
    <xf numFmtId="3" fontId="49" fillId="0" borderId="0" xfId="0" applyNumberFormat="1" applyFont="1" applyAlignment="1">
      <alignment horizontal="right" vertical="center"/>
    </xf>
    <xf numFmtId="0" fontId="39" fillId="0" borderId="0" xfId="0" quotePrefix="1" applyFont="1"/>
    <xf numFmtId="167" fontId="49" fillId="0" borderId="0" xfId="4" applyNumberFormat="1" applyFont="1" applyFill="1" applyBorder="1" applyAlignment="1">
      <alignment horizontal="right"/>
    </xf>
    <xf numFmtId="0" fontId="39" fillId="0" borderId="0" xfId="0" quotePrefix="1" applyFont="1" applyAlignment="1">
      <alignment horizontal="left" vertical="center" wrapText="1"/>
    </xf>
    <xf numFmtId="0" fontId="50" fillId="0" borderId="0" xfId="0" applyFont="1" applyBorder="1" applyAlignment="1">
      <alignment horizontal="center"/>
    </xf>
    <xf numFmtId="3" fontId="51" fillId="0" borderId="0" xfId="0" applyNumberFormat="1" applyFont="1" applyAlignment="1">
      <alignment horizontal="right"/>
    </xf>
    <xf numFmtId="0" fontId="39" fillId="0" borderId="0" xfId="0" applyFont="1"/>
    <xf numFmtId="167" fontId="56" fillId="0" borderId="0" xfId="4" applyNumberFormat="1" applyFont="1" applyFill="1" applyBorder="1" applyAlignment="1">
      <alignment horizontal="center"/>
    </xf>
    <xf numFmtId="0" fontId="37" fillId="0" borderId="0" xfId="0" applyFont="1" applyAlignment="1">
      <alignment horizontal="justify" wrapText="1"/>
    </xf>
    <xf numFmtId="0" fontId="37" fillId="0" borderId="0" xfId="0" quotePrefix="1" applyFont="1" applyAlignment="1">
      <alignment horizontal="justify" wrapText="1"/>
    </xf>
    <xf numFmtId="0" fontId="33" fillId="0" borderId="0" xfId="0" applyFont="1" applyBorder="1" applyAlignment="1">
      <alignment horizontal="center"/>
    </xf>
    <xf numFmtId="0" fontId="45" fillId="0" borderId="0" xfId="0" applyFont="1" applyAlignment="1">
      <alignment horizontal="justify" wrapText="1"/>
    </xf>
    <xf numFmtId="3" fontId="34" fillId="2" borderId="0" xfId="0" applyNumberFormat="1" applyFont="1" applyFill="1" applyAlignment="1">
      <alignment horizontal="right"/>
    </xf>
    <xf numFmtId="168" fontId="57" fillId="0" borderId="0" xfId="2" applyNumberFormat="1" applyFont="1" applyAlignment="1">
      <alignment horizontal="right" vertical="top"/>
    </xf>
    <xf numFmtId="3" fontId="58" fillId="0" borderId="0" xfId="0" applyNumberFormat="1" applyFont="1"/>
    <xf numFmtId="0" fontId="59" fillId="0" borderId="0" xfId="0" applyFont="1"/>
    <xf numFmtId="0" fontId="37" fillId="0" borderId="0" xfId="0" applyFont="1" applyAlignment="1">
      <alignment horizontal="left" vertical="center" wrapText="1"/>
    </xf>
    <xf numFmtId="0" fontId="37" fillId="2" borderId="0" xfId="0" applyFont="1" applyFill="1"/>
    <xf numFmtId="3" fontId="34" fillId="2" borderId="0" xfId="0" applyNumberFormat="1" applyFont="1" applyFill="1"/>
    <xf numFmtId="0" fontId="37" fillId="2" borderId="0" xfId="0" quotePrefix="1" applyFont="1" applyFill="1"/>
    <xf numFmtId="3" fontId="44" fillId="2" borderId="0" xfId="0" applyNumberFormat="1" applyFont="1" applyFill="1" applyAlignment="1">
      <alignment horizontal="right"/>
    </xf>
    <xf numFmtId="167" fontId="51" fillId="0" borderId="0" xfId="4" applyNumberFormat="1" applyFont="1" applyFill="1" applyBorder="1" applyAlignment="1">
      <alignment horizontal="right"/>
    </xf>
    <xf numFmtId="0" fontId="41" fillId="0" borderId="0" xfId="0" applyFont="1"/>
    <xf numFmtId="0" fontId="60" fillId="0" borderId="0" xfId="0" applyFont="1"/>
    <xf numFmtId="0" fontId="37" fillId="0" borderId="0" xfId="0" applyFont="1" applyAlignment="1">
      <alignment horizontal="left" wrapText="1"/>
    </xf>
    <xf numFmtId="0" fontId="41" fillId="0" borderId="0" xfId="0" applyFont="1" applyAlignment="1">
      <alignment horizontal="justify" wrapText="1"/>
    </xf>
    <xf numFmtId="0" fontId="58" fillId="0" borderId="0" xfId="0" applyFont="1"/>
    <xf numFmtId="9" fontId="34" fillId="0" borderId="0" xfId="3" quotePrefix="1" applyFont="1" applyAlignment="1">
      <alignment horizontal="center"/>
    </xf>
    <xf numFmtId="0" fontId="61" fillId="0" borderId="0" xfId="0" applyFont="1"/>
    <xf numFmtId="0" fontId="41" fillId="0" borderId="0" xfId="0" applyFont="1" applyAlignment="1">
      <alignment horizontal="left" wrapText="1"/>
    </xf>
    <xf numFmtId="0" fontId="41" fillId="0" borderId="0" xfId="0" quotePrefix="1" applyFont="1" applyAlignment="1">
      <alignment horizontal="justify" vertical="justify" wrapText="1"/>
    </xf>
    <xf numFmtId="0" fontId="41" fillId="0" borderId="0" xfId="0" applyFont="1" applyAlignment="1">
      <alignment horizontal="justify" vertical="justify" wrapText="1"/>
    </xf>
    <xf numFmtId="0" fontId="37" fillId="0" borderId="0" xfId="0" applyFont="1" applyAlignment="1">
      <alignment horizontal="justify" vertical="justify" wrapText="1"/>
    </xf>
    <xf numFmtId="0" fontId="45" fillId="0" borderId="0" xfId="0" applyFont="1" applyAlignment="1">
      <alignment horizontal="left" wrapText="1"/>
    </xf>
    <xf numFmtId="0" fontId="33" fillId="2" borderId="0" xfId="0" applyFont="1" applyFill="1" applyAlignment="1">
      <alignment horizontal="left" wrapText="1"/>
    </xf>
    <xf numFmtId="0" fontId="45" fillId="2" borderId="0" xfId="0" applyFont="1" applyFill="1" applyAlignment="1">
      <alignment horizontal="left" vertical="center" wrapText="1"/>
    </xf>
    <xf numFmtId="0" fontId="34" fillId="2" borderId="0" xfId="0" applyFont="1" applyFill="1" applyAlignment="1">
      <alignment horizontal="center" wrapText="1"/>
    </xf>
    <xf numFmtId="0" fontId="37" fillId="2" borderId="0" xfId="0" applyFont="1" applyFill="1" applyAlignment="1">
      <alignment horizontal="justify" vertical="justify" wrapText="1"/>
    </xf>
    <xf numFmtId="0" fontId="45" fillId="0" borderId="0" xfId="0" applyFont="1" applyAlignment="1">
      <alignment vertical="center"/>
    </xf>
    <xf numFmtId="0" fontId="37" fillId="0" borderId="0" xfId="0" applyFont="1" applyAlignment="1">
      <alignment vertical="justify" wrapText="1"/>
    </xf>
    <xf numFmtId="0" fontId="48" fillId="0" borderId="0" xfId="0" applyFont="1" applyAlignment="1">
      <alignment vertical="center"/>
    </xf>
    <xf numFmtId="165" fontId="36" fillId="0" borderId="0" xfId="0" applyNumberFormat="1" applyFont="1"/>
    <xf numFmtId="3" fontId="62" fillId="0" borderId="0" xfId="0" applyNumberFormat="1" applyFont="1" applyAlignment="1">
      <alignment horizontal="right"/>
    </xf>
    <xf numFmtId="0" fontId="45" fillId="0" borderId="0" xfId="0" applyFont="1" applyBorder="1" applyAlignment="1">
      <alignment horizontal="left" vertical="center"/>
    </xf>
    <xf numFmtId="0" fontId="37" fillId="0" borderId="0" xfId="0" quotePrefix="1" applyFont="1" applyBorder="1" applyAlignment="1">
      <alignment horizontal="left"/>
    </xf>
    <xf numFmtId="0" fontId="34" fillId="0" borderId="0" xfId="0" applyFont="1" applyAlignment="1">
      <alignment horizontal="center" wrapText="1"/>
    </xf>
    <xf numFmtId="3" fontId="49" fillId="0" borderId="0" xfId="0" applyNumberFormat="1" applyFont="1" applyAlignment="1">
      <alignment horizontal="right"/>
    </xf>
    <xf numFmtId="3" fontId="49" fillId="2" borderId="0" xfId="0" applyNumberFormat="1" applyFont="1" applyFill="1" applyAlignment="1">
      <alignment horizontal="right"/>
    </xf>
    <xf numFmtId="3" fontId="49" fillId="2" borderId="0" xfId="0" applyNumberFormat="1" applyFont="1" applyFill="1" applyAlignment="1">
      <alignment horizontal="center"/>
    </xf>
    <xf numFmtId="167" fontId="49" fillId="2" borderId="0" xfId="4" applyNumberFormat="1" applyFont="1" applyFill="1" applyBorder="1" applyAlignment="1">
      <alignment horizontal="right"/>
    </xf>
    <xf numFmtId="0" fontId="45" fillId="0" borderId="0" xfId="0" applyFont="1" applyAlignment="1">
      <alignment horizontal="justify" vertical="center" wrapText="1"/>
    </xf>
    <xf numFmtId="0" fontId="44" fillId="0" borderId="0" xfId="0" applyFont="1" applyAlignment="1">
      <alignment horizontal="right"/>
    </xf>
    <xf numFmtId="0" fontId="63" fillId="0" borderId="0" xfId="0" applyFont="1" applyAlignment="1">
      <alignment horizontal="center"/>
    </xf>
    <xf numFmtId="0" fontId="33" fillId="0" borderId="0" xfId="0" applyFont="1" applyAlignment="1">
      <alignment horizontal="left" wrapText="1"/>
    </xf>
    <xf numFmtId="0" fontId="33" fillId="0" borderId="0" xfId="0" applyFont="1" applyAlignment="1">
      <alignment wrapText="1"/>
    </xf>
    <xf numFmtId="0" fontId="44" fillId="0" borderId="0" xfId="0" applyFont="1" applyAlignment="1">
      <alignment horizontal="center" vertical="center"/>
    </xf>
    <xf numFmtId="0" fontId="37" fillId="2" borderId="0" xfId="0" quotePrefix="1" applyFont="1" applyFill="1" applyAlignment="1">
      <alignment horizontal="justify" wrapText="1"/>
    </xf>
    <xf numFmtId="0" fontId="33" fillId="0" borderId="0" xfId="0" applyFont="1" applyAlignment="1">
      <alignment horizontal="left" wrapText="1"/>
    </xf>
    <xf numFmtId="165" fontId="34" fillId="0" borderId="0" xfId="1" applyNumberFormat="1" applyFont="1" applyAlignment="1">
      <alignment horizontal="center" wrapText="1"/>
    </xf>
    <xf numFmtId="0" fontId="34" fillId="0" borderId="0" xfId="0" applyFont="1" applyAlignment="1">
      <alignment horizontal="left" wrapText="1"/>
    </xf>
    <xf numFmtId="0" fontId="37" fillId="0" borderId="0" xfId="0" applyFont="1" applyAlignment="1">
      <alignment horizontal="justify" wrapText="1"/>
    </xf>
    <xf numFmtId="0" fontId="41" fillId="0" borderId="0" xfId="0" applyFont="1" applyAlignment="1"/>
    <xf numFmtId="0" fontId="47" fillId="0" borderId="0" xfId="0" applyFont="1" applyAlignment="1"/>
    <xf numFmtId="0" fontId="64" fillId="0" borderId="0" xfId="0" applyFont="1" applyAlignment="1">
      <alignment horizontal="center"/>
    </xf>
    <xf numFmtId="0" fontId="33" fillId="0" borderId="0" xfId="0" applyFont="1" applyAlignment="1"/>
    <xf numFmtId="0" fontId="44" fillId="0" borderId="0" xfId="0" applyFont="1" applyAlignment="1"/>
    <xf numFmtId="0" fontId="62" fillId="0" borderId="0" xfId="0" applyFont="1"/>
    <xf numFmtId="0" fontId="46" fillId="0" borderId="0" xfId="0" applyFont="1"/>
    <xf numFmtId="0" fontId="65" fillId="0" borderId="0" xfId="0" applyFont="1"/>
    <xf numFmtId="0" fontId="15" fillId="0" borderId="0" xfId="5" applyFont="1"/>
    <xf numFmtId="165" fontId="66" fillId="0" borderId="0" xfId="1" applyNumberFormat="1" applyFont="1"/>
    <xf numFmtId="0" fontId="1" fillId="0" borderId="0" xfId="5"/>
    <xf numFmtId="0" fontId="67" fillId="0" borderId="0" xfId="5" applyFont="1"/>
    <xf numFmtId="0" fontId="66" fillId="0" borderId="0" xfId="5" applyFont="1"/>
    <xf numFmtId="0" fontId="14" fillId="0" borderId="0" xfId="5" applyFont="1" applyAlignment="1">
      <alignment horizontal="right"/>
    </xf>
    <xf numFmtId="0" fontId="15" fillId="0" borderId="3" xfId="4" applyNumberFormat="1" applyFont="1" applyFill="1" applyBorder="1" applyAlignment="1">
      <alignment horizontal="center" vertical="center"/>
    </xf>
    <xf numFmtId="0" fontId="15" fillId="0" borderId="3" xfId="4" applyNumberFormat="1" applyFont="1" applyFill="1" applyBorder="1" applyAlignment="1">
      <alignment horizontal="center" vertical="top"/>
    </xf>
    <xf numFmtId="167" fontId="15" fillId="0" borderId="3" xfId="4" applyNumberFormat="1" applyFont="1" applyFill="1" applyBorder="1" applyAlignment="1">
      <alignment horizontal="center" vertical="top"/>
    </xf>
    <xf numFmtId="167" fontId="15" fillId="0" borderId="3" xfId="6" applyNumberFormat="1" applyFont="1" applyFill="1" applyBorder="1" applyAlignment="1">
      <alignment horizontal="center" vertical="center"/>
    </xf>
    <xf numFmtId="0" fontId="15" fillId="0" borderId="4" xfId="4" applyNumberFormat="1" applyFont="1" applyFill="1" applyBorder="1" applyAlignment="1">
      <alignment horizontal="center" vertical="center"/>
    </xf>
    <xf numFmtId="0" fontId="15" fillId="0" borderId="4" xfId="4" applyNumberFormat="1" applyFont="1" applyFill="1" applyBorder="1" applyAlignment="1">
      <alignment horizontal="center" vertical="top"/>
    </xf>
    <xf numFmtId="167" fontId="15" fillId="0" borderId="4" xfId="4" applyNumberFormat="1" applyFont="1" applyFill="1" applyBorder="1" applyAlignment="1">
      <alignment horizontal="center" vertical="top"/>
    </xf>
    <xf numFmtId="167" fontId="15" fillId="0" borderId="4" xfId="6" applyNumberFormat="1" applyFont="1" applyFill="1" applyBorder="1" applyAlignment="1">
      <alignment horizontal="center" vertical="center"/>
    </xf>
    <xf numFmtId="0" fontId="15" fillId="0" borderId="1" xfId="7" applyNumberFormat="1" applyFont="1" applyFill="1" applyBorder="1" applyAlignment="1"/>
    <xf numFmtId="0" fontId="12" fillId="0" borderId="1" xfId="4" applyNumberFormat="1" applyFont="1" applyFill="1" applyBorder="1" applyAlignment="1"/>
    <xf numFmtId="0" fontId="12" fillId="0" borderId="1" xfId="4" applyNumberFormat="1" applyFont="1" applyFill="1" applyBorder="1" applyAlignment="1">
      <alignment shrinkToFit="1"/>
    </xf>
    <xf numFmtId="167" fontId="12" fillId="0" borderId="1" xfId="4" applyNumberFormat="1" applyFont="1" applyFill="1" applyBorder="1" applyAlignment="1">
      <alignment shrinkToFit="1"/>
    </xf>
    <xf numFmtId="0" fontId="12" fillId="0" borderId="1" xfId="7" applyNumberFormat="1" applyFont="1" applyFill="1" applyBorder="1" applyAlignment="1"/>
    <xf numFmtId="167" fontId="15" fillId="0" borderId="1" xfId="4" applyNumberFormat="1" applyFont="1" applyFill="1" applyBorder="1" applyAlignment="1">
      <alignment horizontal="right"/>
    </xf>
    <xf numFmtId="167" fontId="1" fillId="0" borderId="0" xfId="5" applyNumberFormat="1"/>
    <xf numFmtId="0" fontId="15" fillId="0" borderId="5" xfId="7" applyNumberFormat="1" applyFont="1" applyFill="1" applyBorder="1" applyAlignment="1"/>
    <xf numFmtId="167" fontId="12" fillId="0" borderId="5" xfId="4" applyNumberFormat="1" applyFont="1" applyFill="1" applyBorder="1" applyAlignment="1">
      <alignment horizontal="right"/>
    </xf>
    <xf numFmtId="167" fontId="13" fillId="0" borderId="6" xfId="4" applyNumberFormat="1" applyFont="1" applyFill="1" applyBorder="1" applyAlignment="1">
      <alignment horizontal="right"/>
    </xf>
    <xf numFmtId="0" fontId="13" fillId="0" borderId="6" xfId="7" applyNumberFormat="1" applyFont="1" applyFill="1" applyBorder="1" applyAlignment="1"/>
    <xf numFmtId="0" fontId="13" fillId="0" borderId="6" xfId="7" applyNumberFormat="1" applyFont="1" applyFill="1" applyBorder="1" applyAlignment="1">
      <alignment wrapText="1"/>
    </xf>
    <xf numFmtId="167" fontId="12" fillId="0" borderId="6" xfId="4" applyNumberFormat="1" applyFont="1" applyFill="1" applyBorder="1" applyAlignment="1">
      <alignment horizontal="right"/>
    </xf>
    <xf numFmtId="0" fontId="15" fillId="0" borderId="6" xfId="7" applyNumberFormat="1" applyFont="1" applyFill="1" applyBorder="1" applyAlignment="1"/>
    <xf numFmtId="167" fontId="15" fillId="0" borderId="6" xfId="4" applyNumberFormat="1" applyFont="1" applyFill="1" applyBorder="1" applyAlignment="1">
      <alignment horizontal="right"/>
    </xf>
    <xf numFmtId="167" fontId="17" fillId="0" borderId="6" xfId="4" applyNumberFormat="1" applyFont="1" applyFill="1" applyBorder="1" applyAlignment="1">
      <alignment horizontal="right"/>
    </xf>
    <xf numFmtId="0" fontId="68" fillId="0" borderId="6" xfId="7" applyNumberFormat="1" applyFont="1" applyFill="1" applyBorder="1" applyAlignment="1"/>
    <xf numFmtId="0" fontId="12" fillId="0" borderId="7" xfId="7" applyNumberFormat="1" applyFont="1" applyFill="1" applyBorder="1" applyAlignment="1"/>
    <xf numFmtId="167" fontId="15" fillId="0" borderId="4" xfId="4" applyNumberFormat="1" applyFont="1" applyFill="1" applyBorder="1" applyAlignment="1">
      <alignment horizontal="right"/>
    </xf>
    <xf numFmtId="167" fontId="15" fillId="0" borderId="1" xfId="0" applyNumberFormat="1" applyFont="1" applyBorder="1" applyAlignment="1">
      <alignment horizontal="right"/>
    </xf>
    <xf numFmtId="167" fontId="17" fillId="0" borderId="1" xfId="6" applyNumberFormat="1" applyFont="1" applyFill="1" applyBorder="1" applyAlignment="1">
      <alignment horizontal="right"/>
    </xf>
    <xf numFmtId="0" fontId="17" fillId="0" borderId="6" xfId="7" applyNumberFormat="1" applyFont="1" applyFill="1" applyBorder="1" applyAlignment="1"/>
    <xf numFmtId="167" fontId="12" fillId="0" borderId="6" xfId="4" applyNumberFormat="1" applyFont="1" applyFill="1" applyBorder="1" applyAlignment="1"/>
    <xf numFmtId="167" fontId="13" fillId="0" borderId="6" xfId="4" applyNumberFormat="1" applyFont="1" applyFill="1" applyBorder="1" applyAlignment="1"/>
    <xf numFmtId="0" fontId="15" fillId="0" borderId="7" xfId="7" applyNumberFormat="1" applyFont="1" applyFill="1" applyBorder="1" applyAlignment="1"/>
    <xf numFmtId="167" fontId="12" fillId="0" borderId="1" xfId="4" applyNumberFormat="1" applyFont="1" applyFill="1" applyBorder="1" applyAlignment="1">
      <alignment horizontal="right"/>
    </xf>
    <xf numFmtId="167" fontId="12" fillId="0" borderId="1" xfId="0" applyNumberFormat="1" applyFont="1" applyBorder="1" applyAlignment="1">
      <alignment horizontal="right"/>
    </xf>
    <xf numFmtId="167" fontId="15" fillId="0" borderId="3" xfId="4" applyNumberFormat="1" applyFont="1" applyFill="1" applyBorder="1" applyAlignment="1">
      <alignment horizontal="right"/>
    </xf>
    <xf numFmtId="0" fontId="15" fillId="0" borderId="8" xfId="7" applyNumberFormat="1" applyFont="1" applyFill="1" applyBorder="1" applyAlignment="1"/>
    <xf numFmtId="167" fontId="15" fillId="0" borderId="8" xfId="4" applyNumberFormat="1" applyFont="1" applyFill="1" applyBorder="1" applyAlignment="1">
      <alignment horizontal="right"/>
    </xf>
    <xf numFmtId="165" fontId="1" fillId="0" borderId="0" xfId="1" applyNumberFormat="1" applyFont="1" applyFill="1"/>
    <xf numFmtId="0" fontId="1" fillId="0" borderId="0" xfId="5" applyFill="1"/>
    <xf numFmtId="165" fontId="46" fillId="0" borderId="0" xfId="1" applyNumberFormat="1" applyFont="1"/>
    <xf numFmtId="0" fontId="69" fillId="0" borderId="0" xfId="0" applyFont="1" applyAlignment="1"/>
    <xf numFmtId="165" fontId="70" fillId="0" borderId="0" xfId="1" applyNumberFormat="1" applyFont="1" applyAlignment="1"/>
    <xf numFmtId="165" fontId="71" fillId="0" borderId="0" xfId="1" applyNumberFormat="1" applyFont="1" applyBorder="1" applyAlignment="1">
      <alignment vertical="center"/>
    </xf>
    <xf numFmtId="0" fontId="15" fillId="0" borderId="3" xfId="0" applyFont="1" applyBorder="1" applyAlignment="1">
      <alignment horizontal="center" vertical="center" wrapText="1"/>
    </xf>
    <xf numFmtId="165" fontId="15" fillId="0" borderId="3" xfId="1" applyNumberFormat="1" applyFont="1" applyBorder="1" applyAlignment="1">
      <alignment horizontal="center" vertical="center" wrapText="1"/>
    </xf>
    <xf numFmtId="0" fontId="15" fillId="0" borderId="4" xfId="0" applyFont="1" applyBorder="1" applyAlignment="1">
      <alignment horizontal="center" vertical="center" wrapText="1"/>
    </xf>
    <xf numFmtId="165" fontId="15" fillId="0" borderId="4" xfId="1" applyNumberFormat="1" applyFont="1" applyBorder="1" applyAlignment="1">
      <alignment horizontal="center" vertical="center" wrapText="1"/>
    </xf>
    <xf numFmtId="0" fontId="71" fillId="0" borderId="5" xfId="0" applyFont="1" applyBorder="1" applyAlignment="1">
      <alignment horizontal="center"/>
    </xf>
    <xf numFmtId="165" fontId="54" fillId="0" borderId="5" xfId="1" applyNumberFormat="1" applyFont="1" applyBorder="1"/>
    <xf numFmtId="0" fontId="54" fillId="0" borderId="6" xfId="0" applyFont="1" applyBorder="1"/>
    <xf numFmtId="165" fontId="54" fillId="0" borderId="6" xfId="1" applyNumberFormat="1" applyFont="1" applyBorder="1"/>
    <xf numFmtId="165" fontId="71" fillId="0" borderId="9" xfId="1" applyNumberFormat="1" applyFont="1" applyBorder="1" applyAlignment="1">
      <alignment vertical="center"/>
    </xf>
    <xf numFmtId="0" fontId="54" fillId="0" borderId="6" xfId="0" quotePrefix="1" applyFont="1" applyBorder="1"/>
    <xf numFmtId="165" fontId="71" fillId="0" borderId="6" xfId="1" applyNumberFormat="1" applyFont="1" applyBorder="1" applyAlignment="1">
      <alignment vertical="center"/>
    </xf>
    <xf numFmtId="0" fontId="71" fillId="0" borderId="6" xfId="0" applyFont="1" applyBorder="1" applyAlignment="1">
      <alignment horizontal="center"/>
    </xf>
    <xf numFmtId="165" fontId="54" fillId="0" borderId="6" xfId="1" applyNumberFormat="1" applyFont="1" applyBorder="1" applyAlignment="1">
      <alignment vertical="center"/>
    </xf>
    <xf numFmtId="0" fontId="71" fillId="0" borderId="6" xfId="0" quotePrefix="1" applyFont="1" applyBorder="1"/>
    <xf numFmtId="165" fontId="54" fillId="0" borderId="6" xfId="1" applyNumberFormat="1" applyFont="1" applyBorder="1" applyAlignment="1"/>
    <xf numFmtId="0" fontId="71" fillId="0" borderId="10" xfId="0" quotePrefix="1" applyFont="1" applyBorder="1"/>
    <xf numFmtId="165" fontId="71" fillId="0" borderId="10" xfId="1" applyNumberFormat="1" applyFont="1" applyBorder="1" applyAlignment="1">
      <alignment vertical="center"/>
    </xf>
    <xf numFmtId="165" fontId="46" fillId="0" borderId="0" xfId="0" applyNumberFormat="1" applyFont="1"/>
    <xf numFmtId="0" fontId="72" fillId="0" borderId="11" xfId="4" applyNumberFormat="1" applyFont="1" applyFill="1" applyBorder="1" applyAlignment="1">
      <alignment horizontal="center" vertical="center"/>
    </xf>
    <xf numFmtId="0" fontId="72" fillId="0" borderId="12" xfId="4" applyNumberFormat="1" applyFont="1" applyFill="1" applyBorder="1" applyAlignment="1">
      <alignment horizontal="center" vertical="center"/>
    </xf>
    <xf numFmtId="0" fontId="72" fillId="0" borderId="13" xfId="4" applyNumberFormat="1" applyFont="1" applyFill="1" applyBorder="1" applyAlignment="1">
      <alignment horizontal="center" vertical="center"/>
    </xf>
    <xf numFmtId="169" fontId="72" fillId="0" borderId="1" xfId="6" quotePrefix="1" applyNumberFormat="1" applyFont="1" applyFill="1" applyBorder="1" applyAlignment="1">
      <alignment horizontal="center" vertical="center" wrapText="1"/>
    </xf>
    <xf numFmtId="169" fontId="72" fillId="0" borderId="1" xfId="6" applyNumberFormat="1" applyFont="1" applyFill="1" applyBorder="1" applyAlignment="1">
      <alignment horizontal="center" vertical="center" wrapText="1"/>
    </xf>
    <xf numFmtId="167" fontId="72" fillId="0" borderId="1" xfId="6" applyNumberFormat="1" applyFont="1" applyFill="1" applyBorder="1" applyAlignment="1">
      <alignment horizontal="center" vertical="center" wrapText="1"/>
    </xf>
    <xf numFmtId="0" fontId="73" fillId="0" borderId="0" xfId="6" applyNumberFormat="1" applyFont="1" applyFill="1" applyAlignment="1">
      <alignment vertical="center"/>
    </xf>
    <xf numFmtId="0" fontId="72" fillId="0" borderId="14" xfId="4" applyNumberFormat="1" applyFont="1" applyFill="1" applyBorder="1" applyAlignment="1">
      <alignment horizontal="center" vertical="center"/>
    </xf>
    <xf numFmtId="0" fontId="72" fillId="0" borderId="15" xfId="4" applyNumberFormat="1" applyFont="1" applyFill="1" applyBorder="1" applyAlignment="1">
      <alignment horizontal="center" vertical="center"/>
    </xf>
    <xf numFmtId="0" fontId="72" fillId="0" borderId="16" xfId="4" applyNumberFormat="1" applyFont="1" applyFill="1" applyBorder="1" applyAlignment="1">
      <alignment horizontal="center" vertical="center"/>
    </xf>
    <xf numFmtId="0" fontId="72" fillId="0" borderId="4" xfId="4" applyNumberFormat="1" applyFont="1" applyFill="1" applyBorder="1" applyAlignment="1">
      <alignment horizontal="center" vertical="center" wrapText="1"/>
    </xf>
    <xf numFmtId="169" fontId="72" fillId="0" borderId="4" xfId="6" applyNumberFormat="1" applyFont="1" applyFill="1" applyBorder="1" applyAlignment="1">
      <alignment horizontal="center" vertical="center" wrapText="1"/>
    </xf>
    <xf numFmtId="0" fontId="74" fillId="0" borderId="17" xfId="6" applyNumberFormat="1" applyFont="1" applyFill="1" applyBorder="1" applyAlignment="1">
      <alignment horizontal="left"/>
    </xf>
    <xf numFmtId="0" fontId="74" fillId="0" borderId="18" xfId="6" applyNumberFormat="1" applyFont="1" applyFill="1" applyBorder="1" applyAlignment="1">
      <alignment horizontal="left"/>
    </xf>
    <xf numFmtId="167" fontId="19" fillId="0" borderId="19" xfId="6" applyNumberFormat="1" applyFont="1" applyFill="1" applyBorder="1" applyAlignment="1">
      <alignment horizontal="right"/>
    </xf>
    <xf numFmtId="0" fontId="75" fillId="0" borderId="0" xfId="6" applyNumberFormat="1" applyFont="1" applyFill="1" applyAlignment="1"/>
    <xf numFmtId="0" fontId="0" fillId="0" borderId="0" xfId="0" applyAlignment="1"/>
    <xf numFmtId="0" fontId="8" fillId="0" borderId="20" xfId="6" quotePrefix="1" applyNumberFormat="1" applyFont="1" applyFill="1" applyBorder="1" applyAlignment="1">
      <alignment horizontal="left" wrapText="1"/>
    </xf>
    <xf numFmtId="0" fontId="8" fillId="0" borderId="21" xfId="6" quotePrefix="1" applyNumberFormat="1" applyFont="1" applyFill="1" applyBorder="1" applyAlignment="1">
      <alignment horizontal="left" wrapText="1"/>
    </xf>
    <xf numFmtId="167" fontId="8" fillId="2" borderId="22" xfId="6" applyNumberFormat="1" applyFont="1" applyFill="1" applyBorder="1" applyAlignment="1">
      <alignment horizontal="right"/>
    </xf>
    <xf numFmtId="167" fontId="8" fillId="0" borderId="23" xfId="6" applyNumberFormat="1" applyFont="1" applyFill="1" applyBorder="1" applyAlignment="1">
      <alignment horizontal="right"/>
    </xf>
    <xf numFmtId="0" fontId="8" fillId="0" borderId="24" xfId="6" quotePrefix="1" applyNumberFormat="1" applyFont="1" applyFill="1" applyBorder="1" applyAlignment="1">
      <alignment horizontal="left" wrapText="1"/>
    </xf>
    <xf numFmtId="0" fontId="8" fillId="0" borderId="25" xfId="6" quotePrefix="1" applyNumberFormat="1" applyFont="1" applyFill="1" applyBorder="1" applyAlignment="1">
      <alignment horizontal="left" wrapText="1"/>
    </xf>
    <xf numFmtId="167" fontId="8" fillId="2" borderId="9" xfId="6" applyNumberFormat="1" applyFont="1" applyFill="1" applyBorder="1" applyAlignment="1">
      <alignment horizontal="right"/>
    </xf>
    <xf numFmtId="167" fontId="8" fillId="0" borderId="26" xfId="6" applyNumberFormat="1" applyFont="1" applyFill="1" applyBorder="1" applyAlignment="1">
      <alignment horizontal="right"/>
    </xf>
    <xf numFmtId="0" fontId="8" fillId="0" borderId="24" xfId="6" applyNumberFormat="1" applyFont="1" applyFill="1" applyBorder="1" applyAlignment="1">
      <alignment horizontal="left" wrapText="1"/>
    </xf>
    <xf numFmtId="0" fontId="8" fillId="0" borderId="25" xfId="6" applyNumberFormat="1" applyFont="1" applyFill="1" applyBorder="1" applyAlignment="1">
      <alignment horizontal="left" wrapText="1"/>
    </xf>
    <xf numFmtId="0" fontId="19" fillId="0" borderId="24" xfId="6" applyNumberFormat="1" applyFont="1" applyFill="1" applyBorder="1" applyAlignment="1">
      <alignment horizontal="left"/>
    </xf>
    <xf numFmtId="0" fontId="19" fillId="0" borderId="25" xfId="6" applyNumberFormat="1" applyFont="1" applyFill="1" applyBorder="1" applyAlignment="1">
      <alignment horizontal="left"/>
    </xf>
    <xf numFmtId="167" fontId="19" fillId="0" borderId="9" xfId="6" applyNumberFormat="1" applyFont="1" applyFill="1" applyBorder="1" applyAlignment="1">
      <alignment horizontal="right"/>
    </xf>
    <xf numFmtId="0" fontId="8" fillId="0" borderId="24" xfId="6" applyNumberFormat="1" applyFont="1" applyFill="1" applyBorder="1" applyAlignment="1">
      <alignment horizontal="left"/>
    </xf>
    <xf numFmtId="0" fontId="8" fillId="0" borderId="25" xfId="6" applyNumberFormat="1" applyFont="1" applyFill="1" applyBorder="1" applyAlignment="1">
      <alignment horizontal="left"/>
    </xf>
    <xf numFmtId="167" fontId="8" fillId="0" borderId="9" xfId="6" applyNumberFormat="1" applyFont="1" applyFill="1" applyBorder="1" applyAlignment="1">
      <alignment horizontal="right"/>
    </xf>
    <xf numFmtId="167" fontId="78" fillId="0" borderId="9" xfId="6" applyNumberFormat="1" applyFont="1" applyFill="1" applyBorder="1" applyAlignment="1">
      <alignment horizontal="right"/>
    </xf>
    <xf numFmtId="167" fontId="0" fillId="0" borderId="0" xfId="0" applyNumberFormat="1" applyAlignment="1"/>
    <xf numFmtId="0" fontId="74" fillId="0" borderId="27" xfId="6" applyNumberFormat="1" applyFont="1" applyFill="1" applyBorder="1" applyAlignment="1">
      <alignment horizontal="left" vertical="center"/>
    </xf>
    <xf numFmtId="0" fontId="74" fillId="0" borderId="28" xfId="6" applyNumberFormat="1" applyFont="1" applyFill="1" applyBorder="1" applyAlignment="1">
      <alignment horizontal="left" vertical="center"/>
    </xf>
    <xf numFmtId="0" fontId="74" fillId="0" borderId="8" xfId="6" applyNumberFormat="1" applyFont="1" applyFill="1" applyBorder="1" applyAlignment="1">
      <alignment horizontal="center" vertical="center"/>
    </xf>
    <xf numFmtId="3" fontId="74" fillId="0" borderId="8" xfId="6" applyNumberFormat="1" applyFont="1" applyFill="1" applyBorder="1" applyAlignment="1">
      <alignment horizontal="center" vertical="center"/>
    </xf>
    <xf numFmtId="3" fontId="74" fillId="0" borderId="29" xfId="6" applyNumberFormat="1" applyFont="1" applyFill="1" applyBorder="1" applyAlignment="1">
      <alignment horizontal="center" vertical="center"/>
    </xf>
    <xf numFmtId="0" fontId="72" fillId="0" borderId="2" xfId="6" applyNumberFormat="1" applyFont="1" applyFill="1" applyBorder="1" applyAlignment="1">
      <alignment horizontal="center" vertical="center"/>
    </xf>
    <xf numFmtId="0" fontId="72" fillId="0" borderId="30" xfId="6" applyNumberFormat="1" applyFont="1" applyFill="1" applyBorder="1" applyAlignment="1">
      <alignment horizontal="center" vertical="center"/>
    </xf>
    <xf numFmtId="3" fontId="72" fillId="0" borderId="1" xfId="6" applyNumberFormat="1" applyFont="1" applyFill="1" applyBorder="1" applyAlignment="1">
      <alignment horizontal="right" vertical="center"/>
    </xf>
    <xf numFmtId="167" fontId="79" fillId="0" borderId="0" xfId="0" applyNumberFormat="1" applyFont="1"/>
    <xf numFmtId="167" fontId="80" fillId="0" borderId="0" xfId="0" applyNumberFormat="1" applyFont="1"/>
    <xf numFmtId="167" fontId="81" fillId="0" borderId="0" xfId="0" applyNumberFormat="1" applyFont="1"/>
    <xf numFmtId="165" fontId="0" fillId="0" borderId="0" xfId="1" applyNumberFormat="1" applyFont="1"/>
    <xf numFmtId="167" fontId="0" fillId="0" borderId="0" xfId="0" applyNumberFormat="1"/>
    <xf numFmtId="165" fontId="0" fillId="0" borderId="0" xfId="0" applyNumberFormat="1"/>
    <xf numFmtId="0" fontId="74" fillId="0" borderId="31" xfId="6" applyNumberFormat="1" applyFont="1" applyFill="1" applyBorder="1" applyAlignment="1">
      <alignment horizontal="left" vertical="center"/>
    </xf>
    <xf numFmtId="0" fontId="74" fillId="0" borderId="0" xfId="6" applyNumberFormat="1" applyFont="1" applyFill="1" applyBorder="1" applyAlignment="1">
      <alignment horizontal="left" vertical="center"/>
    </xf>
    <xf numFmtId="165" fontId="74" fillId="0" borderId="19" xfId="8" applyNumberFormat="1" applyFont="1" applyFill="1" applyBorder="1" applyAlignment="1">
      <alignment horizontal="right" vertical="center"/>
    </xf>
    <xf numFmtId="0" fontId="72" fillId="0" borderId="24" xfId="6" quotePrefix="1" applyNumberFormat="1" applyFont="1" applyFill="1" applyBorder="1" applyAlignment="1">
      <alignment horizontal="left" vertical="center"/>
    </xf>
    <xf numFmtId="0" fontId="73" fillId="0" borderId="25" xfId="6" applyNumberFormat="1" applyFont="1" applyFill="1" applyBorder="1" applyAlignment="1">
      <alignment horizontal="left" vertical="center"/>
    </xf>
    <xf numFmtId="0" fontId="73" fillId="0" borderId="26" xfId="6" applyNumberFormat="1" applyFont="1" applyFill="1" applyBorder="1" applyAlignment="1">
      <alignment horizontal="left" vertical="center"/>
    </xf>
    <xf numFmtId="165" fontId="72" fillId="0" borderId="9" xfId="8" applyNumberFormat="1" applyFont="1" applyFill="1" applyBorder="1" applyAlignment="1">
      <alignment horizontal="right" vertical="center"/>
    </xf>
    <xf numFmtId="0" fontId="8" fillId="0" borderId="24" xfId="6" quotePrefix="1" applyNumberFormat="1" applyFont="1" applyFill="1" applyBorder="1" applyAlignment="1">
      <alignment horizontal="left" vertical="center"/>
    </xf>
    <xf numFmtId="0" fontId="8" fillId="0" borderId="25" xfId="6" quotePrefix="1" applyNumberFormat="1" applyFont="1" applyFill="1" applyBorder="1" applyAlignment="1">
      <alignment horizontal="left" vertical="center"/>
    </xf>
    <xf numFmtId="0" fontId="8" fillId="0" borderId="26" xfId="6" quotePrefix="1" applyNumberFormat="1" applyFont="1" applyFill="1" applyBorder="1" applyAlignment="1">
      <alignment horizontal="left" vertical="center"/>
    </xf>
    <xf numFmtId="165" fontId="75" fillId="0" borderId="9" xfId="8" applyNumberFormat="1" applyFont="1" applyFill="1" applyBorder="1" applyAlignment="1">
      <alignment horizontal="right" vertical="center"/>
    </xf>
    <xf numFmtId="0" fontId="8" fillId="0" borderId="24" xfId="6" quotePrefix="1" applyNumberFormat="1" applyFont="1" applyFill="1" applyBorder="1" applyAlignment="1">
      <alignment horizontal="left"/>
    </xf>
    <xf numFmtId="0" fontId="9" fillId="0" borderId="24" xfId="6" quotePrefix="1" applyNumberFormat="1" applyFont="1" applyFill="1" applyBorder="1" applyAlignment="1">
      <alignment horizontal="left" vertical="center"/>
    </xf>
    <xf numFmtId="0" fontId="10" fillId="0" borderId="25" xfId="6" applyNumberFormat="1" applyFont="1" applyFill="1" applyBorder="1" applyAlignment="1">
      <alignment horizontal="left" vertical="center"/>
    </xf>
    <xf numFmtId="0" fontId="10" fillId="0" borderId="26" xfId="6" applyNumberFormat="1" applyFont="1" applyFill="1" applyBorder="1" applyAlignment="1">
      <alignment horizontal="left" vertical="center"/>
    </xf>
    <xf numFmtId="0" fontId="8" fillId="0" borderId="31" xfId="6" quotePrefix="1" applyNumberFormat="1" applyFont="1" applyFill="1" applyBorder="1" applyAlignment="1">
      <alignment horizontal="left" vertical="center"/>
    </xf>
    <xf numFmtId="0" fontId="8" fillId="0" borderId="0" xfId="6" quotePrefix="1" applyNumberFormat="1" applyFont="1" applyFill="1" applyBorder="1" applyAlignment="1">
      <alignment horizontal="left" vertical="center"/>
    </xf>
    <xf numFmtId="165" fontId="75" fillId="0" borderId="8" xfId="8" applyNumberFormat="1" applyFont="1" applyFill="1" applyBorder="1" applyAlignment="1">
      <alignment horizontal="right" vertical="center"/>
    </xf>
    <xf numFmtId="0" fontId="72" fillId="0" borderId="32" xfId="6" applyNumberFormat="1" applyFont="1" applyFill="1" applyBorder="1" applyAlignment="1">
      <alignment horizontal="center" vertical="center"/>
    </xf>
    <xf numFmtId="167" fontId="72" fillId="0" borderId="4" xfId="6" applyNumberFormat="1" applyFont="1" applyFill="1" applyBorder="1" applyAlignment="1">
      <alignment horizontal="right" vertical="center"/>
    </xf>
    <xf numFmtId="165" fontId="79" fillId="0" borderId="0" xfId="1" applyNumberFormat="1" applyFont="1"/>
    <xf numFmtId="167" fontId="35" fillId="0" borderId="0" xfId="0" applyNumberFormat="1" applyFont="1"/>
    <xf numFmtId="0" fontId="72" fillId="0" borderId="0" xfId="4" applyNumberFormat="1" applyFont="1" applyFill="1" applyAlignment="1">
      <alignment vertical="center"/>
    </xf>
    <xf numFmtId="0" fontId="74" fillId="0" borderId="0" xfId="6" applyNumberFormat="1" applyFont="1" applyFill="1" applyAlignment="1">
      <alignment horizontal="left"/>
    </xf>
    <xf numFmtId="0" fontId="64" fillId="0" borderId="19" xfId="0" applyFont="1" applyBorder="1" applyAlignment="1">
      <alignment horizontal="center" vertical="center"/>
    </xf>
    <xf numFmtId="0" fontId="64" fillId="0" borderId="1" xfId="0" applyFont="1" applyBorder="1" applyAlignment="1">
      <alignment horizontal="center"/>
    </xf>
    <xf numFmtId="0" fontId="64" fillId="0" borderId="8" xfId="0" applyFont="1" applyBorder="1" applyAlignment="1">
      <alignment horizontal="center" vertical="center"/>
    </xf>
    <xf numFmtId="0" fontId="64" fillId="0" borderId="4" xfId="0" applyFont="1" applyBorder="1" applyAlignment="1">
      <alignment horizontal="center" vertical="center" wrapText="1"/>
    </xf>
    <xf numFmtId="0" fontId="28" fillId="0" borderId="22" xfId="0" applyFont="1" applyBorder="1"/>
    <xf numFmtId="165" fontId="5" fillId="0" borderId="22" xfId="1" applyNumberFormat="1" applyFont="1" applyBorder="1"/>
    <xf numFmtId="165" fontId="5" fillId="0" borderId="9" xfId="1" applyNumberFormat="1" applyFont="1" applyBorder="1"/>
    <xf numFmtId="0" fontId="28" fillId="0" borderId="8" xfId="0" applyFont="1" applyBorder="1"/>
    <xf numFmtId="165" fontId="28" fillId="0" borderId="8" xfId="1" applyNumberFormat="1" applyFont="1" applyBorder="1"/>
    <xf numFmtId="0" fontId="82" fillId="3" borderId="0" xfId="0" applyFont="1" applyFill="1"/>
    <xf numFmtId="0" fontId="0" fillId="2" borderId="0" xfId="0" applyFill="1"/>
    <xf numFmtId="0" fontId="81" fillId="2" borderId="0" xfId="0" applyFont="1" applyFill="1"/>
    <xf numFmtId="3" fontId="81" fillId="2" borderId="0" xfId="0" applyNumberFormat="1" applyFont="1" applyFill="1"/>
    <xf numFmtId="0" fontId="83" fillId="2" borderId="0" xfId="0" applyFont="1" applyFill="1"/>
    <xf numFmtId="0" fontId="84" fillId="2" borderId="0" xfId="0" applyFont="1" applyFill="1"/>
    <xf numFmtId="0" fontId="85" fillId="2" borderId="0" xfId="0" applyFont="1" applyFill="1"/>
    <xf numFmtId="0" fontId="84" fillId="2" borderId="0" xfId="0" applyFont="1" applyFill="1" applyAlignment="1">
      <alignment horizontal="center"/>
    </xf>
    <xf numFmtId="0" fontId="36" fillId="2" borderId="0" xfId="0" applyFont="1" applyFill="1" applyAlignment="1">
      <alignment horizontal="center"/>
    </xf>
    <xf numFmtId="0" fontId="36" fillId="2" borderId="3" xfId="0" applyFont="1" applyFill="1" applyBorder="1"/>
    <xf numFmtId="0" fontId="88" fillId="2" borderId="3" xfId="0" applyFont="1" applyFill="1" applyBorder="1" applyAlignment="1">
      <alignment horizontal="center" vertical="center" wrapText="1"/>
    </xf>
    <xf numFmtId="0" fontId="88" fillId="2" borderId="1" xfId="0" applyFont="1" applyFill="1" applyBorder="1" applyAlignment="1">
      <alignment horizontal="center" vertical="center" wrapText="1"/>
    </xf>
    <xf numFmtId="0" fontId="36" fillId="2" borderId="7" xfId="0" applyFont="1" applyFill="1" applyBorder="1"/>
    <xf numFmtId="0" fontId="27" fillId="2" borderId="4" xfId="0" applyFont="1" applyFill="1" applyBorder="1" applyAlignment="1">
      <alignment horizontal="center" vertical="center" wrapText="1"/>
    </xf>
    <xf numFmtId="0" fontId="88" fillId="2" borderId="4" xfId="0" applyFont="1" applyFill="1" applyBorder="1" applyAlignment="1">
      <alignment horizontal="center" vertical="center" wrapText="1"/>
    </xf>
    <xf numFmtId="0" fontId="36" fillId="0" borderId="1" xfId="0" applyFont="1" applyBorder="1" applyAlignment="1">
      <alignment horizontal="center"/>
    </xf>
    <xf numFmtId="0" fontId="89" fillId="0" borderId="33" xfId="0" applyFont="1" applyBorder="1" applyAlignment="1">
      <alignment horizontal="justify" vertical="center" wrapText="1"/>
    </xf>
    <xf numFmtId="3" fontId="89" fillId="0" borderId="33" xfId="0" applyNumberFormat="1" applyFont="1" applyBorder="1"/>
    <xf numFmtId="3" fontId="89" fillId="0" borderId="7" xfId="0" applyNumberFormat="1" applyFont="1" applyBorder="1"/>
    <xf numFmtId="0" fontId="90" fillId="0" borderId="34" xfId="0" quotePrefix="1" applyFont="1" applyBorder="1" applyAlignment="1">
      <alignment horizontal="left" wrapText="1"/>
    </xf>
    <xf numFmtId="3" fontId="90" fillId="0" borderId="34" xfId="0" applyNumberFormat="1" applyFont="1" applyBorder="1"/>
    <xf numFmtId="0" fontId="90" fillId="0" borderId="34" xfId="0" quotePrefix="1" applyFont="1" applyBorder="1"/>
    <xf numFmtId="0" fontId="89" fillId="0" borderId="34" xfId="0" applyFont="1" applyBorder="1" applyAlignment="1">
      <alignment horizontal="left" wrapText="1"/>
    </xf>
    <xf numFmtId="3" fontId="89" fillId="0" borderId="34" xfId="0" applyNumberFormat="1" applyFont="1" applyBorder="1"/>
    <xf numFmtId="0" fontId="89" fillId="0" borderId="4" xfId="0" applyFont="1" applyBorder="1" applyAlignment="1">
      <alignment horizontal="left" wrapText="1"/>
    </xf>
    <xf numFmtId="3" fontId="89" fillId="0" borderId="4" xfId="0" applyNumberFormat="1" applyFont="1" applyBorder="1"/>
    <xf numFmtId="0" fontId="91" fillId="0" borderId="0" xfId="0" applyFont="1"/>
    <xf numFmtId="3" fontId="91" fillId="0" borderId="0" xfId="0" applyNumberFormat="1" applyFont="1"/>
  </cellXfs>
  <cellStyles count="9">
    <cellStyle name="Comma" xfId="1" builtinId="3"/>
    <cellStyle name="Comma 5" xfId="8"/>
    <cellStyle name="Normal" xfId="0" builtinId="0"/>
    <cellStyle name="Normal 2" xfId="2"/>
    <cellStyle name="Normal_Bao cao tai chinh 280405" xfId="6"/>
    <cellStyle name="Normal_SHEET" xfId="5"/>
    <cellStyle name="Normal_Thuyet minh" xfId="4"/>
    <cellStyle name="Normal_Thuyet minh TSCD" xfId="7"/>
    <cellStyle name="Percent" xfId="3" builtinId="5"/>
  </cellStyles>
  <dxfs count="1">
    <dxf>
      <fill>
        <patternFill>
          <bgColor rgb="FF9999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toan%20Lilama%2069-1%20quy%20III%20nam%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DKT"/>
      <sheetName val="KQKD"/>
      <sheetName val="Luu chuyen TT"/>
      <sheetName val="Thuyet minh"/>
      <sheetName val="Tai san"/>
      <sheetName val="Vay ngan han"/>
      <sheetName val="Vay dai han"/>
      <sheetName val="Thue tai chinh"/>
      <sheetName val="Von"/>
    </sheetNames>
    <sheetDataSet>
      <sheetData sheetId="0">
        <row r="86">
          <cell r="D86">
            <v>374284106080</v>
          </cell>
        </row>
        <row r="99">
          <cell r="D99">
            <v>30361992367</v>
          </cell>
        </row>
        <row r="105">
          <cell r="D105">
            <v>135719450656</v>
          </cell>
        </row>
      </sheetData>
      <sheetData sheetId="1">
        <row r="9">
          <cell r="E9">
            <v>581777200294</v>
          </cell>
        </row>
        <row r="11">
          <cell r="F11">
            <v>632291781948</v>
          </cell>
        </row>
        <row r="12">
          <cell r="E12">
            <v>523161842180</v>
          </cell>
          <cell r="F12">
            <v>569704257849</v>
          </cell>
        </row>
        <row r="14">
          <cell r="E14">
            <v>3744373017</v>
          </cell>
          <cell r="F14">
            <v>804745708</v>
          </cell>
        </row>
        <row r="15">
          <cell r="E15">
            <v>20696119059</v>
          </cell>
          <cell r="F15">
            <v>25694409573</v>
          </cell>
        </row>
        <row r="17">
          <cell r="E17">
            <v>409367000</v>
          </cell>
          <cell r="F17">
            <v>440880000</v>
          </cell>
        </row>
        <row r="18">
          <cell r="E18">
            <v>27277213354</v>
          </cell>
          <cell r="F18">
            <v>21825929433</v>
          </cell>
        </row>
        <row r="20">
          <cell r="E20">
            <v>896318386</v>
          </cell>
          <cell r="F20">
            <v>749670527</v>
          </cell>
        </row>
        <row r="21">
          <cell r="E21">
            <v>217086845</v>
          </cell>
          <cell r="F21">
            <v>686163068</v>
          </cell>
        </row>
        <row r="24">
          <cell r="E24">
            <v>3141877917</v>
          </cell>
          <cell r="F24">
            <v>3326302817</v>
          </cell>
        </row>
        <row r="25">
          <cell r="E25">
            <v>11514385342</v>
          </cell>
        </row>
      </sheetData>
      <sheetData sheetId="2">
        <row r="37">
          <cell r="D37">
            <v>462929202791</v>
          </cell>
          <cell r="E37">
            <v>532197348072</v>
          </cell>
        </row>
        <row r="38">
          <cell r="D38">
            <v>-411887901674</v>
          </cell>
          <cell r="E38">
            <v>-527528720394</v>
          </cell>
        </row>
      </sheetData>
      <sheetData sheetId="3"/>
      <sheetData sheetId="4"/>
      <sheetData sheetId="5">
        <row r="14">
          <cell r="H14">
            <v>9483854540</v>
          </cell>
        </row>
        <row r="15">
          <cell r="I15">
            <v>121747006</v>
          </cell>
        </row>
        <row r="18">
          <cell r="I18">
            <v>3564959582</v>
          </cell>
        </row>
      </sheetData>
      <sheetData sheetId="6">
        <row r="8">
          <cell r="H8">
            <v>21456816951</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33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33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20"/>
  <sheetViews>
    <sheetView tabSelected="1" zoomScale="110" zoomScaleNormal="110" workbookViewId="0">
      <selection activeCell="A2" sqref="A2"/>
    </sheetView>
  </sheetViews>
  <sheetFormatPr defaultRowHeight="15"/>
  <cols>
    <col min="1" max="1" width="45.42578125" style="4" customWidth="1"/>
    <col min="2" max="2" width="5.85546875" style="4" customWidth="1"/>
    <col min="3" max="3" width="7.42578125" style="54" customWidth="1"/>
    <col min="4" max="5" width="18.85546875" style="4" customWidth="1"/>
    <col min="6" max="16384" width="9.140625" style="4"/>
  </cols>
  <sheetData>
    <row r="1" spans="1:5" ht="21" customHeight="1">
      <c r="A1" s="60" t="s">
        <v>750</v>
      </c>
      <c r="B1" s="60"/>
      <c r="C1" s="60"/>
      <c r="D1" s="60"/>
      <c r="E1" s="60"/>
    </row>
    <row r="2" spans="1:5">
      <c r="A2" s="14"/>
      <c r="B2" s="14"/>
      <c r="C2" s="53"/>
      <c r="D2" s="14"/>
      <c r="E2" s="15" t="s">
        <v>38</v>
      </c>
    </row>
    <row r="3" spans="1:5" ht="28.5">
      <c r="A3" s="5" t="s">
        <v>37</v>
      </c>
      <c r="B3" s="6" t="s">
        <v>11</v>
      </c>
      <c r="C3" s="56" t="s">
        <v>111</v>
      </c>
      <c r="D3" s="7" t="s">
        <v>106</v>
      </c>
      <c r="E3" s="8" t="s">
        <v>12</v>
      </c>
    </row>
    <row r="4" spans="1:5" ht="28.5">
      <c r="A4" s="29" t="s">
        <v>39</v>
      </c>
      <c r="B4" s="6">
        <v>100</v>
      </c>
      <c r="C4" s="33"/>
      <c r="D4" s="46">
        <f>D12+D21+D24+D5</f>
        <v>540978427129</v>
      </c>
      <c r="E4" s="46">
        <f>E12+E21+E24+E5</f>
        <v>512479457672</v>
      </c>
    </row>
    <row r="5" spans="1:5" ht="14.25">
      <c r="A5" s="30" t="s">
        <v>40</v>
      </c>
      <c r="B5" s="6">
        <v>110</v>
      </c>
      <c r="C5" s="33" t="s">
        <v>187</v>
      </c>
      <c r="D5" s="46">
        <f>D6</f>
        <v>38317904322</v>
      </c>
      <c r="E5" s="46">
        <v>81281654964</v>
      </c>
    </row>
    <row r="6" spans="1:5">
      <c r="A6" s="31" t="s">
        <v>41</v>
      </c>
      <c r="B6" s="11">
        <v>111</v>
      </c>
      <c r="C6" s="33"/>
      <c r="D6" s="33">
        <v>38317904322</v>
      </c>
      <c r="E6" s="33">
        <v>81281654964</v>
      </c>
    </row>
    <row r="7" spans="1:5">
      <c r="A7" s="31" t="s">
        <v>42</v>
      </c>
      <c r="B7" s="11">
        <v>112</v>
      </c>
      <c r="C7" s="33"/>
      <c r="D7" s="33"/>
      <c r="E7" s="33"/>
    </row>
    <row r="8" spans="1:5" ht="14.25">
      <c r="A8" s="30" t="s">
        <v>2</v>
      </c>
      <c r="B8" s="6">
        <v>120</v>
      </c>
      <c r="C8" s="33" t="s">
        <v>188</v>
      </c>
      <c r="D8" s="35">
        <v>0</v>
      </c>
      <c r="E8" s="35"/>
    </row>
    <row r="9" spans="1:5">
      <c r="A9" s="31" t="s">
        <v>115</v>
      </c>
      <c r="B9" s="11">
        <v>121</v>
      </c>
      <c r="C9" s="33"/>
      <c r="D9" s="33"/>
      <c r="E9" s="33"/>
    </row>
    <row r="10" spans="1:5">
      <c r="A10" s="31" t="s">
        <v>116</v>
      </c>
      <c r="B10" s="11">
        <v>122</v>
      </c>
      <c r="C10" s="33"/>
      <c r="D10" s="33"/>
      <c r="E10" s="33"/>
    </row>
    <row r="11" spans="1:5">
      <c r="A11" s="31" t="s">
        <v>117</v>
      </c>
      <c r="B11" s="11">
        <v>123</v>
      </c>
      <c r="C11" s="33"/>
      <c r="D11" s="33"/>
      <c r="E11" s="33"/>
    </row>
    <row r="12" spans="1:5" ht="14.25">
      <c r="A12" s="30" t="s">
        <v>3</v>
      </c>
      <c r="B12" s="6">
        <v>130</v>
      </c>
      <c r="C12" s="33" t="s">
        <v>189</v>
      </c>
      <c r="D12" s="46">
        <f>D13+D14+D15+D16+D17+D18+D19+D20</f>
        <v>256754656128</v>
      </c>
      <c r="E12" s="46">
        <f>E13+E14+E15+E16+E17+E18+E19+E20</f>
        <v>219492325315</v>
      </c>
    </row>
    <row r="13" spans="1:5">
      <c r="A13" s="31" t="s">
        <v>184</v>
      </c>
      <c r="B13" s="11">
        <v>131</v>
      </c>
      <c r="C13" s="33"/>
      <c r="D13" s="33">
        <v>245455972658</v>
      </c>
      <c r="E13" s="33">
        <v>212160485971</v>
      </c>
    </row>
    <row r="14" spans="1:5">
      <c r="A14" s="31" t="s">
        <v>118</v>
      </c>
      <c r="B14" s="11">
        <v>132</v>
      </c>
      <c r="C14" s="33"/>
      <c r="D14" s="33">
        <v>12049204558</v>
      </c>
      <c r="E14" s="33">
        <v>6577190333</v>
      </c>
    </row>
    <row r="15" spans="1:5">
      <c r="A15" s="31" t="s">
        <v>43</v>
      </c>
      <c r="B15" s="11">
        <v>133</v>
      </c>
      <c r="C15" s="33"/>
      <c r="D15" s="33"/>
      <c r="E15" s="33"/>
    </row>
    <row r="16" spans="1:5" ht="30">
      <c r="A16" s="31" t="s">
        <v>44</v>
      </c>
      <c r="B16" s="11">
        <v>134</v>
      </c>
      <c r="C16" s="33"/>
      <c r="D16" s="33"/>
      <c r="E16" s="33"/>
    </row>
    <row r="17" spans="1:5">
      <c r="A17" s="31" t="s">
        <v>119</v>
      </c>
      <c r="B17" s="11">
        <v>135</v>
      </c>
      <c r="C17" s="33"/>
      <c r="D17" s="33"/>
      <c r="E17" s="33"/>
    </row>
    <row r="18" spans="1:5">
      <c r="A18" s="31" t="s">
        <v>120</v>
      </c>
      <c r="B18" s="11">
        <v>136</v>
      </c>
      <c r="C18" s="33"/>
      <c r="D18" s="33">
        <v>10283393974</v>
      </c>
      <c r="E18" s="33">
        <f>5584691477+6107777934</f>
        <v>11692469411</v>
      </c>
    </row>
    <row r="19" spans="1:5">
      <c r="A19" s="31" t="s">
        <v>121</v>
      </c>
      <c r="B19" s="11">
        <v>137</v>
      </c>
      <c r="C19" s="33"/>
      <c r="D19" s="33">
        <v>-11033915062</v>
      </c>
      <c r="E19" s="33">
        <v>-10937820400</v>
      </c>
    </row>
    <row r="20" spans="1:5">
      <c r="A20" s="31" t="s">
        <v>122</v>
      </c>
      <c r="B20" s="11">
        <v>139</v>
      </c>
      <c r="C20" s="33"/>
      <c r="D20" s="33"/>
      <c r="E20" s="33"/>
    </row>
    <row r="21" spans="1:5" ht="14.25">
      <c r="A21" s="30" t="s">
        <v>4</v>
      </c>
      <c r="B21" s="6">
        <v>140</v>
      </c>
      <c r="C21" s="33" t="s">
        <v>190</v>
      </c>
      <c r="D21" s="35">
        <f>D22</f>
        <v>245576838179</v>
      </c>
      <c r="E21" s="35">
        <v>211663985853</v>
      </c>
    </row>
    <row r="22" spans="1:5">
      <c r="A22" s="31" t="s">
        <v>45</v>
      </c>
      <c r="B22" s="11">
        <v>141</v>
      </c>
      <c r="C22" s="33"/>
      <c r="D22" s="33">
        <v>245576838179</v>
      </c>
      <c r="E22" s="33">
        <v>211663985853</v>
      </c>
    </row>
    <row r="23" spans="1:5">
      <c r="A23" s="31" t="s">
        <v>46</v>
      </c>
      <c r="B23" s="11">
        <v>149</v>
      </c>
      <c r="C23" s="33"/>
      <c r="D23" s="33"/>
      <c r="E23" s="33"/>
    </row>
    <row r="24" spans="1:5" ht="14.25">
      <c r="A24" s="30" t="s">
        <v>5</v>
      </c>
      <c r="B24" s="6">
        <v>150</v>
      </c>
      <c r="C24" s="33" t="s">
        <v>191</v>
      </c>
      <c r="D24" s="35">
        <f>D25+D26+D27+D28+D29</f>
        <v>329028500</v>
      </c>
      <c r="E24" s="35">
        <f>E25+E26+E27+E28+E29</f>
        <v>41491540</v>
      </c>
    </row>
    <row r="25" spans="1:5">
      <c r="A25" s="31" t="s">
        <v>47</v>
      </c>
      <c r="B25" s="11">
        <v>151</v>
      </c>
      <c r="C25" s="33"/>
      <c r="D25" s="33">
        <v>329028500</v>
      </c>
      <c r="E25" s="33"/>
    </row>
    <row r="26" spans="1:5">
      <c r="A26" s="31" t="s">
        <v>48</v>
      </c>
      <c r="B26" s="11">
        <v>152</v>
      </c>
      <c r="C26" s="33"/>
      <c r="D26" s="33"/>
      <c r="E26" s="33"/>
    </row>
    <row r="27" spans="1:5">
      <c r="A27" s="31" t="s">
        <v>49</v>
      </c>
      <c r="B27" s="11">
        <v>153</v>
      </c>
      <c r="C27" s="33"/>
      <c r="D27" s="33">
        <v>0</v>
      </c>
      <c r="E27" s="33">
        <v>41491540</v>
      </c>
    </row>
    <row r="28" spans="1:5">
      <c r="A28" s="31" t="s">
        <v>50</v>
      </c>
      <c r="B28" s="11">
        <v>154</v>
      </c>
      <c r="C28" s="33"/>
      <c r="D28" s="33"/>
      <c r="E28" s="33"/>
    </row>
    <row r="29" spans="1:5">
      <c r="A29" s="31" t="s">
        <v>51</v>
      </c>
      <c r="B29" s="11">
        <v>155</v>
      </c>
      <c r="C29" s="33"/>
      <c r="D29" s="33">
        <v>0</v>
      </c>
      <c r="E29" s="33">
        <v>0</v>
      </c>
    </row>
    <row r="30" spans="1:5" ht="28.5">
      <c r="A30" s="30" t="s">
        <v>52</v>
      </c>
      <c r="B30" s="6">
        <v>200</v>
      </c>
      <c r="C30" s="33"/>
      <c r="D30" s="35">
        <f>D31+D39+D49+D52+D55+D61</f>
        <v>161032176906</v>
      </c>
      <c r="E30" s="35">
        <f>E31+E39+E49+E52+E55+E61</f>
        <v>155375306965</v>
      </c>
    </row>
    <row r="31" spans="1:5" ht="14.25">
      <c r="A31" s="30" t="s">
        <v>53</v>
      </c>
      <c r="B31" s="6">
        <v>210</v>
      </c>
      <c r="C31" s="33" t="s">
        <v>195</v>
      </c>
      <c r="D31" s="35">
        <f>D32+D33+D34+D35+D36+D37+D38</f>
        <v>3442491073</v>
      </c>
      <c r="E31" s="35">
        <f>E32+E33+E34+E35+E36+E37+E38</f>
        <v>3692491073</v>
      </c>
    </row>
    <row r="32" spans="1:5">
      <c r="A32" s="31" t="s">
        <v>54</v>
      </c>
      <c r="B32" s="11">
        <v>211</v>
      </c>
      <c r="C32" s="33"/>
      <c r="D32" s="33"/>
      <c r="E32" s="33"/>
    </row>
    <row r="33" spans="1:5">
      <c r="A33" s="31" t="s">
        <v>185</v>
      </c>
      <c r="B33" s="11">
        <v>212</v>
      </c>
      <c r="C33" s="33"/>
      <c r="D33" s="33"/>
      <c r="E33" s="33"/>
    </row>
    <row r="34" spans="1:5">
      <c r="A34" s="31" t="s">
        <v>123</v>
      </c>
      <c r="B34" s="11">
        <v>213</v>
      </c>
      <c r="C34" s="33"/>
      <c r="D34" s="33"/>
      <c r="E34" s="33"/>
    </row>
    <row r="35" spans="1:5">
      <c r="A35" s="31" t="s">
        <v>124</v>
      </c>
      <c r="B35" s="11">
        <v>214</v>
      </c>
      <c r="C35" s="33"/>
      <c r="D35" s="33"/>
      <c r="E35" s="33"/>
    </row>
    <row r="36" spans="1:5">
      <c r="A36" s="31" t="s">
        <v>125</v>
      </c>
      <c r="B36" s="11">
        <v>215</v>
      </c>
      <c r="C36" s="33"/>
      <c r="D36" s="33"/>
      <c r="E36" s="33"/>
    </row>
    <row r="37" spans="1:5">
      <c r="A37" s="31" t="s">
        <v>127</v>
      </c>
      <c r="B37" s="11">
        <v>216</v>
      </c>
      <c r="C37" s="33"/>
      <c r="D37" s="33">
        <v>3442491073</v>
      </c>
      <c r="E37" s="47">
        <v>3692491073</v>
      </c>
    </row>
    <row r="38" spans="1:5">
      <c r="A38" s="31" t="s">
        <v>126</v>
      </c>
      <c r="B38" s="11">
        <v>219</v>
      </c>
      <c r="C38" s="33"/>
      <c r="D38" s="33"/>
      <c r="E38" s="33"/>
    </row>
    <row r="39" spans="1:5" ht="14.25">
      <c r="A39" s="30" t="s">
        <v>6</v>
      </c>
      <c r="B39" s="6">
        <v>220</v>
      </c>
      <c r="C39" s="33" t="s">
        <v>192</v>
      </c>
      <c r="D39" s="46">
        <f>D40+D43+D46</f>
        <v>124953976558</v>
      </c>
      <c r="E39" s="46">
        <v>118657487694</v>
      </c>
    </row>
    <row r="40" spans="1:5">
      <c r="A40" s="31" t="s">
        <v>55</v>
      </c>
      <c r="B40" s="11">
        <v>221</v>
      </c>
      <c r="C40" s="33"/>
      <c r="D40" s="47">
        <f>D41+D42</f>
        <v>83650970361</v>
      </c>
      <c r="E40" s="47">
        <v>69447180763</v>
      </c>
    </row>
    <row r="41" spans="1:5">
      <c r="A41" s="31" t="s">
        <v>56</v>
      </c>
      <c r="B41" s="11">
        <v>222</v>
      </c>
      <c r="C41" s="33"/>
      <c r="D41" s="47">
        <v>179275902491</v>
      </c>
      <c r="E41" s="47">
        <v>154278909544</v>
      </c>
    </row>
    <row r="42" spans="1:5">
      <c r="A42" s="31" t="s">
        <v>57</v>
      </c>
      <c r="B42" s="11">
        <v>223</v>
      </c>
      <c r="C42" s="33"/>
      <c r="D42" s="47">
        <v>-95624932130</v>
      </c>
      <c r="E42" s="47">
        <v>-84831728781</v>
      </c>
    </row>
    <row r="43" spans="1:5">
      <c r="A43" s="31" t="s">
        <v>58</v>
      </c>
      <c r="B43" s="11">
        <v>224</v>
      </c>
      <c r="C43" s="33"/>
      <c r="D43" s="47">
        <f>D44+D45</f>
        <v>40801320676</v>
      </c>
      <c r="E43" s="47">
        <v>49210306931</v>
      </c>
    </row>
    <row r="44" spans="1:5">
      <c r="A44" s="31" t="s">
        <v>56</v>
      </c>
      <c r="B44" s="11">
        <v>225</v>
      </c>
      <c r="C44" s="33"/>
      <c r="D44" s="47">
        <v>51372219389</v>
      </c>
      <c r="E44" s="47">
        <v>59257699179</v>
      </c>
    </row>
    <row r="45" spans="1:5">
      <c r="A45" s="31" t="s">
        <v>59</v>
      </c>
      <c r="B45" s="11">
        <v>226</v>
      </c>
      <c r="C45" s="33"/>
      <c r="D45" s="47">
        <v>-10570898713</v>
      </c>
      <c r="E45" s="47">
        <v>-10047392248</v>
      </c>
    </row>
    <row r="46" spans="1:5">
      <c r="A46" s="31" t="s">
        <v>60</v>
      </c>
      <c r="B46" s="11">
        <v>227</v>
      </c>
      <c r="C46" s="33"/>
      <c r="D46" s="47">
        <f>D47+D48</f>
        <v>501685521</v>
      </c>
      <c r="E46" s="48">
        <v>0</v>
      </c>
    </row>
    <row r="47" spans="1:5">
      <c r="A47" s="31" t="s">
        <v>56</v>
      </c>
      <c r="B47" s="11">
        <v>228</v>
      </c>
      <c r="C47" s="33"/>
      <c r="D47" s="47">
        <v>515872000</v>
      </c>
      <c r="E47" s="48"/>
    </row>
    <row r="48" spans="1:5">
      <c r="A48" s="31" t="s">
        <v>57</v>
      </c>
      <c r="B48" s="11">
        <v>229</v>
      </c>
      <c r="C48" s="33"/>
      <c r="D48" s="47">
        <v>-14186479</v>
      </c>
      <c r="E48" s="48"/>
    </row>
    <row r="49" spans="1:7" ht="14.25">
      <c r="A49" s="30" t="s">
        <v>7</v>
      </c>
      <c r="B49" s="6">
        <v>230</v>
      </c>
      <c r="C49" s="55"/>
      <c r="D49" s="47"/>
      <c r="E49" s="48"/>
    </row>
    <row r="50" spans="1:7">
      <c r="A50" s="31" t="s">
        <v>61</v>
      </c>
      <c r="B50" s="11">
        <v>231</v>
      </c>
      <c r="C50" s="33"/>
      <c r="D50" s="36"/>
      <c r="E50" s="33"/>
    </row>
    <row r="51" spans="1:7">
      <c r="A51" s="31" t="s">
        <v>129</v>
      </c>
      <c r="B51" s="11">
        <v>232</v>
      </c>
      <c r="C51" s="33"/>
      <c r="D51" s="36"/>
      <c r="E51" s="33"/>
    </row>
    <row r="52" spans="1:7" ht="14.25">
      <c r="A52" s="30" t="s">
        <v>128</v>
      </c>
      <c r="B52" s="6">
        <v>240</v>
      </c>
      <c r="C52" s="33"/>
      <c r="D52" s="35">
        <f>D53+D54</f>
        <v>8738957521</v>
      </c>
      <c r="E52" s="35">
        <f>E53+E54</f>
        <v>0</v>
      </c>
    </row>
    <row r="53" spans="1:7">
      <c r="A53" s="31" t="s">
        <v>130</v>
      </c>
      <c r="B53" s="11">
        <v>241</v>
      </c>
      <c r="C53" s="33"/>
      <c r="D53" s="36"/>
      <c r="E53" s="33"/>
    </row>
    <row r="54" spans="1:7">
      <c r="A54" s="31" t="s">
        <v>131</v>
      </c>
      <c r="B54" s="11">
        <v>242</v>
      </c>
      <c r="C54" s="33"/>
      <c r="D54" s="33">
        <v>8738957521</v>
      </c>
      <c r="E54" s="33"/>
    </row>
    <row r="55" spans="1:7" ht="14.25">
      <c r="A55" s="30" t="s">
        <v>137</v>
      </c>
      <c r="B55" s="6">
        <v>250</v>
      </c>
      <c r="C55" s="33" t="s">
        <v>193</v>
      </c>
      <c r="D55" s="46">
        <v>7610775257</v>
      </c>
      <c r="E55" s="46">
        <v>19700000000</v>
      </c>
    </row>
    <row r="56" spans="1:7">
      <c r="A56" s="31" t="s">
        <v>62</v>
      </c>
      <c r="B56" s="11">
        <v>251</v>
      </c>
      <c r="C56" s="36"/>
      <c r="D56" s="47"/>
      <c r="E56" s="47"/>
    </row>
    <row r="57" spans="1:7">
      <c r="A57" s="31" t="s">
        <v>63</v>
      </c>
      <c r="B57" s="11">
        <v>252</v>
      </c>
      <c r="C57" s="36"/>
      <c r="D57" s="47"/>
      <c r="E57" s="47">
        <v>11700000000</v>
      </c>
    </row>
    <row r="58" spans="1:7">
      <c r="A58" s="31" t="s">
        <v>132</v>
      </c>
      <c r="B58" s="11">
        <v>253</v>
      </c>
      <c r="C58" s="33"/>
      <c r="D58" s="47">
        <v>8300000000</v>
      </c>
      <c r="E58" s="47">
        <v>8300000000</v>
      </c>
    </row>
    <row r="59" spans="1:7">
      <c r="A59" s="32" t="s">
        <v>134</v>
      </c>
      <c r="B59" s="11">
        <v>254</v>
      </c>
      <c r="C59" s="33"/>
      <c r="D59" s="47">
        <v>-689224743</v>
      </c>
      <c r="E59" s="47">
        <v>-300000000</v>
      </c>
    </row>
    <row r="60" spans="1:7">
      <c r="A60" s="32" t="s">
        <v>133</v>
      </c>
      <c r="B60" s="11">
        <v>255</v>
      </c>
      <c r="C60" s="33"/>
      <c r="D60" s="33"/>
      <c r="E60" s="33"/>
    </row>
    <row r="61" spans="1:7" ht="14.25">
      <c r="A61" s="30" t="s">
        <v>138</v>
      </c>
      <c r="B61" s="6">
        <v>260</v>
      </c>
      <c r="C61" s="33" t="s">
        <v>194</v>
      </c>
      <c r="D61" s="46">
        <f>D62+D63+D64+D65</f>
        <v>16285976497</v>
      </c>
      <c r="E61" s="46">
        <f>E62+E63+E64+E65</f>
        <v>13325328198</v>
      </c>
      <c r="G61" s="37"/>
    </row>
    <row r="62" spans="1:7">
      <c r="A62" s="31" t="s">
        <v>64</v>
      </c>
      <c r="B62" s="11">
        <v>261</v>
      </c>
      <c r="C62" s="33"/>
      <c r="D62" s="47">
        <v>16285976497</v>
      </c>
      <c r="E62" s="47">
        <v>13325328198</v>
      </c>
    </row>
    <row r="63" spans="1:7">
      <c r="A63" s="32" t="s">
        <v>65</v>
      </c>
      <c r="B63" s="11">
        <v>262</v>
      </c>
      <c r="C63" s="33"/>
      <c r="D63" s="47"/>
      <c r="E63" s="47"/>
    </row>
    <row r="64" spans="1:7">
      <c r="A64" s="32" t="s">
        <v>135</v>
      </c>
      <c r="B64" s="11">
        <v>263</v>
      </c>
      <c r="C64" s="33"/>
      <c r="D64" s="47"/>
      <c r="E64" s="47"/>
    </row>
    <row r="65" spans="1:5">
      <c r="A65" s="32" t="s">
        <v>136</v>
      </c>
      <c r="B65" s="11">
        <v>268</v>
      </c>
      <c r="C65" s="33"/>
      <c r="D65" s="47"/>
      <c r="E65" s="47"/>
    </row>
    <row r="66" spans="1:5" ht="14.25">
      <c r="A66" s="28" t="s">
        <v>66</v>
      </c>
      <c r="B66" s="6">
        <v>270</v>
      </c>
      <c r="C66" s="33"/>
      <c r="D66" s="35">
        <f>D30+D4</f>
        <v>702010604035</v>
      </c>
      <c r="E66" s="35">
        <v>667854764637</v>
      </c>
    </row>
    <row r="67" spans="1:5" ht="14.25">
      <c r="A67" s="30" t="s">
        <v>139</v>
      </c>
      <c r="B67" s="6">
        <v>300</v>
      </c>
      <c r="C67" s="33"/>
      <c r="D67" s="46">
        <f>D68+D83</f>
        <v>566291153379</v>
      </c>
      <c r="E67" s="46">
        <f>E68+E83</f>
        <v>535795672597</v>
      </c>
    </row>
    <row r="68" spans="1:5" ht="14.25">
      <c r="A68" s="30" t="s">
        <v>8</v>
      </c>
      <c r="B68" s="6">
        <v>310</v>
      </c>
      <c r="C68" s="33"/>
      <c r="D68" s="46">
        <f>D69+D70+D71+D72+D73+D74+D75+D76+D77+D78+D79+D80+D81+D82</f>
        <v>533921039742</v>
      </c>
      <c r="E68" s="46">
        <f>E69+E70+E71+E72+E73+E74+E75+E76+E77+E78+E79+E80+E81+E82</f>
        <v>504325376013</v>
      </c>
    </row>
    <row r="69" spans="1:5">
      <c r="A69" s="31" t="s">
        <v>140</v>
      </c>
      <c r="B69" s="11">
        <v>311</v>
      </c>
      <c r="C69" s="33" t="s">
        <v>197</v>
      </c>
      <c r="D69" s="33">
        <v>65786743759</v>
      </c>
      <c r="E69" s="33">
        <v>34352399544</v>
      </c>
    </row>
    <row r="70" spans="1:5">
      <c r="A70" s="31" t="s">
        <v>141</v>
      </c>
      <c r="B70" s="11">
        <v>312</v>
      </c>
      <c r="C70" s="33"/>
      <c r="D70" s="33">
        <v>30505117020</v>
      </c>
      <c r="E70" s="33">
        <v>97140114412</v>
      </c>
    </row>
    <row r="71" spans="1:5">
      <c r="A71" s="31" t="s">
        <v>142</v>
      </c>
      <c r="B71" s="11">
        <v>313</v>
      </c>
      <c r="C71" s="33" t="s">
        <v>196</v>
      </c>
      <c r="D71" s="33">
        <v>2921457926</v>
      </c>
      <c r="E71" s="33">
        <v>13223976640</v>
      </c>
    </row>
    <row r="72" spans="1:5">
      <c r="A72" s="31" t="s">
        <v>143</v>
      </c>
      <c r="B72" s="11">
        <v>314</v>
      </c>
      <c r="C72" s="33"/>
      <c r="D72" s="33">
        <v>47477442225</v>
      </c>
      <c r="E72" s="33">
        <v>25317770217</v>
      </c>
    </row>
    <row r="73" spans="1:5">
      <c r="A73" s="31" t="s">
        <v>144</v>
      </c>
      <c r="B73" s="11">
        <v>315</v>
      </c>
      <c r="C73" s="33"/>
      <c r="D73" s="33">
        <v>340177944</v>
      </c>
      <c r="E73" s="33">
        <v>381743591</v>
      </c>
    </row>
    <row r="74" spans="1:5">
      <c r="A74" s="31" t="s">
        <v>145</v>
      </c>
      <c r="B74" s="11">
        <v>316</v>
      </c>
      <c r="C74" s="33"/>
      <c r="D74" s="33"/>
      <c r="E74" s="33"/>
    </row>
    <row r="75" spans="1:5" ht="30">
      <c r="A75" s="31" t="s">
        <v>146</v>
      </c>
      <c r="B75" s="11">
        <v>317</v>
      </c>
      <c r="C75" s="33"/>
      <c r="D75" s="33"/>
      <c r="E75" s="33"/>
    </row>
    <row r="76" spans="1:5">
      <c r="A76" s="31" t="s">
        <v>147</v>
      </c>
      <c r="B76" s="11">
        <v>318</v>
      </c>
      <c r="C76" s="33"/>
      <c r="D76" s="33">
        <v>43989880</v>
      </c>
      <c r="E76" s="33">
        <v>43989880</v>
      </c>
    </row>
    <row r="77" spans="1:5">
      <c r="A77" s="31" t="s">
        <v>148</v>
      </c>
      <c r="B77" s="11">
        <v>319</v>
      </c>
      <c r="C77" s="33"/>
      <c r="D77" s="33">
        <v>8776478837</v>
      </c>
      <c r="E77" s="33">
        <v>4823068890</v>
      </c>
    </row>
    <row r="78" spans="1:5">
      <c r="A78" s="31" t="s">
        <v>151</v>
      </c>
      <c r="B78" s="11">
        <v>320</v>
      </c>
      <c r="C78" s="33" t="s">
        <v>198</v>
      </c>
      <c r="D78" s="33">
        <v>374284106080</v>
      </c>
      <c r="E78" s="33">
        <v>326923749114</v>
      </c>
    </row>
    <row r="79" spans="1:5">
      <c r="A79" s="31" t="s">
        <v>150</v>
      </c>
      <c r="B79" s="11">
        <v>321</v>
      </c>
      <c r="C79" s="33"/>
      <c r="D79" s="33"/>
      <c r="E79" s="33"/>
    </row>
    <row r="80" spans="1:5">
      <c r="A80" s="31" t="s">
        <v>149</v>
      </c>
      <c r="B80" s="11">
        <v>322</v>
      </c>
      <c r="C80" s="33"/>
      <c r="D80" s="33">
        <v>3785526071</v>
      </c>
      <c r="E80" s="33">
        <v>2118563725</v>
      </c>
    </row>
    <row r="81" spans="1:5">
      <c r="A81" s="31" t="s">
        <v>153</v>
      </c>
      <c r="B81" s="11">
        <v>323</v>
      </c>
      <c r="C81" s="33"/>
      <c r="D81" s="33"/>
      <c r="E81" s="33"/>
    </row>
    <row r="82" spans="1:5">
      <c r="A82" s="31" t="s">
        <v>152</v>
      </c>
      <c r="B82" s="11">
        <v>324</v>
      </c>
      <c r="C82" s="33"/>
      <c r="D82" s="33"/>
      <c r="E82" s="33"/>
    </row>
    <row r="83" spans="1:5" ht="14.25">
      <c r="A83" s="30" t="s">
        <v>9</v>
      </c>
      <c r="B83" s="6">
        <v>330</v>
      </c>
      <c r="C83" s="33"/>
      <c r="D83" s="46">
        <f>D84+D85+D86+D87+D88+D89+D90+D91+D92+D93+D94+D95+D96</f>
        <v>32370113637</v>
      </c>
      <c r="E83" s="46">
        <f>E84+E85+E86+E87+E88+E89+E90+E91+E92+E93+E94+E95+E96</f>
        <v>31470296584</v>
      </c>
    </row>
    <row r="84" spans="1:5">
      <c r="A84" s="31" t="s">
        <v>154</v>
      </c>
      <c r="B84" s="11">
        <v>331</v>
      </c>
      <c r="C84" s="33"/>
      <c r="D84" s="33"/>
      <c r="E84" s="33"/>
    </row>
    <row r="85" spans="1:5">
      <c r="A85" s="31" t="s">
        <v>155</v>
      </c>
      <c r="B85" s="11">
        <v>332</v>
      </c>
      <c r="C85" s="33"/>
      <c r="D85" s="33"/>
      <c r="E85" s="33"/>
    </row>
    <row r="86" spans="1:5">
      <c r="A86" s="31" t="s">
        <v>156</v>
      </c>
      <c r="B86" s="11">
        <v>333</v>
      </c>
      <c r="C86" s="36"/>
      <c r="D86" s="33"/>
      <c r="E86" s="33"/>
    </row>
    <row r="87" spans="1:5">
      <c r="A87" s="31" t="s">
        <v>157</v>
      </c>
      <c r="B87" s="11">
        <v>334</v>
      </c>
      <c r="C87" s="33"/>
      <c r="D87" s="33"/>
      <c r="E87" s="33"/>
    </row>
    <row r="88" spans="1:5">
      <c r="A88" s="31" t="s">
        <v>158</v>
      </c>
      <c r="B88" s="11">
        <v>335</v>
      </c>
      <c r="C88" s="33"/>
      <c r="D88" s="33"/>
      <c r="E88" s="33"/>
    </row>
    <row r="89" spans="1:5">
      <c r="A89" s="31" t="s">
        <v>159</v>
      </c>
      <c r="B89" s="11">
        <v>336</v>
      </c>
      <c r="C89" s="33"/>
      <c r="D89" s="33">
        <v>10062420</v>
      </c>
      <c r="E89" s="33">
        <v>32057360</v>
      </c>
    </row>
    <row r="90" spans="1:5">
      <c r="A90" s="31" t="s">
        <v>160</v>
      </c>
      <c r="B90" s="11">
        <v>337</v>
      </c>
      <c r="C90" s="33"/>
      <c r="D90" s="33">
        <v>1400000000</v>
      </c>
      <c r="E90" s="33">
        <v>1400000000</v>
      </c>
    </row>
    <row r="91" spans="1:5">
      <c r="A91" s="31" t="s">
        <v>161</v>
      </c>
      <c r="B91" s="11">
        <v>338</v>
      </c>
      <c r="C91" s="33" t="s">
        <v>199</v>
      </c>
      <c r="D91" s="33">
        <v>30361992367</v>
      </c>
      <c r="E91" s="33">
        <v>30038239224</v>
      </c>
    </row>
    <row r="92" spans="1:5">
      <c r="A92" s="31" t="s">
        <v>162</v>
      </c>
      <c r="B92" s="11">
        <v>339</v>
      </c>
      <c r="C92" s="33"/>
      <c r="D92" s="33"/>
      <c r="E92" s="33"/>
    </row>
    <row r="93" spans="1:5">
      <c r="A93" s="31" t="s">
        <v>163</v>
      </c>
      <c r="B93" s="11">
        <v>340</v>
      </c>
      <c r="C93" s="33"/>
      <c r="D93" s="33"/>
      <c r="E93" s="33"/>
    </row>
    <row r="94" spans="1:5">
      <c r="A94" s="31" t="s">
        <v>164</v>
      </c>
      <c r="B94" s="11">
        <v>341</v>
      </c>
      <c r="C94" s="33"/>
      <c r="D94" s="33"/>
      <c r="E94" s="33"/>
    </row>
    <row r="95" spans="1:5">
      <c r="A95" s="31" t="s">
        <v>165</v>
      </c>
      <c r="B95" s="11">
        <v>342</v>
      </c>
      <c r="C95" s="33"/>
      <c r="D95" s="33">
        <v>598058850</v>
      </c>
      <c r="E95" s="33"/>
    </row>
    <row r="96" spans="1:5">
      <c r="A96" s="31" t="s">
        <v>166</v>
      </c>
      <c r="B96" s="11">
        <v>343</v>
      </c>
      <c r="C96" s="33"/>
      <c r="D96" s="33"/>
      <c r="E96" s="33"/>
    </row>
    <row r="97" spans="1:5" ht="14.25">
      <c r="A97" s="30" t="s">
        <v>1</v>
      </c>
      <c r="B97" s="6">
        <v>400</v>
      </c>
      <c r="C97" s="33"/>
      <c r="D97" s="46">
        <f>D98</f>
        <v>135719450656</v>
      </c>
      <c r="E97" s="46">
        <f>E98</f>
        <v>132059092040</v>
      </c>
    </row>
    <row r="98" spans="1:5" ht="14.25">
      <c r="A98" s="30" t="s">
        <v>10</v>
      </c>
      <c r="B98" s="6">
        <v>410</v>
      </c>
      <c r="C98" s="33" t="s">
        <v>200</v>
      </c>
      <c r="D98" s="46">
        <f>D99+D102+D108+D110+D111</f>
        <v>135719450656</v>
      </c>
      <c r="E98" s="46">
        <f>E99+E102+E108+E110+E111</f>
        <v>132059092040</v>
      </c>
    </row>
    <row r="99" spans="1:5">
      <c r="A99" s="31" t="s">
        <v>67</v>
      </c>
      <c r="B99" s="11">
        <v>411</v>
      </c>
      <c r="C99" s="33"/>
      <c r="D99" s="47">
        <v>70150000000</v>
      </c>
      <c r="E99" s="47">
        <v>70150000000</v>
      </c>
    </row>
    <row r="100" spans="1:5" ht="30">
      <c r="A100" s="31" t="s">
        <v>167</v>
      </c>
      <c r="B100" s="11" t="s">
        <v>168</v>
      </c>
      <c r="C100" s="33"/>
      <c r="D100" s="47"/>
      <c r="E100" s="47"/>
    </row>
    <row r="101" spans="1:5" ht="30">
      <c r="A101" s="31" t="s">
        <v>167</v>
      </c>
      <c r="B101" s="11" t="s">
        <v>169</v>
      </c>
      <c r="C101" s="33"/>
      <c r="D101" s="33"/>
      <c r="E101" s="33"/>
    </row>
    <row r="102" spans="1:5">
      <c r="A102" s="31" t="s">
        <v>68</v>
      </c>
      <c r="B102" s="11">
        <v>412</v>
      </c>
      <c r="C102" s="33"/>
      <c r="D102" s="47">
        <v>14925000000</v>
      </c>
      <c r="E102" s="47">
        <v>14925000000</v>
      </c>
    </row>
    <row r="103" spans="1:5">
      <c r="A103" s="32" t="s">
        <v>170</v>
      </c>
      <c r="B103" s="11">
        <v>413</v>
      </c>
      <c r="C103" s="33"/>
      <c r="D103" s="33"/>
      <c r="E103" s="33"/>
    </row>
    <row r="104" spans="1:5">
      <c r="A104" s="32" t="s">
        <v>171</v>
      </c>
      <c r="B104" s="11">
        <v>414</v>
      </c>
      <c r="C104" s="33"/>
      <c r="D104" s="33"/>
      <c r="E104" s="33"/>
    </row>
    <row r="105" spans="1:5">
      <c r="A105" s="31" t="s">
        <v>172</v>
      </c>
      <c r="B105" s="11">
        <v>415</v>
      </c>
      <c r="C105" s="33"/>
      <c r="D105" s="33"/>
      <c r="E105" s="33"/>
    </row>
    <row r="106" spans="1:5">
      <c r="A106" s="31" t="s">
        <v>173</v>
      </c>
      <c r="B106" s="11">
        <v>416</v>
      </c>
      <c r="C106" s="33"/>
      <c r="D106" s="33"/>
      <c r="E106" s="33"/>
    </row>
    <row r="107" spans="1:5">
      <c r="A107" s="31" t="s">
        <v>174</v>
      </c>
      <c r="B107" s="11">
        <v>417</v>
      </c>
      <c r="C107" s="33"/>
      <c r="D107" s="33"/>
      <c r="E107" s="33"/>
    </row>
    <row r="108" spans="1:5">
      <c r="A108" s="31" t="s">
        <v>175</v>
      </c>
      <c r="B108" s="11">
        <v>418</v>
      </c>
      <c r="C108" s="33"/>
      <c r="D108" s="33">
        <v>36334728729</v>
      </c>
      <c r="E108" s="33">
        <v>29472975039</v>
      </c>
    </row>
    <row r="109" spans="1:5">
      <c r="A109" s="31" t="s">
        <v>176</v>
      </c>
      <c r="B109" s="11">
        <v>419</v>
      </c>
      <c r="C109" s="33"/>
      <c r="D109" s="33"/>
      <c r="E109" s="33"/>
    </row>
    <row r="110" spans="1:5">
      <c r="A110" s="31" t="s">
        <v>177</v>
      </c>
      <c r="B110" s="11">
        <v>420</v>
      </c>
      <c r="C110" s="33"/>
      <c r="D110" s="33">
        <v>2795336585</v>
      </c>
      <c r="E110" s="33">
        <v>2020821827</v>
      </c>
    </row>
    <row r="111" spans="1:5">
      <c r="A111" s="31" t="s">
        <v>178</v>
      </c>
      <c r="B111" s="11">
        <v>421</v>
      </c>
      <c r="C111" s="33"/>
      <c r="D111" s="33">
        <f>D113</f>
        <v>11514385342</v>
      </c>
      <c r="E111" s="33">
        <v>15490295174</v>
      </c>
    </row>
    <row r="112" spans="1:5" ht="30">
      <c r="A112" s="31" t="s">
        <v>180</v>
      </c>
      <c r="B112" s="11" t="s">
        <v>182</v>
      </c>
      <c r="C112" s="33"/>
      <c r="D112" s="33"/>
      <c r="E112" s="33">
        <v>15490295174</v>
      </c>
    </row>
    <row r="113" spans="1:5">
      <c r="A113" s="31" t="s">
        <v>179</v>
      </c>
      <c r="B113" s="11" t="s">
        <v>183</v>
      </c>
      <c r="C113" s="33"/>
      <c r="D113" s="33">
        <v>11514385342</v>
      </c>
      <c r="E113" s="33"/>
    </row>
    <row r="114" spans="1:5">
      <c r="A114" s="31" t="s">
        <v>181</v>
      </c>
      <c r="B114" s="11">
        <v>422</v>
      </c>
      <c r="C114" s="36"/>
      <c r="D114" s="33"/>
      <c r="E114" s="33"/>
    </row>
    <row r="115" spans="1:5" ht="14.25">
      <c r="A115" s="30" t="s">
        <v>69</v>
      </c>
      <c r="B115" s="6">
        <v>430</v>
      </c>
      <c r="C115" s="33"/>
      <c r="D115" s="35"/>
      <c r="E115" s="35"/>
    </row>
    <row r="116" spans="1:5">
      <c r="A116" s="31" t="s">
        <v>70</v>
      </c>
      <c r="B116" s="11">
        <v>432</v>
      </c>
      <c r="C116" s="33"/>
      <c r="D116" s="33"/>
      <c r="E116" s="33"/>
    </row>
    <row r="117" spans="1:5">
      <c r="A117" s="31" t="s">
        <v>71</v>
      </c>
      <c r="B117" s="11">
        <v>433</v>
      </c>
      <c r="C117" s="33"/>
      <c r="D117" s="33"/>
      <c r="E117" s="33"/>
    </row>
    <row r="118" spans="1:5" ht="28.5">
      <c r="A118" s="28" t="s">
        <v>186</v>
      </c>
      <c r="B118" s="6">
        <v>440</v>
      </c>
      <c r="C118" s="33"/>
      <c r="D118" s="35">
        <f>D97+D67</f>
        <v>702010604035</v>
      </c>
      <c r="E118" s="35">
        <v>667854764637</v>
      </c>
    </row>
    <row r="120" spans="1:5">
      <c r="D120" s="37"/>
      <c r="E120" s="37"/>
    </row>
  </sheetData>
  <protectedRanges>
    <protectedRange sqref="D4:E5" name="Range1"/>
    <protectedRange sqref="D40:E49" name="Range1_1"/>
    <protectedRange sqref="D39:E39" name="Range1_2"/>
    <protectedRange sqref="D55:E59" name="Range1_3"/>
    <protectedRange sqref="E37 D61:E65" name="Range1_4"/>
    <protectedRange sqref="D12:E12" name="Range1_5"/>
    <protectedRange sqref="D67:E68" name="Range1_6"/>
    <protectedRange sqref="D83:E83" name="Range1_7"/>
    <protectedRange sqref="D99:E100 D102:E102" name="Range1_8"/>
    <protectedRange sqref="D97:E98" name="Range1_9"/>
  </protectedRanges>
  <mergeCells count="1">
    <mergeCell ref="A1:E1"/>
  </mergeCells>
  <pageMargins left="0.2" right="0.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27"/>
  <sheetViews>
    <sheetView zoomScale="115" zoomScaleNormal="115" workbookViewId="0">
      <selection activeCell="A2" sqref="A2"/>
    </sheetView>
  </sheetViews>
  <sheetFormatPr defaultRowHeight="14.25"/>
  <cols>
    <col min="1" max="1" width="57.42578125" style="16" customWidth="1"/>
    <col min="2" max="2" width="7.7109375" style="16" customWidth="1"/>
    <col min="3" max="3" width="7.28515625" style="16" customWidth="1"/>
    <col min="4" max="5" width="18.140625" style="16" customWidth="1"/>
    <col min="6" max="6" width="17.42578125" style="16" customWidth="1"/>
    <col min="7" max="7" width="19.28515625" style="16" customWidth="1"/>
    <col min="8" max="16384" width="9.140625" style="16"/>
  </cols>
  <sheetData>
    <row r="1" spans="1:7" ht="20.25" customHeight="1">
      <c r="A1" s="17" t="s">
        <v>751</v>
      </c>
      <c r="B1" s="14"/>
      <c r="C1" s="14"/>
      <c r="D1" s="14"/>
      <c r="E1" s="14"/>
    </row>
    <row r="2" spans="1:7" ht="15">
      <c r="A2" s="18" t="s">
        <v>72</v>
      </c>
      <c r="B2" s="14"/>
      <c r="C2" s="14"/>
      <c r="D2" s="14"/>
      <c r="E2" s="15" t="s">
        <v>73</v>
      </c>
    </row>
    <row r="3" spans="1:7" s="27" customFormat="1" ht="33" customHeight="1">
      <c r="A3" s="19" t="s">
        <v>74</v>
      </c>
      <c r="B3" s="19" t="s">
        <v>11</v>
      </c>
      <c r="C3" s="19" t="s">
        <v>111</v>
      </c>
      <c r="D3" s="26" t="s">
        <v>107</v>
      </c>
      <c r="E3" s="26" t="s">
        <v>108</v>
      </c>
      <c r="F3" s="26" t="s">
        <v>112</v>
      </c>
      <c r="G3" s="26" t="s">
        <v>113</v>
      </c>
    </row>
    <row r="4" spans="1:7">
      <c r="A4" s="49" t="s">
        <v>75</v>
      </c>
      <c r="B4" s="50">
        <v>1</v>
      </c>
      <c r="C4" s="58" t="s">
        <v>201</v>
      </c>
      <c r="D4" s="45">
        <v>189651984799</v>
      </c>
      <c r="E4" s="45">
        <v>200239209535</v>
      </c>
      <c r="F4" s="45">
        <v>581777200294</v>
      </c>
      <c r="G4" s="45">
        <f>432052572413+E4</f>
        <v>632291781948</v>
      </c>
    </row>
    <row r="5" spans="1:7">
      <c r="A5" s="20" t="s">
        <v>13</v>
      </c>
      <c r="B5" s="19">
        <v>2</v>
      </c>
      <c r="C5" s="57"/>
      <c r="D5" s="40"/>
      <c r="E5" s="40"/>
      <c r="F5" s="40"/>
      <c r="G5" s="40"/>
    </row>
    <row r="6" spans="1:7" ht="28.5">
      <c r="A6" s="20" t="s">
        <v>76</v>
      </c>
      <c r="B6" s="19">
        <v>10</v>
      </c>
      <c r="C6" s="57"/>
      <c r="D6" s="45">
        <f>D4</f>
        <v>189651984799</v>
      </c>
      <c r="E6" s="45">
        <f t="shared" ref="E6:G6" si="0">E4</f>
        <v>200239209535</v>
      </c>
      <c r="F6" s="45">
        <f t="shared" si="0"/>
        <v>581777200294</v>
      </c>
      <c r="G6" s="45">
        <f t="shared" si="0"/>
        <v>632291781948</v>
      </c>
    </row>
    <row r="7" spans="1:7">
      <c r="A7" s="20" t="s">
        <v>77</v>
      </c>
      <c r="B7" s="19">
        <v>11</v>
      </c>
      <c r="C7" s="57" t="s">
        <v>202</v>
      </c>
      <c r="D7" s="40">
        <v>168798227472</v>
      </c>
      <c r="E7" s="40">
        <v>179159611038</v>
      </c>
      <c r="F7" s="40">
        <v>523161842180</v>
      </c>
      <c r="G7" s="40">
        <f>390544646811+E7</f>
        <v>569704257849</v>
      </c>
    </row>
    <row r="8" spans="1:7" ht="28.5">
      <c r="A8" s="20" t="s">
        <v>78</v>
      </c>
      <c r="B8" s="19">
        <v>20</v>
      </c>
      <c r="C8" s="57"/>
      <c r="D8" s="45">
        <f>D6-D7</f>
        <v>20853757327</v>
      </c>
      <c r="E8" s="45">
        <f t="shared" ref="E8:G8" si="1">E6-E7</f>
        <v>21079598497</v>
      </c>
      <c r="F8" s="45">
        <f t="shared" si="1"/>
        <v>58615358114</v>
      </c>
      <c r="G8" s="45">
        <f t="shared" si="1"/>
        <v>62587524099</v>
      </c>
    </row>
    <row r="9" spans="1:7">
      <c r="A9" s="20" t="s">
        <v>79</v>
      </c>
      <c r="B9" s="19">
        <v>21</v>
      </c>
      <c r="C9" s="57" t="s">
        <v>203</v>
      </c>
      <c r="D9" s="40">
        <v>415701859</v>
      </c>
      <c r="E9" s="40">
        <v>411720555</v>
      </c>
      <c r="F9" s="40">
        <v>3744373017</v>
      </c>
      <c r="G9" s="40">
        <f>393025153+E9</f>
        <v>804745708</v>
      </c>
    </row>
    <row r="10" spans="1:7">
      <c r="A10" s="20" t="s">
        <v>80</v>
      </c>
      <c r="B10" s="19">
        <v>22</v>
      </c>
      <c r="C10" s="57" t="s">
        <v>205</v>
      </c>
      <c r="D10" s="40">
        <v>7803652312</v>
      </c>
      <c r="E10" s="40">
        <v>8320455374</v>
      </c>
      <c r="F10" s="40">
        <v>20696119059</v>
      </c>
      <c r="G10" s="40">
        <f>17373954199+E10</f>
        <v>25694409573</v>
      </c>
    </row>
    <row r="11" spans="1:7" ht="15">
      <c r="A11" s="21" t="s">
        <v>96</v>
      </c>
      <c r="B11" s="22">
        <v>23</v>
      </c>
      <c r="C11" s="57"/>
      <c r="D11" s="40">
        <v>7572788535</v>
      </c>
      <c r="E11" s="40">
        <v>8312105207</v>
      </c>
      <c r="F11" s="40">
        <v>19858372622</v>
      </c>
      <c r="G11" s="40">
        <f>16933489224+E11</f>
        <v>25245594431</v>
      </c>
    </row>
    <row r="12" spans="1:7">
      <c r="A12" s="20" t="s">
        <v>81</v>
      </c>
      <c r="B12" s="19">
        <v>24</v>
      </c>
      <c r="C12" s="57" t="s">
        <v>207</v>
      </c>
      <c r="D12" s="40">
        <v>143212000</v>
      </c>
      <c r="E12" s="40">
        <v>126550000</v>
      </c>
      <c r="F12" s="40">
        <v>409367000</v>
      </c>
      <c r="G12" s="40">
        <f>314330000+E12</f>
        <v>440880000</v>
      </c>
    </row>
    <row r="13" spans="1:7">
      <c r="A13" s="20" t="s">
        <v>82</v>
      </c>
      <c r="B13" s="19">
        <v>25</v>
      </c>
      <c r="C13" s="57" t="s">
        <v>207</v>
      </c>
      <c r="D13" s="40">
        <f>9470095004-76453976</f>
        <v>9393641028</v>
      </c>
      <c r="E13" s="40">
        <v>8397518086</v>
      </c>
      <c r="F13" s="40">
        <v>27277213354</v>
      </c>
      <c r="G13" s="40">
        <f>13428411347+E13</f>
        <v>21825929433</v>
      </c>
    </row>
    <row r="14" spans="1:7" ht="28.5">
      <c r="A14" s="20" t="s">
        <v>83</v>
      </c>
      <c r="B14" s="19">
        <v>30</v>
      </c>
      <c r="C14" s="57"/>
      <c r="D14" s="45">
        <f>D8+D9-D10-D12-D13</f>
        <v>3928953846</v>
      </c>
      <c r="E14" s="45">
        <f t="shared" ref="E14:G14" si="2">E8+E9-E10-E12-E13</f>
        <v>4646795592</v>
      </c>
      <c r="F14" s="45">
        <f t="shared" si="2"/>
        <v>13977031718</v>
      </c>
      <c r="G14" s="45">
        <f t="shared" si="2"/>
        <v>15431050801</v>
      </c>
    </row>
    <row r="15" spans="1:7">
      <c r="A15" s="20" t="s">
        <v>84</v>
      </c>
      <c r="B15" s="19">
        <v>31</v>
      </c>
      <c r="C15" s="57" t="s">
        <v>204</v>
      </c>
      <c r="D15" s="40">
        <v>135477505</v>
      </c>
      <c r="E15" s="40">
        <v>301693823</v>
      </c>
      <c r="F15" s="40">
        <v>896318386</v>
      </c>
      <c r="G15" s="40">
        <f>447976704+E15</f>
        <v>749670527</v>
      </c>
    </row>
    <row r="16" spans="1:7">
      <c r="A16" s="20" t="s">
        <v>85</v>
      </c>
      <c r="B16" s="19">
        <v>32</v>
      </c>
      <c r="C16" s="57" t="s">
        <v>206</v>
      </c>
      <c r="D16" s="40">
        <v>0</v>
      </c>
      <c r="E16" s="40">
        <v>310378000</v>
      </c>
      <c r="F16" s="40">
        <v>217086845</v>
      </c>
      <c r="G16" s="40">
        <f>375785068+E16</f>
        <v>686163068</v>
      </c>
    </row>
    <row r="17" spans="1:7">
      <c r="A17" s="20" t="s">
        <v>86</v>
      </c>
      <c r="B17" s="19">
        <v>40</v>
      </c>
      <c r="C17" s="57"/>
      <c r="D17" s="45">
        <f>D15-D16</f>
        <v>135477505</v>
      </c>
      <c r="E17" s="45">
        <f t="shared" ref="E17:G17" si="3">E15-E16</f>
        <v>-8684177</v>
      </c>
      <c r="F17" s="45">
        <f t="shared" si="3"/>
        <v>679231541</v>
      </c>
      <c r="G17" s="45">
        <f t="shared" si="3"/>
        <v>63507459</v>
      </c>
    </row>
    <row r="18" spans="1:7">
      <c r="A18" s="20" t="s">
        <v>87</v>
      </c>
      <c r="B18" s="19">
        <v>45</v>
      </c>
      <c r="C18" s="57"/>
      <c r="D18" s="40"/>
      <c r="E18" s="40"/>
      <c r="F18" s="40"/>
      <c r="G18" s="40"/>
    </row>
    <row r="19" spans="1:7">
      <c r="A19" s="20" t="s">
        <v>91</v>
      </c>
      <c r="B19" s="19">
        <v>50</v>
      </c>
      <c r="C19" s="57"/>
      <c r="D19" s="40">
        <f>D14+D17</f>
        <v>4064431351</v>
      </c>
      <c r="E19" s="40">
        <f t="shared" ref="E19:G19" si="4">E14+E17</f>
        <v>4638111415</v>
      </c>
      <c r="F19" s="40">
        <f t="shared" si="4"/>
        <v>14656263259</v>
      </c>
      <c r="G19" s="40">
        <f t="shared" si="4"/>
        <v>15494558260</v>
      </c>
    </row>
    <row r="20" spans="1:7">
      <c r="A20" s="20" t="s">
        <v>92</v>
      </c>
      <c r="B20" s="19">
        <v>51</v>
      </c>
      <c r="C20" s="57"/>
      <c r="D20" s="40">
        <v>811674897</v>
      </c>
      <c r="E20" s="40">
        <v>937884511</v>
      </c>
      <c r="F20" s="40">
        <v>3141877917</v>
      </c>
      <c r="G20" s="40">
        <f>2388418306+E20</f>
        <v>3326302817</v>
      </c>
    </row>
    <row r="21" spans="1:7">
      <c r="A21" s="51" t="s">
        <v>93</v>
      </c>
      <c r="B21" s="52">
        <v>52</v>
      </c>
      <c r="C21" s="59"/>
      <c r="D21" s="40"/>
      <c r="E21" s="40"/>
      <c r="F21" s="40"/>
      <c r="G21" s="40"/>
    </row>
    <row r="22" spans="1:7" ht="28.5">
      <c r="A22" s="20" t="s">
        <v>94</v>
      </c>
      <c r="B22" s="19">
        <v>60</v>
      </c>
      <c r="C22" s="57"/>
      <c r="D22" s="45">
        <f>D19-D20</f>
        <v>3252756454</v>
      </c>
      <c r="E22" s="45">
        <f t="shared" ref="E22:G22" si="5">E19-E20</f>
        <v>3700226904</v>
      </c>
      <c r="F22" s="45">
        <f t="shared" si="5"/>
        <v>11514385342</v>
      </c>
      <c r="G22" s="45">
        <f t="shared" si="5"/>
        <v>12168255443</v>
      </c>
    </row>
    <row r="23" spans="1:7">
      <c r="A23" s="20" t="s">
        <v>88</v>
      </c>
      <c r="B23" s="19">
        <v>61</v>
      </c>
      <c r="C23" s="57"/>
      <c r="D23" s="38">
        <v>0</v>
      </c>
      <c r="E23" s="38">
        <v>0</v>
      </c>
      <c r="F23" s="38">
        <v>0</v>
      </c>
      <c r="G23" s="38">
        <v>0</v>
      </c>
    </row>
    <row r="24" spans="1:7">
      <c r="A24" s="20" t="s">
        <v>89</v>
      </c>
      <c r="B24" s="19">
        <v>62</v>
      </c>
      <c r="C24" s="57"/>
      <c r="D24" s="38">
        <v>0</v>
      </c>
      <c r="E24" s="38">
        <v>0</v>
      </c>
      <c r="F24" s="38">
        <v>0</v>
      </c>
      <c r="G24" s="38">
        <v>0</v>
      </c>
    </row>
    <row r="25" spans="1:7">
      <c r="A25" s="20" t="s">
        <v>95</v>
      </c>
      <c r="B25" s="19">
        <v>70</v>
      </c>
      <c r="C25" s="57"/>
      <c r="D25" s="38">
        <v>380</v>
      </c>
      <c r="E25" s="38">
        <v>527</v>
      </c>
      <c r="F25" s="38">
        <v>1349</v>
      </c>
      <c r="G25" s="38">
        <v>1735</v>
      </c>
    </row>
    <row r="26" spans="1:7" ht="15">
      <c r="A26" s="23" t="s">
        <v>90</v>
      </c>
      <c r="B26" s="14"/>
      <c r="C26" s="14"/>
      <c r="D26" s="14"/>
      <c r="E26" s="14"/>
    </row>
    <row r="27" spans="1:7" ht="15">
      <c r="A27" s="24"/>
      <c r="B27" s="25"/>
      <c r="C27" s="25"/>
      <c r="D27" s="25"/>
      <c r="E27" s="25"/>
    </row>
  </sheetData>
  <dataValidations count="1">
    <dataValidation type="whole" allowBlank="1" showInputMessage="1" showErrorMessage="1" errorTitle="Thông báo về Dữ liệu" error="Sai kiểu dữ liệu" promptTitle="Thông báo về Dữ liệu" prompt="Dữ liệu kiểu số nguyên" sqref="D7:G7 D9:G13 D15:G16 D18:G18 D4:G5 D23:G25 D21:G21">
      <formula1>-9.99999999999999E+29</formula1>
      <formula2>9.99999999999999E+29</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34"/>
  <sheetViews>
    <sheetView workbookViewId="0">
      <selection activeCell="A2" sqref="A2:E2"/>
    </sheetView>
  </sheetViews>
  <sheetFormatPr defaultRowHeight="14.25"/>
  <cols>
    <col min="1" max="1" width="61.7109375" style="1" bestFit="1" customWidth="1"/>
    <col min="2" max="2" width="6.85546875" style="1" bestFit="1" customWidth="1"/>
    <col min="3" max="3" width="6.85546875" style="1" customWidth="1"/>
    <col min="4" max="5" width="22.28515625" style="1" customWidth="1"/>
    <col min="6" max="16384" width="9.140625" style="1"/>
  </cols>
  <sheetData>
    <row r="1" spans="1:5">
      <c r="A1" s="61" t="s">
        <v>752</v>
      </c>
      <c r="B1" s="61"/>
      <c r="C1" s="61"/>
      <c r="D1" s="61"/>
      <c r="E1" s="61"/>
    </row>
    <row r="2" spans="1:5" ht="15">
      <c r="A2" s="62" t="s">
        <v>97</v>
      </c>
      <c r="B2" s="62"/>
      <c r="C2" s="62"/>
      <c r="D2" s="62"/>
      <c r="E2" s="62"/>
    </row>
    <row r="3" spans="1:5" ht="15">
      <c r="A3" s="2"/>
      <c r="B3" s="2"/>
      <c r="C3" s="2"/>
      <c r="D3" s="2"/>
      <c r="E3" s="3" t="s">
        <v>98</v>
      </c>
    </row>
    <row r="4" spans="1:5" ht="28.5">
      <c r="A4" s="6" t="s">
        <v>0</v>
      </c>
      <c r="B4" s="6" t="s">
        <v>11</v>
      </c>
      <c r="C4" s="6" t="s">
        <v>114</v>
      </c>
      <c r="D4" s="8" t="s">
        <v>109</v>
      </c>
      <c r="E4" s="8" t="s">
        <v>110</v>
      </c>
    </row>
    <row r="5" spans="1:5" ht="15">
      <c r="A5" s="9" t="s">
        <v>14</v>
      </c>
      <c r="B5" s="11"/>
      <c r="C5" s="11"/>
      <c r="D5" s="10"/>
      <c r="E5" s="10"/>
    </row>
    <row r="6" spans="1:5" ht="15">
      <c r="A6" s="10" t="s">
        <v>99</v>
      </c>
      <c r="B6" s="11">
        <v>1</v>
      </c>
      <c r="C6" s="34"/>
      <c r="D6" s="39">
        <v>533031513976</v>
      </c>
      <c r="E6" s="39">
        <v>669158464078</v>
      </c>
    </row>
    <row r="7" spans="1:5" ht="15">
      <c r="A7" s="10" t="s">
        <v>100</v>
      </c>
      <c r="B7" s="11">
        <v>2</v>
      </c>
      <c r="C7" s="34"/>
      <c r="D7" s="40">
        <v>-391991643938</v>
      </c>
      <c r="E7" s="40">
        <v>-414902448034</v>
      </c>
    </row>
    <row r="8" spans="1:5" ht="15">
      <c r="A8" s="10" t="s">
        <v>101</v>
      </c>
      <c r="B8" s="11">
        <v>3</v>
      </c>
      <c r="C8" s="34"/>
      <c r="D8" s="40">
        <v>-166899098000</v>
      </c>
      <c r="E8" s="40">
        <v>-193982979084</v>
      </c>
    </row>
    <row r="9" spans="1:5" ht="15">
      <c r="A9" s="10" t="s">
        <v>102</v>
      </c>
      <c r="B9" s="11">
        <v>4</v>
      </c>
      <c r="C9" s="34"/>
      <c r="D9" s="40">
        <v>-19879961906</v>
      </c>
      <c r="E9" s="40">
        <v>-24804439165</v>
      </c>
    </row>
    <row r="10" spans="1:5" ht="15">
      <c r="A10" s="10" t="s">
        <v>103</v>
      </c>
      <c r="B10" s="11">
        <v>5</v>
      </c>
      <c r="C10" s="34"/>
      <c r="D10" s="40">
        <v>-4350247813</v>
      </c>
      <c r="E10" s="40">
        <v>-4182952364</v>
      </c>
    </row>
    <row r="11" spans="1:5" ht="15">
      <c r="A11" s="10" t="s">
        <v>104</v>
      </c>
      <c r="B11" s="11">
        <v>6</v>
      </c>
      <c r="C11" s="34"/>
      <c r="D11" s="40">
        <v>13256803759</v>
      </c>
      <c r="E11" s="40">
        <v>4062663222</v>
      </c>
    </row>
    <row r="12" spans="1:5" ht="15">
      <c r="A12" s="10" t="s">
        <v>105</v>
      </c>
      <c r="B12" s="11">
        <v>7</v>
      </c>
      <c r="C12" s="34"/>
      <c r="D12" s="40">
        <v>-36408501586</v>
      </c>
      <c r="E12" s="40">
        <v>-43414909911</v>
      </c>
    </row>
    <row r="13" spans="1:5" ht="15">
      <c r="A13" s="13" t="s">
        <v>15</v>
      </c>
      <c r="B13" s="12">
        <v>20</v>
      </c>
      <c r="C13" s="34"/>
      <c r="D13" s="41">
        <f>D6+D7+D8+D9+D10+D11+D12</f>
        <v>-73241135508</v>
      </c>
      <c r="E13" s="41">
        <f>E6+E7+E8+E9+E10+E11+E12</f>
        <v>-8066601258</v>
      </c>
    </row>
    <row r="14" spans="1:5" ht="15">
      <c r="A14" s="9" t="s">
        <v>16</v>
      </c>
      <c r="B14" s="11"/>
      <c r="C14" s="34"/>
      <c r="D14" s="42"/>
      <c r="E14" s="42"/>
    </row>
    <row r="15" spans="1:5" ht="15">
      <c r="A15" s="10" t="s">
        <v>17</v>
      </c>
      <c r="B15" s="11">
        <v>21</v>
      </c>
      <c r="C15" s="34"/>
      <c r="D15" s="39">
        <v>-19469626364</v>
      </c>
      <c r="E15" s="39">
        <v>-4843069199</v>
      </c>
    </row>
    <row r="16" spans="1:5" ht="15">
      <c r="A16" s="10" t="s">
        <v>18</v>
      </c>
      <c r="B16" s="11">
        <v>22</v>
      </c>
      <c r="C16" s="34"/>
      <c r="D16" s="39"/>
      <c r="E16" s="39"/>
    </row>
    <row r="17" spans="1:5" ht="15">
      <c r="A17" s="10" t="s">
        <v>35</v>
      </c>
      <c r="B17" s="11">
        <v>23</v>
      </c>
      <c r="C17" s="34"/>
      <c r="D17" s="43"/>
      <c r="E17" s="43"/>
    </row>
    <row r="18" spans="1:5" ht="15">
      <c r="A18" s="10" t="s">
        <v>36</v>
      </c>
      <c r="B18" s="11">
        <v>24</v>
      </c>
      <c r="C18" s="34"/>
      <c r="D18" s="43"/>
      <c r="E18" s="43"/>
    </row>
    <row r="19" spans="1:5" ht="15">
      <c r="A19" s="10" t="s">
        <v>19</v>
      </c>
      <c r="B19" s="11">
        <v>25</v>
      </c>
      <c r="C19" s="34"/>
      <c r="D19" s="40"/>
      <c r="E19" s="40"/>
    </row>
    <row r="20" spans="1:5" ht="15">
      <c r="A20" s="10" t="s">
        <v>20</v>
      </c>
      <c r="B20" s="11">
        <v>26</v>
      </c>
      <c r="C20" s="34"/>
      <c r="D20" s="40">
        <v>11700000000</v>
      </c>
      <c r="E20" s="40">
        <v>2000000000</v>
      </c>
    </row>
    <row r="21" spans="1:5" ht="15">
      <c r="A21" s="10" t="s">
        <v>21</v>
      </c>
      <c r="B21" s="11">
        <v>27</v>
      </c>
      <c r="C21" s="34"/>
      <c r="D21" s="40">
        <v>1234684668</v>
      </c>
      <c r="E21" s="40">
        <v>478218258</v>
      </c>
    </row>
    <row r="22" spans="1:5" ht="15">
      <c r="A22" s="13" t="s">
        <v>22</v>
      </c>
      <c r="B22" s="12">
        <v>30</v>
      </c>
      <c r="C22" s="34"/>
      <c r="D22" s="44">
        <f>D15+D16+D17+D18+D19+D20+D21</f>
        <v>-6534941696</v>
      </c>
      <c r="E22" s="44">
        <f>E15+E16+E17+E18+E19+E20+E21</f>
        <v>-2364850941</v>
      </c>
    </row>
    <row r="23" spans="1:5" ht="15">
      <c r="A23" s="9" t="s">
        <v>23</v>
      </c>
      <c r="B23" s="11"/>
      <c r="C23" s="34"/>
      <c r="D23" s="42"/>
      <c r="E23" s="42"/>
    </row>
    <row r="24" spans="1:5" ht="15">
      <c r="A24" s="10" t="s">
        <v>24</v>
      </c>
      <c r="B24" s="11">
        <v>31</v>
      </c>
      <c r="C24" s="34"/>
      <c r="D24" s="39"/>
      <c r="E24" s="39"/>
    </row>
    <row r="25" spans="1:5" ht="30">
      <c r="A25" s="10" t="s">
        <v>25</v>
      </c>
      <c r="B25" s="11">
        <v>32</v>
      </c>
      <c r="C25" s="34"/>
      <c r="D25" s="39"/>
      <c r="E25" s="39"/>
    </row>
    <row r="26" spans="1:5" ht="15">
      <c r="A26" s="10" t="s">
        <v>26</v>
      </c>
      <c r="B26" s="11">
        <v>33</v>
      </c>
      <c r="C26" s="34"/>
      <c r="D26" s="40">
        <v>462929202791</v>
      </c>
      <c r="E26" s="40">
        <v>532197348072</v>
      </c>
    </row>
    <row r="27" spans="1:5" ht="15">
      <c r="A27" s="10" t="s">
        <v>27</v>
      </c>
      <c r="B27" s="11">
        <v>34</v>
      </c>
      <c r="C27" s="34"/>
      <c r="D27" s="40">
        <v>-411887901674</v>
      </c>
      <c r="E27" s="40">
        <v>-527528720394</v>
      </c>
    </row>
    <row r="28" spans="1:5" ht="15">
      <c r="A28" s="10" t="s">
        <v>28</v>
      </c>
      <c r="B28" s="11">
        <v>35</v>
      </c>
      <c r="C28" s="34"/>
      <c r="D28" s="40">
        <v>-8677792462</v>
      </c>
      <c r="E28" s="40">
        <v>-6887428836</v>
      </c>
    </row>
    <row r="29" spans="1:5" ht="15">
      <c r="A29" s="10" t="s">
        <v>29</v>
      </c>
      <c r="B29" s="11">
        <v>36</v>
      </c>
      <c r="C29" s="34"/>
      <c r="D29" s="40">
        <v>-5627238070</v>
      </c>
      <c r="E29" s="40"/>
    </row>
    <row r="30" spans="1:5" ht="15">
      <c r="A30" s="13" t="s">
        <v>30</v>
      </c>
      <c r="B30" s="12">
        <v>40</v>
      </c>
      <c r="C30" s="34"/>
      <c r="D30" s="44">
        <f>D24+D25+D26+D27+D28+D29</f>
        <v>36736270585</v>
      </c>
      <c r="E30" s="44">
        <f>E24+E25+E26+E27+E28+E29</f>
        <v>-2218801158</v>
      </c>
    </row>
    <row r="31" spans="1:5">
      <c r="A31" s="9" t="s">
        <v>31</v>
      </c>
      <c r="B31" s="6">
        <v>50</v>
      </c>
      <c r="C31" s="34"/>
      <c r="D31" s="45">
        <f>D13+D22+D30</f>
        <v>-43039806619</v>
      </c>
      <c r="E31" s="45">
        <v>-12650253357</v>
      </c>
    </row>
    <row r="32" spans="1:5">
      <c r="A32" s="9" t="s">
        <v>32</v>
      </c>
      <c r="B32" s="6">
        <v>60</v>
      </c>
      <c r="C32" s="34"/>
      <c r="D32" s="45">
        <v>81281654964</v>
      </c>
      <c r="E32" s="45">
        <v>41487162774</v>
      </c>
    </row>
    <row r="33" spans="1:5" ht="15">
      <c r="A33" s="10" t="s">
        <v>33</v>
      </c>
      <c r="B33" s="11">
        <v>61</v>
      </c>
      <c r="C33" s="34"/>
      <c r="D33" s="40">
        <v>76055977</v>
      </c>
      <c r="E33" s="40">
        <v>70738799</v>
      </c>
    </row>
    <row r="34" spans="1:5">
      <c r="A34" s="9" t="s">
        <v>34</v>
      </c>
      <c r="B34" s="6">
        <v>70</v>
      </c>
      <c r="C34" s="34"/>
      <c r="D34" s="45">
        <f>D31+D32+D33</f>
        <v>38317904322</v>
      </c>
      <c r="E34" s="45">
        <f>E31+E32+E33</f>
        <v>28907648216</v>
      </c>
    </row>
  </sheetData>
  <protectedRanges>
    <protectedRange sqref="D6:E34" name="Range1_1"/>
  </protectedRanges>
  <mergeCells count="2">
    <mergeCell ref="A1:E1"/>
    <mergeCell ref="A2:E2"/>
  </mergeCells>
  <conditionalFormatting sqref="D34:E34">
    <cfRule type="expression" dxfId="0" priority="1" stopIfTrue="1">
      <formula>OR(VALUE($S$79)&lt;&gt;0,VALUE($T$79)&lt;&gt;0)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520"/>
  <sheetViews>
    <sheetView workbookViewId="0">
      <selection sqref="A1:XFD1048576"/>
    </sheetView>
  </sheetViews>
  <sheetFormatPr defaultRowHeight="20.25" customHeight="1"/>
  <cols>
    <col min="1" max="1" width="59.28515625" style="67" customWidth="1"/>
    <col min="2" max="2" width="5.7109375" style="255" customWidth="1"/>
    <col min="3" max="3" width="6.85546875" style="255" customWidth="1"/>
    <col min="4" max="5" width="5.7109375" style="255" customWidth="1"/>
    <col min="6" max="6" width="6.5703125" style="255" customWidth="1"/>
    <col min="7" max="7" width="5.7109375" style="255" customWidth="1"/>
    <col min="8" max="8" width="13.7109375" style="71" customWidth="1"/>
    <col min="9" max="9" width="22" style="67" customWidth="1"/>
    <col min="10" max="16384" width="9.140625" style="67"/>
  </cols>
  <sheetData>
    <row r="1" spans="1:8" ht="18.75">
      <c r="A1" s="63" t="s">
        <v>208</v>
      </c>
      <c r="B1" s="64" t="s">
        <v>209</v>
      </c>
      <c r="C1" s="64"/>
      <c r="D1" s="64"/>
      <c r="E1" s="64"/>
      <c r="F1" s="64"/>
      <c r="G1" s="65"/>
      <c r="H1" s="66"/>
    </row>
    <row r="2" spans="1:8" ht="15.75">
      <c r="A2" s="68" t="s">
        <v>210</v>
      </c>
      <c r="B2" s="69" t="s">
        <v>211</v>
      </c>
      <c r="C2" s="69"/>
      <c r="D2" s="69"/>
      <c r="E2" s="69"/>
      <c r="F2" s="69"/>
      <c r="G2" s="70"/>
    </row>
    <row r="3" spans="1:8" ht="15.75">
      <c r="A3" s="72"/>
      <c r="B3" s="69" t="s">
        <v>212</v>
      </c>
      <c r="C3" s="69"/>
      <c r="D3" s="69"/>
      <c r="E3" s="69"/>
      <c r="F3" s="69"/>
      <c r="G3" s="70"/>
    </row>
    <row r="4" spans="1:8" ht="22.5">
      <c r="A4" s="73" t="s">
        <v>213</v>
      </c>
      <c r="B4" s="73"/>
      <c r="C4" s="73"/>
      <c r="D4" s="73"/>
      <c r="E4" s="73"/>
      <c r="F4" s="73"/>
      <c r="G4" s="73"/>
    </row>
    <row r="5" spans="1:8" ht="19.5">
      <c r="A5" s="74" t="s">
        <v>214</v>
      </c>
      <c r="B5" s="74"/>
      <c r="C5" s="74"/>
      <c r="D5" s="74"/>
      <c r="E5" s="74"/>
      <c r="F5" s="74"/>
      <c r="G5" s="74"/>
    </row>
    <row r="6" spans="1:8" s="78" customFormat="1" ht="16.5">
      <c r="A6" s="75" t="s">
        <v>215</v>
      </c>
      <c r="B6" s="76"/>
      <c r="C6" s="76"/>
      <c r="D6" s="76"/>
      <c r="E6" s="76"/>
      <c r="F6" s="76"/>
      <c r="G6" s="76"/>
      <c r="H6" s="77"/>
    </row>
    <row r="7" spans="1:8" s="78" customFormat="1" ht="16.5">
      <c r="A7" s="79" t="s">
        <v>216</v>
      </c>
      <c r="B7" s="79"/>
      <c r="C7" s="79"/>
      <c r="D7" s="79"/>
      <c r="E7" s="79"/>
      <c r="F7" s="79"/>
      <c r="G7" s="79"/>
      <c r="H7" s="77"/>
    </row>
    <row r="8" spans="1:8" s="78" customFormat="1" ht="16.5">
      <c r="A8" s="79" t="s">
        <v>217</v>
      </c>
      <c r="B8" s="79"/>
      <c r="C8" s="79"/>
      <c r="D8" s="79"/>
      <c r="E8" s="79"/>
      <c r="F8" s="79"/>
      <c r="G8" s="79"/>
      <c r="H8" s="77"/>
    </row>
    <row r="9" spans="1:8" s="82" customFormat="1" ht="16.5">
      <c r="A9" s="80" t="s">
        <v>218</v>
      </c>
      <c r="B9" s="80"/>
      <c r="C9" s="80"/>
      <c r="D9" s="80"/>
      <c r="E9" s="80"/>
      <c r="F9" s="80"/>
      <c r="G9" s="80"/>
      <c r="H9" s="81"/>
    </row>
    <row r="10" spans="1:8" s="82" customFormat="1" ht="16.5">
      <c r="A10" s="80" t="s">
        <v>219</v>
      </c>
      <c r="B10" s="80"/>
      <c r="C10" s="80"/>
      <c r="D10" s="80"/>
      <c r="E10" s="80"/>
      <c r="F10" s="80"/>
      <c r="G10" s="80"/>
      <c r="H10" s="81"/>
    </row>
    <row r="11" spans="1:8" s="78" customFormat="1" ht="16.5">
      <c r="A11" s="83" t="s">
        <v>220</v>
      </c>
      <c r="B11" s="83"/>
      <c r="C11" s="83"/>
      <c r="D11" s="83"/>
      <c r="E11" s="83"/>
      <c r="F11" s="83"/>
      <c r="G11" s="83"/>
      <c r="H11" s="77"/>
    </row>
    <row r="12" spans="1:8" s="78" customFormat="1" ht="16.5">
      <c r="A12" s="83" t="s">
        <v>221</v>
      </c>
      <c r="B12" s="83"/>
      <c r="C12" s="83"/>
      <c r="D12" s="83"/>
      <c r="E12" s="83"/>
      <c r="F12" s="83"/>
      <c r="G12" s="83"/>
      <c r="H12" s="77"/>
    </row>
    <row r="13" spans="1:8" s="78" customFormat="1" ht="16.5">
      <c r="A13" s="83" t="s">
        <v>222</v>
      </c>
      <c r="B13" s="83"/>
      <c r="C13" s="83"/>
      <c r="D13" s="83"/>
      <c r="E13" s="83"/>
      <c r="F13" s="83"/>
      <c r="G13" s="83"/>
      <c r="H13" s="77"/>
    </row>
    <row r="14" spans="1:8" s="78" customFormat="1" ht="16.5">
      <c r="A14" s="84" t="s">
        <v>223</v>
      </c>
      <c r="B14" s="85"/>
      <c r="C14" s="85"/>
      <c r="D14" s="85"/>
      <c r="E14" s="85"/>
      <c r="F14" s="85"/>
      <c r="G14" s="85"/>
      <c r="H14" s="77"/>
    </row>
    <row r="15" spans="1:8" s="78" customFormat="1" ht="16.5">
      <c r="A15" s="86" t="s">
        <v>224</v>
      </c>
      <c r="B15" s="86"/>
      <c r="C15" s="86"/>
      <c r="D15" s="86"/>
      <c r="E15" s="86"/>
      <c r="F15" s="86"/>
      <c r="G15" s="86"/>
      <c r="H15" s="77"/>
    </row>
    <row r="16" spans="1:8" s="78" customFormat="1" ht="16.5">
      <c r="A16" s="87" t="s">
        <v>225</v>
      </c>
      <c r="B16" s="85"/>
      <c r="C16" s="85"/>
      <c r="D16" s="85"/>
      <c r="E16" s="85"/>
      <c r="F16" s="85"/>
      <c r="G16" s="85"/>
      <c r="H16" s="77"/>
    </row>
    <row r="17" spans="1:8" s="78" customFormat="1" ht="16.5">
      <c r="A17" s="84" t="s">
        <v>226</v>
      </c>
      <c r="B17" s="85"/>
      <c r="C17" s="85"/>
      <c r="D17" s="85"/>
      <c r="E17" s="85"/>
      <c r="F17" s="85"/>
      <c r="G17" s="85"/>
      <c r="H17" s="77"/>
    </row>
    <row r="18" spans="1:8" s="78" customFormat="1" ht="16.5">
      <c r="A18" s="83" t="s">
        <v>227</v>
      </c>
      <c r="B18" s="83"/>
      <c r="C18" s="83"/>
      <c r="D18" s="83"/>
      <c r="E18" s="83"/>
      <c r="F18" s="83"/>
      <c r="G18" s="83"/>
      <c r="H18" s="77"/>
    </row>
    <row r="19" spans="1:8" s="78" customFormat="1" ht="16.5">
      <c r="A19" s="83" t="s">
        <v>228</v>
      </c>
      <c r="B19" s="83"/>
      <c r="C19" s="83"/>
      <c r="D19" s="83"/>
      <c r="E19" s="83"/>
      <c r="F19" s="83"/>
      <c r="G19" s="83"/>
      <c r="H19" s="77"/>
    </row>
    <row r="20" spans="1:8" s="78" customFormat="1" ht="16.5">
      <c r="A20" s="87" t="s">
        <v>229</v>
      </c>
      <c r="B20" s="85"/>
      <c r="C20" s="85"/>
      <c r="D20" s="85"/>
      <c r="E20" s="85"/>
      <c r="F20" s="85"/>
      <c r="G20" s="85"/>
      <c r="H20" s="77"/>
    </row>
    <row r="21" spans="1:8" s="78" customFormat="1" ht="16.5">
      <c r="A21" s="84" t="s">
        <v>230</v>
      </c>
      <c r="B21" s="85"/>
      <c r="C21" s="85"/>
      <c r="D21" s="85"/>
      <c r="E21" s="85"/>
      <c r="F21" s="85"/>
      <c r="G21" s="85"/>
      <c r="H21" s="77"/>
    </row>
    <row r="22" spans="1:8" s="78" customFormat="1" ht="16.5">
      <c r="A22" s="80" t="s">
        <v>231</v>
      </c>
      <c r="B22" s="88"/>
      <c r="C22" s="88"/>
      <c r="D22" s="88"/>
      <c r="E22" s="88"/>
      <c r="F22" s="88"/>
      <c r="G22" s="88"/>
      <c r="H22" s="77"/>
    </row>
    <row r="23" spans="1:8" s="78" customFormat="1" ht="16.5">
      <c r="A23" s="88" t="s">
        <v>232</v>
      </c>
      <c r="B23" s="88"/>
      <c r="C23" s="88"/>
      <c r="D23" s="88"/>
      <c r="E23" s="88"/>
      <c r="F23" s="88"/>
      <c r="G23" s="88"/>
      <c r="H23" s="77"/>
    </row>
    <row r="24" spans="1:8" s="78" customFormat="1" ht="16.5">
      <c r="A24" s="86" t="s">
        <v>233</v>
      </c>
      <c r="B24" s="86"/>
      <c r="C24" s="86"/>
      <c r="D24" s="86"/>
      <c r="E24" s="86"/>
      <c r="F24" s="86"/>
      <c r="G24" s="86"/>
      <c r="H24" s="77"/>
    </row>
    <row r="25" spans="1:8" s="78" customFormat="1" ht="16.5">
      <c r="A25" s="86" t="s">
        <v>234</v>
      </c>
      <c r="B25" s="86"/>
      <c r="C25" s="86"/>
      <c r="D25" s="86"/>
      <c r="E25" s="86"/>
      <c r="F25" s="86"/>
      <c r="G25" s="86"/>
      <c r="H25" s="77"/>
    </row>
    <row r="26" spans="1:8" s="78" customFormat="1" ht="16.5">
      <c r="A26" s="88" t="s">
        <v>235</v>
      </c>
      <c r="B26" s="88"/>
      <c r="C26" s="88"/>
      <c r="D26" s="88"/>
      <c r="E26" s="88"/>
      <c r="F26" s="88"/>
      <c r="G26" s="88"/>
      <c r="H26" s="77"/>
    </row>
    <row r="27" spans="1:8" s="90" customFormat="1" ht="16.5">
      <c r="A27" s="89" t="s">
        <v>236</v>
      </c>
      <c r="B27" s="89"/>
      <c r="C27" s="89"/>
      <c r="D27" s="89"/>
      <c r="E27" s="89"/>
      <c r="F27" s="89"/>
      <c r="G27" s="89"/>
      <c r="H27" s="77"/>
    </row>
    <row r="28" spans="1:8" s="90" customFormat="1" ht="16.5">
      <c r="A28" s="88" t="s">
        <v>237</v>
      </c>
      <c r="B28" s="88"/>
      <c r="C28" s="88"/>
      <c r="D28" s="88"/>
      <c r="E28" s="88"/>
      <c r="F28" s="88"/>
      <c r="G28" s="88"/>
      <c r="H28" s="77"/>
    </row>
    <row r="29" spans="1:8" s="90" customFormat="1" ht="16.5">
      <c r="A29" s="91" t="s">
        <v>238</v>
      </c>
      <c r="B29" s="85"/>
      <c r="C29" s="85"/>
      <c r="D29" s="85"/>
      <c r="E29" s="85"/>
      <c r="F29" s="85"/>
      <c r="G29" s="85"/>
      <c r="H29" s="77"/>
    </row>
    <row r="30" spans="1:8" s="90" customFormat="1" ht="16.5">
      <c r="A30" s="91" t="s">
        <v>239</v>
      </c>
      <c r="B30" s="85"/>
      <c r="C30" s="85"/>
      <c r="D30" s="85"/>
      <c r="E30" s="85"/>
      <c r="F30" s="85"/>
      <c r="G30" s="85"/>
      <c r="H30" s="77"/>
    </row>
    <row r="31" spans="1:8" s="90" customFormat="1" ht="16.5">
      <c r="A31" s="92" t="s">
        <v>240</v>
      </c>
      <c r="B31" s="92"/>
      <c r="C31" s="92"/>
      <c r="D31" s="92"/>
      <c r="E31" s="92"/>
      <c r="F31" s="92"/>
      <c r="G31" s="92"/>
      <c r="H31" s="77"/>
    </row>
    <row r="32" spans="1:8" s="90" customFormat="1" ht="16.5">
      <c r="A32" s="88" t="s">
        <v>241</v>
      </c>
      <c r="B32" s="88"/>
      <c r="C32" s="88"/>
      <c r="D32" s="88"/>
      <c r="E32" s="88"/>
      <c r="F32" s="88"/>
      <c r="G32" s="88"/>
      <c r="H32" s="77"/>
    </row>
    <row r="33" spans="1:8" s="78" customFormat="1" ht="16.5">
      <c r="A33" s="87" t="s">
        <v>242</v>
      </c>
      <c r="B33" s="85"/>
      <c r="C33" s="85"/>
      <c r="D33" s="85"/>
      <c r="E33" s="85"/>
      <c r="F33" s="85"/>
      <c r="G33" s="85"/>
      <c r="H33" s="77"/>
    </row>
    <row r="34" spans="1:8" s="78" customFormat="1" ht="16.5">
      <c r="A34" s="88" t="s">
        <v>243</v>
      </c>
      <c r="B34" s="88"/>
      <c r="C34" s="88"/>
      <c r="D34" s="88"/>
      <c r="E34" s="88"/>
      <c r="F34" s="88"/>
      <c r="G34" s="88"/>
      <c r="H34" s="77"/>
    </row>
    <row r="35" spans="1:8" s="78" customFormat="1" ht="16.5">
      <c r="A35" s="89" t="s">
        <v>244</v>
      </c>
      <c r="B35" s="89"/>
      <c r="C35" s="89"/>
      <c r="D35" s="89"/>
      <c r="E35" s="89"/>
      <c r="F35" s="89"/>
      <c r="G35" s="89"/>
      <c r="H35" s="77"/>
    </row>
    <row r="36" spans="1:8" s="90" customFormat="1" ht="16.5">
      <c r="A36" s="92" t="s">
        <v>245</v>
      </c>
      <c r="B36" s="92"/>
      <c r="C36" s="92"/>
      <c r="D36" s="92"/>
      <c r="E36" s="92"/>
      <c r="F36" s="92"/>
      <c r="G36" s="92"/>
      <c r="H36" s="77"/>
    </row>
    <row r="37" spans="1:8" s="90" customFormat="1" ht="16.5">
      <c r="A37" s="88" t="s">
        <v>246</v>
      </c>
      <c r="B37" s="88"/>
      <c r="C37" s="88"/>
      <c r="D37" s="88"/>
      <c r="E37" s="88"/>
      <c r="F37" s="88"/>
      <c r="G37" s="88"/>
      <c r="H37" s="77"/>
    </row>
    <row r="38" spans="1:8" s="90" customFormat="1" ht="16.5">
      <c r="A38" s="86" t="s">
        <v>247</v>
      </c>
      <c r="B38" s="86"/>
      <c r="C38" s="86"/>
      <c r="D38" s="86"/>
      <c r="E38" s="86"/>
      <c r="F38" s="86"/>
      <c r="G38" s="86"/>
      <c r="H38" s="77"/>
    </row>
    <row r="39" spans="1:8" s="90" customFormat="1" ht="16.5">
      <c r="A39" s="89" t="s">
        <v>248</v>
      </c>
      <c r="B39" s="89"/>
      <c r="C39" s="89"/>
      <c r="D39" s="89"/>
      <c r="E39" s="89"/>
      <c r="F39" s="89"/>
      <c r="G39" s="89"/>
      <c r="H39" s="77"/>
    </row>
    <row r="40" spans="1:8" s="90" customFormat="1" ht="16.5">
      <c r="A40" s="89" t="s">
        <v>249</v>
      </c>
      <c r="B40" s="89"/>
      <c r="C40" s="89"/>
      <c r="D40" s="89"/>
      <c r="E40" s="89"/>
      <c r="F40" s="89"/>
      <c r="G40" s="89"/>
      <c r="H40" s="77"/>
    </row>
    <row r="41" spans="1:8" s="90" customFormat="1" ht="16.5">
      <c r="A41" s="89" t="s">
        <v>250</v>
      </c>
      <c r="B41" s="89"/>
      <c r="C41" s="89"/>
      <c r="D41" s="89"/>
      <c r="E41" s="89"/>
      <c r="F41" s="89"/>
      <c r="G41" s="89"/>
      <c r="H41" s="77"/>
    </row>
    <row r="42" spans="1:8" s="90" customFormat="1" ht="16.5">
      <c r="A42" s="93" t="s">
        <v>251</v>
      </c>
      <c r="B42" s="85"/>
      <c r="C42" s="85"/>
      <c r="D42" s="85"/>
      <c r="E42" s="85"/>
      <c r="F42" s="85"/>
      <c r="G42" s="85"/>
      <c r="H42" s="77"/>
    </row>
    <row r="43" spans="1:8" s="90" customFormat="1" ht="16.5">
      <c r="A43" s="89" t="s">
        <v>252</v>
      </c>
      <c r="B43" s="89"/>
      <c r="C43" s="85"/>
      <c r="D43" s="85"/>
      <c r="E43" s="85"/>
      <c r="F43" s="85"/>
      <c r="G43" s="85"/>
      <c r="H43" s="77"/>
    </row>
    <row r="44" spans="1:8" s="90" customFormat="1" ht="16.5">
      <c r="A44" s="94" t="s">
        <v>253</v>
      </c>
      <c r="B44" s="95"/>
      <c r="C44" s="95"/>
      <c r="D44" s="95"/>
      <c r="E44" s="95"/>
      <c r="F44" s="95"/>
      <c r="G44" s="95"/>
      <c r="H44" s="77"/>
    </row>
    <row r="45" spans="1:8" s="78" customFormat="1" ht="16.5">
      <c r="A45" s="83" t="s">
        <v>254</v>
      </c>
      <c r="B45" s="83"/>
      <c r="C45" s="83"/>
      <c r="D45" s="83"/>
      <c r="E45" s="83"/>
      <c r="F45" s="83"/>
      <c r="G45" s="83"/>
      <c r="H45" s="77"/>
    </row>
    <row r="46" spans="1:8" s="78" customFormat="1" ht="16.5">
      <c r="A46" s="80" t="s">
        <v>255</v>
      </c>
      <c r="B46" s="80"/>
      <c r="C46" s="80"/>
      <c r="D46" s="80"/>
      <c r="E46" s="80"/>
      <c r="F46" s="80"/>
      <c r="G46" s="80"/>
      <c r="H46" s="77"/>
    </row>
    <row r="47" spans="1:8" s="90" customFormat="1" ht="16.5">
      <c r="A47" s="80" t="s">
        <v>256</v>
      </c>
      <c r="B47" s="80"/>
      <c r="C47" s="80"/>
      <c r="D47" s="80"/>
      <c r="E47" s="80"/>
      <c r="F47" s="80"/>
      <c r="G47" s="80"/>
      <c r="H47" s="77"/>
    </row>
    <row r="48" spans="1:8" s="90" customFormat="1" ht="16.5">
      <c r="A48" s="80" t="s">
        <v>257</v>
      </c>
      <c r="B48" s="80"/>
      <c r="C48" s="80"/>
      <c r="D48" s="80"/>
      <c r="E48" s="80"/>
      <c r="F48" s="80"/>
      <c r="G48" s="80"/>
      <c r="H48" s="77"/>
    </row>
    <row r="49" spans="1:8" s="90" customFormat="1" ht="16.5">
      <c r="A49" s="88" t="s">
        <v>258</v>
      </c>
      <c r="B49" s="88"/>
      <c r="C49" s="88"/>
      <c r="D49" s="88"/>
      <c r="E49" s="88"/>
      <c r="F49" s="88"/>
      <c r="G49" s="88"/>
      <c r="H49" s="77"/>
    </row>
    <row r="50" spans="1:8" s="98" customFormat="1" ht="16.5">
      <c r="A50" s="96" t="s">
        <v>259</v>
      </c>
      <c r="B50" s="96"/>
      <c r="C50" s="96"/>
      <c r="D50" s="96"/>
      <c r="E50" s="96"/>
      <c r="F50" s="96"/>
      <c r="G50" s="96"/>
      <c r="H50" s="97"/>
    </row>
    <row r="51" spans="1:8" s="90" customFormat="1" ht="16.5">
      <c r="A51" s="96" t="s">
        <v>260</v>
      </c>
      <c r="B51" s="96"/>
      <c r="C51" s="96"/>
      <c r="D51" s="96"/>
      <c r="E51" s="96"/>
      <c r="F51" s="96"/>
      <c r="G51" s="96"/>
      <c r="H51" s="77"/>
    </row>
    <row r="52" spans="1:8" s="90" customFormat="1" ht="16.5">
      <c r="A52" s="96" t="s">
        <v>261</v>
      </c>
      <c r="B52" s="96"/>
      <c r="C52" s="96"/>
      <c r="D52" s="96"/>
      <c r="E52" s="96"/>
      <c r="F52" s="96"/>
      <c r="G52" s="96"/>
      <c r="H52" s="77"/>
    </row>
    <row r="53" spans="1:8" s="90" customFormat="1" ht="16.5">
      <c r="A53" s="96" t="s">
        <v>262</v>
      </c>
      <c r="B53" s="96"/>
      <c r="C53" s="96"/>
      <c r="D53" s="96"/>
      <c r="E53" s="96"/>
      <c r="F53" s="96"/>
      <c r="G53" s="96"/>
      <c r="H53" s="77"/>
    </row>
    <row r="54" spans="1:8" s="90" customFormat="1" ht="16.5">
      <c r="A54" s="96" t="s">
        <v>263</v>
      </c>
      <c r="B54" s="96"/>
      <c r="C54" s="96"/>
      <c r="D54" s="96"/>
      <c r="E54" s="96"/>
      <c r="F54" s="96"/>
      <c r="G54" s="96"/>
      <c r="H54" s="77"/>
    </row>
    <row r="55" spans="1:8" s="90" customFormat="1" ht="33">
      <c r="A55" s="87" t="s">
        <v>264</v>
      </c>
      <c r="B55" s="85"/>
      <c r="C55" s="85"/>
      <c r="D55" s="85"/>
      <c r="E55" s="85"/>
      <c r="F55" s="85"/>
      <c r="G55" s="85"/>
      <c r="H55" s="77"/>
    </row>
    <row r="56" spans="1:8" s="100" customFormat="1" ht="16.5">
      <c r="A56" s="88" t="s">
        <v>265</v>
      </c>
      <c r="B56" s="88"/>
      <c r="C56" s="88"/>
      <c r="D56" s="88"/>
      <c r="E56" s="88"/>
      <c r="F56" s="88"/>
      <c r="G56" s="88"/>
      <c r="H56" s="99"/>
    </row>
    <row r="57" spans="1:8" s="90" customFormat="1" ht="16.5">
      <c r="A57" s="88" t="s">
        <v>266</v>
      </c>
      <c r="B57" s="88"/>
      <c r="C57" s="88"/>
      <c r="D57" s="88"/>
      <c r="E57" s="88"/>
      <c r="F57" s="88"/>
      <c r="G57" s="88"/>
      <c r="H57" s="77"/>
    </row>
    <row r="58" spans="1:8" s="90" customFormat="1" ht="16.5">
      <c r="A58" s="88" t="s">
        <v>267</v>
      </c>
      <c r="B58" s="88"/>
      <c r="C58" s="88"/>
      <c r="D58" s="88"/>
      <c r="E58" s="88"/>
      <c r="F58" s="88"/>
      <c r="G58" s="88"/>
      <c r="H58" s="77"/>
    </row>
    <row r="59" spans="1:8" s="90" customFormat="1" ht="16.5">
      <c r="A59" s="101" t="s">
        <v>268</v>
      </c>
      <c r="B59" s="101"/>
      <c r="C59" s="101"/>
      <c r="D59" s="101"/>
      <c r="E59" s="101"/>
      <c r="F59" s="101"/>
      <c r="G59" s="101"/>
      <c r="H59" s="77"/>
    </row>
    <row r="60" spans="1:8" s="90" customFormat="1" ht="16.5">
      <c r="A60" s="96" t="s">
        <v>269</v>
      </c>
      <c r="B60" s="96"/>
      <c r="C60" s="96"/>
      <c r="D60" s="96"/>
      <c r="E60" s="96"/>
      <c r="F60" s="96"/>
      <c r="G60" s="96"/>
      <c r="H60" s="77"/>
    </row>
    <row r="61" spans="1:8" s="90" customFormat="1" ht="16.5">
      <c r="A61" s="96" t="s">
        <v>270</v>
      </c>
      <c r="B61" s="96"/>
      <c r="C61" s="96"/>
      <c r="D61" s="96"/>
      <c r="E61" s="96"/>
      <c r="F61" s="96"/>
      <c r="G61" s="96"/>
      <c r="H61" s="77"/>
    </row>
    <row r="62" spans="1:8" s="90" customFormat="1" ht="16.5">
      <c r="A62" s="87" t="s">
        <v>271</v>
      </c>
      <c r="B62" s="102"/>
      <c r="C62" s="102"/>
      <c r="D62" s="102"/>
      <c r="E62" s="102"/>
      <c r="F62" s="102"/>
      <c r="G62" s="102"/>
      <c r="H62" s="77"/>
    </row>
    <row r="63" spans="1:8" s="90" customFormat="1" ht="16.5">
      <c r="A63" s="88" t="s">
        <v>272</v>
      </c>
      <c r="B63" s="88"/>
      <c r="C63" s="88"/>
      <c r="D63" s="88"/>
      <c r="E63" s="88"/>
      <c r="F63" s="88"/>
      <c r="G63" s="88"/>
      <c r="H63" s="77"/>
    </row>
    <row r="64" spans="1:8" s="90" customFormat="1" ht="16.5">
      <c r="A64" s="89" t="s">
        <v>273</v>
      </c>
      <c r="B64" s="89"/>
      <c r="C64" s="89"/>
      <c r="D64" s="89"/>
      <c r="E64" s="89"/>
      <c r="F64" s="89"/>
      <c r="G64" s="89"/>
      <c r="H64" s="77"/>
    </row>
    <row r="65" spans="1:8" s="90" customFormat="1" ht="16.5">
      <c r="A65" s="89" t="s">
        <v>274</v>
      </c>
      <c r="B65" s="89"/>
      <c r="C65" s="89"/>
      <c r="D65" s="89"/>
      <c r="E65" s="89"/>
      <c r="F65" s="89"/>
      <c r="G65" s="89"/>
      <c r="H65" s="77"/>
    </row>
    <row r="66" spans="1:8" s="90" customFormat="1" ht="16.5">
      <c r="A66" s="89" t="s">
        <v>275</v>
      </c>
      <c r="B66" s="89"/>
      <c r="C66" s="89"/>
      <c r="D66" s="89"/>
      <c r="E66" s="89"/>
      <c r="F66" s="89"/>
      <c r="G66" s="89"/>
      <c r="H66" s="77"/>
    </row>
    <row r="67" spans="1:8" s="90" customFormat="1" ht="16.5">
      <c r="A67" s="89" t="s">
        <v>276</v>
      </c>
      <c r="B67" s="89"/>
      <c r="C67" s="89"/>
      <c r="D67" s="89"/>
      <c r="E67" s="89"/>
      <c r="F67" s="89"/>
      <c r="G67" s="89"/>
      <c r="H67" s="77"/>
    </row>
    <row r="68" spans="1:8" s="90" customFormat="1" ht="16.5">
      <c r="A68" s="88" t="s">
        <v>277</v>
      </c>
      <c r="B68" s="88"/>
      <c r="C68" s="88"/>
      <c r="D68" s="88"/>
      <c r="E68" s="88"/>
      <c r="F68" s="88"/>
      <c r="G68" s="88"/>
      <c r="H68" s="77"/>
    </row>
    <row r="69" spans="1:8" s="90" customFormat="1" ht="16.5">
      <c r="A69" s="89" t="s">
        <v>278</v>
      </c>
      <c r="B69" s="89"/>
      <c r="C69" s="89"/>
      <c r="D69" s="89"/>
      <c r="E69" s="89"/>
      <c r="F69" s="89"/>
      <c r="G69" s="89"/>
      <c r="H69" s="77"/>
    </row>
    <row r="70" spans="1:8" s="90" customFormat="1" ht="16.5">
      <c r="A70" s="83" t="s">
        <v>279</v>
      </c>
      <c r="B70" s="83"/>
      <c r="C70" s="83"/>
      <c r="D70" s="83"/>
      <c r="E70" s="83"/>
      <c r="F70" s="83"/>
      <c r="G70" s="83"/>
      <c r="H70" s="77"/>
    </row>
    <row r="71" spans="1:8" s="78" customFormat="1" ht="16.5">
      <c r="A71" s="89" t="s">
        <v>280</v>
      </c>
      <c r="B71" s="89"/>
      <c r="C71" s="89"/>
      <c r="D71" s="89"/>
      <c r="E71" s="89"/>
      <c r="F71" s="89"/>
      <c r="G71" s="89"/>
      <c r="H71" s="77"/>
    </row>
    <row r="72" spans="1:8" s="78" customFormat="1" ht="16.5">
      <c r="A72" s="88" t="s">
        <v>281</v>
      </c>
      <c r="B72" s="88"/>
      <c r="C72" s="88"/>
      <c r="D72" s="88"/>
      <c r="E72" s="88"/>
      <c r="F72" s="88"/>
      <c r="G72" s="88"/>
      <c r="H72" s="77"/>
    </row>
    <row r="73" spans="1:8" s="90" customFormat="1" ht="16.5">
      <c r="A73" s="96" t="s">
        <v>282</v>
      </c>
      <c r="B73" s="96"/>
      <c r="C73" s="96"/>
      <c r="D73" s="96"/>
      <c r="E73" s="96"/>
      <c r="F73" s="96"/>
      <c r="G73" s="96"/>
      <c r="H73" s="77"/>
    </row>
    <row r="74" spans="1:8" s="90" customFormat="1" ht="16.5">
      <c r="A74" s="96" t="s">
        <v>283</v>
      </c>
      <c r="B74" s="96"/>
      <c r="C74" s="96"/>
      <c r="D74" s="96"/>
      <c r="E74" s="96"/>
      <c r="F74" s="96"/>
      <c r="G74" s="96"/>
      <c r="H74" s="77"/>
    </row>
    <row r="75" spans="1:8" s="90" customFormat="1" ht="16.5">
      <c r="A75" s="88" t="s">
        <v>284</v>
      </c>
      <c r="B75" s="88"/>
      <c r="C75" s="88"/>
      <c r="D75" s="88"/>
      <c r="E75" s="88"/>
      <c r="F75" s="88"/>
      <c r="G75" s="88"/>
      <c r="H75" s="77"/>
    </row>
    <row r="76" spans="1:8" s="90" customFormat="1" ht="16.5">
      <c r="A76" s="80" t="s">
        <v>285</v>
      </c>
      <c r="B76" s="80"/>
      <c r="C76" s="80"/>
      <c r="D76" s="80"/>
      <c r="E76" s="80"/>
      <c r="F76" s="80"/>
      <c r="G76" s="80"/>
      <c r="H76" s="77"/>
    </row>
    <row r="77" spans="1:8" s="98" customFormat="1" ht="16.5">
      <c r="A77" s="103" t="s">
        <v>286</v>
      </c>
      <c r="B77" s="103"/>
      <c r="C77" s="103"/>
      <c r="D77" s="103"/>
      <c r="E77" s="103"/>
      <c r="F77" s="103"/>
      <c r="G77" s="103"/>
      <c r="H77" s="97"/>
    </row>
    <row r="78" spans="1:8" s="90" customFormat="1" ht="16.5">
      <c r="A78" s="80" t="s">
        <v>287</v>
      </c>
      <c r="B78" s="88"/>
      <c r="C78" s="88"/>
      <c r="D78" s="88"/>
      <c r="E78" s="88"/>
      <c r="F78" s="88"/>
      <c r="G78" s="88"/>
      <c r="H78" s="77"/>
    </row>
    <row r="79" spans="1:8" s="78" customFormat="1" ht="16.5">
      <c r="A79" s="83" t="s">
        <v>288</v>
      </c>
      <c r="B79" s="83"/>
      <c r="C79" s="83"/>
      <c r="D79" s="83"/>
      <c r="E79" s="83"/>
      <c r="F79" s="83"/>
      <c r="G79" s="83"/>
      <c r="H79" s="77"/>
    </row>
    <row r="80" spans="1:8" s="78" customFormat="1" ht="16.5">
      <c r="A80" s="80" t="s">
        <v>289</v>
      </c>
      <c r="B80" s="80"/>
      <c r="C80" s="80"/>
      <c r="D80" s="80"/>
      <c r="E80" s="80"/>
      <c r="F80" s="80"/>
      <c r="G80" s="80"/>
      <c r="H80" s="77"/>
    </row>
    <row r="81" spans="1:8" s="78" customFormat="1" ht="16.5">
      <c r="A81" s="104" t="s">
        <v>290</v>
      </c>
      <c r="B81" s="104"/>
      <c r="C81" s="104"/>
      <c r="D81" s="104"/>
      <c r="E81" s="104"/>
      <c r="F81" s="104"/>
      <c r="G81" s="104"/>
      <c r="H81" s="77"/>
    </row>
    <row r="82" spans="1:8" s="78" customFormat="1" ht="16.5">
      <c r="A82" s="105" t="s">
        <v>291</v>
      </c>
      <c r="B82" s="105"/>
      <c r="C82" s="105"/>
      <c r="D82" s="105"/>
      <c r="E82" s="105"/>
      <c r="F82" s="105"/>
      <c r="G82" s="105"/>
      <c r="H82" s="77"/>
    </row>
    <row r="83" spans="1:8" s="90" customFormat="1" ht="16.5">
      <c r="A83" s="105" t="s">
        <v>292</v>
      </c>
      <c r="B83" s="105"/>
      <c r="C83" s="105"/>
      <c r="D83" s="105"/>
      <c r="E83" s="105"/>
      <c r="F83" s="105"/>
      <c r="G83" s="105"/>
      <c r="H83" s="77"/>
    </row>
    <row r="84" spans="1:8" s="78" customFormat="1" ht="16.5">
      <c r="A84" s="106" t="s">
        <v>293</v>
      </c>
      <c r="B84" s="107"/>
      <c r="C84" s="107"/>
      <c r="D84" s="107"/>
      <c r="E84" s="107"/>
      <c r="F84" s="107"/>
      <c r="G84" s="107"/>
      <c r="H84" s="77"/>
    </row>
    <row r="85" spans="1:8" s="78" customFormat="1" ht="33">
      <c r="A85" s="108" t="s">
        <v>294</v>
      </c>
      <c r="B85" s="109"/>
      <c r="C85" s="109"/>
      <c r="D85" s="109"/>
      <c r="E85" s="109"/>
      <c r="F85" s="109"/>
      <c r="G85" s="109"/>
      <c r="H85" s="77"/>
    </row>
    <row r="86" spans="1:8" s="113" customFormat="1" ht="16.5">
      <c r="A86" s="110" t="s">
        <v>295</v>
      </c>
      <c r="B86" s="111" t="s">
        <v>296</v>
      </c>
      <c r="C86" s="111"/>
      <c r="D86" s="111"/>
      <c r="E86" s="111" t="s">
        <v>297</v>
      </c>
      <c r="F86" s="111"/>
      <c r="G86" s="111"/>
      <c r="H86" s="112"/>
    </row>
    <row r="87" spans="1:8" s="78" customFormat="1" ht="16.5">
      <c r="A87" s="114" t="s">
        <v>298</v>
      </c>
      <c r="B87" s="115">
        <v>35201541</v>
      </c>
      <c r="C87" s="115"/>
      <c r="D87" s="115"/>
      <c r="E87" s="115">
        <v>167087161</v>
      </c>
      <c r="F87" s="115"/>
      <c r="G87" s="115"/>
      <c r="H87" s="77"/>
    </row>
    <row r="88" spans="1:8" s="78" customFormat="1" ht="16.5">
      <c r="A88" s="114" t="s">
        <v>299</v>
      </c>
      <c r="B88" s="115">
        <v>38282702781</v>
      </c>
      <c r="C88" s="115"/>
      <c r="D88" s="115"/>
      <c r="E88" s="115">
        <v>81114567803</v>
      </c>
      <c r="F88" s="115"/>
      <c r="G88" s="115"/>
      <c r="H88" s="77"/>
    </row>
    <row r="89" spans="1:8" s="78" customFormat="1" ht="16.5">
      <c r="A89" s="114" t="s">
        <v>300</v>
      </c>
      <c r="B89" s="115"/>
      <c r="C89" s="115"/>
      <c r="D89" s="115"/>
      <c r="E89" s="115"/>
      <c r="F89" s="115"/>
      <c r="G89" s="115"/>
      <c r="H89" s="77"/>
    </row>
    <row r="90" spans="1:8" s="78" customFormat="1" ht="16.5">
      <c r="A90" s="116" t="s">
        <v>301</v>
      </c>
      <c r="B90" s="117">
        <f>SUM(B87:B89)</f>
        <v>38317904322</v>
      </c>
      <c r="C90" s="117"/>
      <c r="D90" s="117"/>
      <c r="E90" s="117">
        <f>SUM(E87:E89)</f>
        <v>81281654964</v>
      </c>
      <c r="F90" s="117"/>
      <c r="G90" s="117"/>
      <c r="H90" s="77"/>
    </row>
    <row r="91" spans="1:8" s="78" customFormat="1" ht="17.25">
      <c r="A91" s="118" t="s">
        <v>302</v>
      </c>
      <c r="B91" s="111" t="s">
        <v>296</v>
      </c>
      <c r="C91" s="111"/>
      <c r="D91" s="111"/>
      <c r="E91" s="111" t="s">
        <v>297</v>
      </c>
      <c r="F91" s="111"/>
      <c r="G91" s="111"/>
      <c r="H91" s="77"/>
    </row>
    <row r="92" spans="1:8" s="78" customFormat="1" ht="16.5">
      <c r="A92" s="119" t="s">
        <v>303</v>
      </c>
      <c r="B92" s="111"/>
      <c r="C92" s="111"/>
      <c r="D92" s="111"/>
      <c r="E92" s="111"/>
      <c r="F92" s="111"/>
      <c r="G92" s="111"/>
      <c r="H92" s="77"/>
    </row>
    <row r="93" spans="1:8" s="78" customFormat="1" ht="33">
      <c r="A93" s="120" t="s">
        <v>304</v>
      </c>
      <c r="B93" s="111"/>
      <c r="C93" s="111"/>
      <c r="D93" s="111"/>
      <c r="E93" s="111"/>
      <c r="F93" s="111"/>
      <c r="G93" s="111"/>
      <c r="H93" s="77"/>
    </row>
    <row r="94" spans="1:8" s="78" customFormat="1" ht="33">
      <c r="A94" s="120" t="s">
        <v>305</v>
      </c>
      <c r="B94" s="111"/>
      <c r="C94" s="111"/>
      <c r="D94" s="111"/>
      <c r="E94" s="111"/>
      <c r="F94" s="111"/>
      <c r="G94" s="111"/>
      <c r="H94" s="77"/>
    </row>
    <row r="95" spans="1:8" s="78" customFormat="1" ht="16.5">
      <c r="A95" s="114" t="s">
        <v>306</v>
      </c>
      <c r="B95" s="111"/>
      <c r="C95" s="111"/>
      <c r="D95" s="111"/>
      <c r="E95" s="121"/>
      <c r="F95" s="121"/>
      <c r="G95" s="121"/>
      <c r="H95" s="77"/>
    </row>
    <row r="96" spans="1:8" s="78" customFormat="1" ht="16.5">
      <c r="A96" s="114" t="s">
        <v>307</v>
      </c>
      <c r="B96" s="111"/>
      <c r="C96" s="111"/>
      <c r="D96" s="111"/>
      <c r="E96" s="111"/>
      <c r="F96" s="111"/>
      <c r="G96" s="111"/>
      <c r="H96" s="77"/>
    </row>
    <row r="97" spans="1:8" s="78" customFormat="1" ht="16.5">
      <c r="A97" s="114" t="s">
        <v>308</v>
      </c>
      <c r="B97" s="111"/>
      <c r="C97" s="111"/>
      <c r="D97" s="111"/>
      <c r="E97" s="111"/>
      <c r="F97" s="111"/>
      <c r="G97" s="111"/>
      <c r="H97" s="77"/>
    </row>
    <row r="98" spans="1:8" s="78" customFormat="1" ht="16.5">
      <c r="A98" s="114" t="s">
        <v>309</v>
      </c>
      <c r="B98" s="111"/>
      <c r="C98" s="111"/>
      <c r="D98" s="111"/>
      <c r="E98" s="111"/>
      <c r="F98" s="111"/>
      <c r="G98" s="111"/>
      <c r="H98" s="77"/>
    </row>
    <row r="99" spans="1:8" s="78" customFormat="1" ht="16.5">
      <c r="A99" s="119" t="s">
        <v>310</v>
      </c>
      <c r="B99" s="111" t="s">
        <v>296</v>
      </c>
      <c r="C99" s="111"/>
      <c r="D99" s="111"/>
      <c r="E99" s="111" t="s">
        <v>297</v>
      </c>
      <c r="F99" s="111"/>
      <c r="G99" s="111"/>
      <c r="H99" s="77"/>
    </row>
    <row r="100" spans="1:8" s="78" customFormat="1" ht="16.5">
      <c r="A100" s="110" t="s">
        <v>311</v>
      </c>
      <c r="B100" s="111"/>
      <c r="C100" s="111"/>
      <c r="D100" s="111"/>
      <c r="E100" s="111"/>
      <c r="F100" s="111"/>
      <c r="G100" s="111"/>
      <c r="H100" s="77"/>
    </row>
    <row r="101" spans="1:8" s="78" customFormat="1" ht="16.5">
      <c r="A101" s="114" t="s">
        <v>312</v>
      </c>
      <c r="B101" s="111"/>
      <c r="C101" s="111"/>
      <c r="D101" s="111"/>
      <c r="E101" s="111"/>
      <c r="F101" s="111"/>
      <c r="G101" s="111"/>
      <c r="H101" s="77"/>
    </row>
    <row r="102" spans="1:8" s="78" customFormat="1" ht="16.5">
      <c r="A102" s="114" t="s">
        <v>313</v>
      </c>
      <c r="B102" s="111"/>
      <c r="C102" s="111"/>
      <c r="D102" s="111"/>
      <c r="E102" s="111"/>
      <c r="F102" s="111"/>
      <c r="G102" s="111"/>
      <c r="H102" s="77"/>
    </row>
    <row r="103" spans="1:8" s="78" customFormat="1" ht="16.5">
      <c r="A103" s="114" t="s">
        <v>314</v>
      </c>
      <c r="B103" s="111"/>
      <c r="C103" s="111"/>
      <c r="D103" s="111"/>
      <c r="E103" s="111"/>
      <c r="F103" s="111"/>
      <c r="G103" s="111"/>
      <c r="H103" s="77"/>
    </row>
    <row r="104" spans="1:8" s="78" customFormat="1" ht="16.5">
      <c r="A104" s="110" t="s">
        <v>315</v>
      </c>
      <c r="B104" s="111"/>
      <c r="C104" s="111"/>
      <c r="D104" s="111"/>
      <c r="E104" s="111"/>
      <c r="F104" s="111"/>
      <c r="G104" s="111"/>
      <c r="H104" s="77"/>
    </row>
    <row r="105" spans="1:8" s="78" customFormat="1" ht="16.5">
      <c r="A105" s="114" t="s">
        <v>312</v>
      </c>
      <c r="B105" s="111"/>
      <c r="C105" s="111"/>
      <c r="D105" s="111"/>
      <c r="E105" s="111"/>
      <c r="F105" s="111"/>
      <c r="G105" s="111"/>
      <c r="H105" s="77"/>
    </row>
    <row r="106" spans="1:8" s="78" customFormat="1" ht="16.5">
      <c r="A106" s="114" t="s">
        <v>313</v>
      </c>
      <c r="B106" s="111"/>
      <c r="C106" s="111"/>
      <c r="D106" s="111"/>
      <c r="E106" s="111"/>
      <c r="F106" s="111"/>
      <c r="G106" s="111"/>
      <c r="H106" s="77"/>
    </row>
    <row r="107" spans="1:8" s="78" customFormat="1" ht="16.5">
      <c r="A107" s="114" t="s">
        <v>314</v>
      </c>
      <c r="B107" s="111"/>
      <c r="C107" s="111"/>
      <c r="D107" s="111"/>
      <c r="E107" s="111"/>
      <c r="F107" s="111"/>
      <c r="G107" s="111"/>
      <c r="H107" s="77"/>
    </row>
    <row r="108" spans="1:8" s="78" customFormat="1" ht="16.5">
      <c r="A108" s="122" t="s">
        <v>316</v>
      </c>
      <c r="B108" s="111" t="s">
        <v>296</v>
      </c>
      <c r="C108" s="111"/>
      <c r="D108" s="111"/>
      <c r="E108" s="111" t="s">
        <v>297</v>
      </c>
      <c r="F108" s="111"/>
      <c r="G108" s="111"/>
      <c r="H108" s="77"/>
    </row>
    <row r="109" spans="1:8" s="78" customFormat="1" ht="16.5">
      <c r="A109" s="114" t="s">
        <v>317</v>
      </c>
      <c r="B109" s="123">
        <v>0</v>
      </c>
      <c r="C109" s="123"/>
      <c r="D109" s="123"/>
      <c r="E109" s="123">
        <v>0</v>
      </c>
      <c r="F109" s="123"/>
      <c r="G109" s="123"/>
      <c r="H109" s="77"/>
    </row>
    <row r="110" spans="1:8" s="78" customFormat="1" ht="16.5">
      <c r="A110" s="114" t="s">
        <v>318</v>
      </c>
      <c r="B110" s="123">
        <v>0</v>
      </c>
      <c r="C110" s="123"/>
      <c r="D110" s="123"/>
      <c r="E110" s="123">
        <v>11700000000</v>
      </c>
      <c r="F110" s="123"/>
      <c r="G110" s="123"/>
      <c r="H110" s="77"/>
    </row>
    <row r="111" spans="1:8" s="78" customFormat="1" ht="16.5">
      <c r="A111" s="114" t="s">
        <v>319</v>
      </c>
      <c r="B111" s="123">
        <v>8300000000</v>
      </c>
      <c r="C111" s="123"/>
      <c r="D111" s="123"/>
      <c r="E111" s="123">
        <v>8300000000</v>
      </c>
      <c r="F111" s="123"/>
      <c r="G111" s="123"/>
      <c r="H111" s="77"/>
    </row>
    <row r="112" spans="1:8" s="78" customFormat="1" ht="16.5">
      <c r="A112" s="124" t="s">
        <v>301</v>
      </c>
      <c r="B112" s="125">
        <f>SUM(B109:B111)</f>
        <v>8300000000</v>
      </c>
      <c r="C112" s="126"/>
      <c r="D112" s="126"/>
      <c r="E112" s="125">
        <f>SUM(E109:E111)</f>
        <v>20000000000</v>
      </c>
      <c r="F112" s="126"/>
      <c r="G112" s="126"/>
      <c r="H112" s="77"/>
    </row>
    <row r="113" spans="1:8" s="78" customFormat="1" ht="17.25">
      <c r="A113" s="118" t="s">
        <v>320</v>
      </c>
      <c r="B113" s="111" t="s">
        <v>296</v>
      </c>
      <c r="C113" s="111"/>
      <c r="D113" s="111"/>
      <c r="E113" s="111" t="s">
        <v>297</v>
      </c>
      <c r="F113" s="111"/>
      <c r="G113" s="111"/>
      <c r="H113" s="77"/>
    </row>
    <row r="114" spans="1:8" s="78" customFormat="1" ht="16.5">
      <c r="A114" s="110" t="s">
        <v>321</v>
      </c>
      <c r="B114" s="127">
        <f>B115+B116</f>
        <v>245455972658</v>
      </c>
      <c r="C114" s="127"/>
      <c r="D114" s="127"/>
      <c r="E114" s="127">
        <f>E115+E116</f>
        <v>212160485971</v>
      </c>
      <c r="F114" s="127"/>
      <c r="G114" s="127"/>
      <c r="H114" s="77"/>
    </row>
    <row r="115" spans="1:8" s="130" customFormat="1" ht="16.5">
      <c r="A115" s="128" t="s">
        <v>322</v>
      </c>
      <c r="B115" s="129">
        <v>130337330530</v>
      </c>
      <c r="C115" s="129"/>
      <c r="D115" s="129"/>
      <c r="E115" s="129">
        <v>83199525958</v>
      </c>
      <c r="F115" s="129"/>
      <c r="G115" s="129"/>
      <c r="H115" s="99"/>
    </row>
    <row r="116" spans="1:8" s="130" customFormat="1" ht="16.5">
      <c r="A116" s="131" t="s">
        <v>323</v>
      </c>
      <c r="B116" s="129">
        <f>245455972658-B115</f>
        <v>115118642128</v>
      </c>
      <c r="C116" s="129"/>
      <c r="D116" s="129"/>
      <c r="E116" s="129">
        <v>128960960013</v>
      </c>
      <c r="F116" s="129"/>
      <c r="G116" s="129"/>
      <c r="H116" s="99"/>
    </row>
    <row r="117" spans="1:8" s="78" customFormat="1" ht="33">
      <c r="A117" s="120" t="s">
        <v>324</v>
      </c>
      <c r="B117" s="132">
        <f>SUM(B118:D121)</f>
        <v>133489372943</v>
      </c>
      <c r="C117" s="133"/>
      <c r="D117" s="133"/>
      <c r="E117" s="132">
        <f>SUM(E118:G121)</f>
        <v>86351568371</v>
      </c>
      <c r="F117" s="133"/>
      <c r="G117" s="133"/>
      <c r="H117" s="77"/>
    </row>
    <row r="118" spans="1:8" s="78" customFormat="1" ht="16.5">
      <c r="A118" s="128" t="s">
        <v>322</v>
      </c>
      <c r="B118" s="123">
        <f>B115</f>
        <v>130337330530</v>
      </c>
      <c r="C118" s="123"/>
      <c r="D118" s="123"/>
      <c r="E118" s="123">
        <v>83199525958</v>
      </c>
      <c r="F118" s="123"/>
      <c r="G118" s="123"/>
      <c r="H118" s="77"/>
    </row>
    <row r="119" spans="1:8" s="78" customFormat="1" ht="16.5">
      <c r="A119" s="128" t="s">
        <v>325</v>
      </c>
      <c r="B119" s="123">
        <v>562000000</v>
      </c>
      <c r="C119" s="123"/>
      <c r="D119" s="123"/>
      <c r="E119" s="123">
        <v>562000000</v>
      </c>
      <c r="F119" s="123"/>
      <c r="G119" s="123"/>
      <c r="H119" s="77"/>
    </row>
    <row r="120" spans="1:8" s="78" customFormat="1" ht="16.5">
      <c r="A120" s="128" t="s">
        <v>326</v>
      </c>
      <c r="B120" s="123">
        <v>2448242413</v>
      </c>
      <c r="C120" s="123"/>
      <c r="D120" s="123"/>
      <c r="E120" s="123">
        <v>2448242413</v>
      </c>
      <c r="F120" s="123"/>
      <c r="G120" s="123"/>
      <c r="H120" s="77"/>
    </row>
    <row r="121" spans="1:8" s="78" customFormat="1" ht="16.5">
      <c r="A121" s="128" t="s">
        <v>327</v>
      </c>
      <c r="B121" s="123">
        <v>141800000</v>
      </c>
      <c r="C121" s="123"/>
      <c r="D121" s="123"/>
      <c r="E121" s="123">
        <v>141800000</v>
      </c>
      <c r="F121" s="123"/>
      <c r="G121" s="123"/>
      <c r="H121" s="77"/>
    </row>
    <row r="122" spans="1:8" s="113" customFormat="1" ht="17.25">
      <c r="A122" s="118" t="s">
        <v>328</v>
      </c>
      <c r="B122" s="111" t="s">
        <v>296</v>
      </c>
      <c r="C122" s="111"/>
      <c r="D122" s="111"/>
      <c r="E122" s="111" t="s">
        <v>297</v>
      </c>
      <c r="F122" s="111"/>
      <c r="G122" s="111"/>
      <c r="H122" s="112"/>
    </row>
    <row r="123" spans="1:8" s="113" customFormat="1" ht="16.5">
      <c r="A123" s="110" t="s">
        <v>329</v>
      </c>
      <c r="B123" s="111"/>
      <c r="C123" s="111"/>
      <c r="D123" s="111"/>
      <c r="E123" s="111"/>
      <c r="F123" s="111"/>
      <c r="G123" s="111"/>
      <c r="H123" s="112"/>
    </row>
    <row r="124" spans="1:8" s="78" customFormat="1" ht="16.5">
      <c r="A124" s="114" t="s">
        <v>330</v>
      </c>
      <c r="B124" s="123">
        <f>B125+B126</f>
        <v>3692300021</v>
      </c>
      <c r="C124" s="123"/>
      <c r="D124" s="123"/>
      <c r="E124" s="123">
        <f>E125+E126</f>
        <v>5523691477</v>
      </c>
      <c r="F124" s="123"/>
      <c r="G124" s="123"/>
      <c r="H124" s="77"/>
    </row>
    <row r="125" spans="1:8" s="78" customFormat="1" ht="16.5">
      <c r="A125" s="134" t="s">
        <v>331</v>
      </c>
      <c r="B125" s="135">
        <v>0</v>
      </c>
      <c r="C125" s="135"/>
      <c r="D125" s="135"/>
      <c r="E125" s="135">
        <v>1170000000</v>
      </c>
      <c r="F125" s="135"/>
      <c r="G125" s="135"/>
      <c r="H125" s="77"/>
    </row>
    <row r="126" spans="1:8" s="78" customFormat="1" ht="16.5">
      <c r="A126" s="134" t="s">
        <v>332</v>
      </c>
      <c r="B126" s="135">
        <v>3692300021</v>
      </c>
      <c r="C126" s="135"/>
      <c r="D126" s="135"/>
      <c r="E126" s="135">
        <v>4353691477</v>
      </c>
      <c r="F126" s="135"/>
      <c r="G126" s="135"/>
      <c r="H126" s="77" t="s">
        <v>333</v>
      </c>
    </row>
    <row r="127" spans="1:8" s="78" customFormat="1" ht="16.5">
      <c r="A127" s="114" t="s">
        <v>334</v>
      </c>
      <c r="B127" s="135">
        <v>0</v>
      </c>
      <c r="C127" s="135"/>
      <c r="D127" s="135"/>
      <c r="E127" s="135">
        <v>0</v>
      </c>
      <c r="F127" s="135"/>
      <c r="G127" s="135"/>
      <c r="H127" s="77"/>
    </row>
    <row r="128" spans="1:8" s="78" customFormat="1" ht="16.5">
      <c r="A128" s="114" t="s">
        <v>335</v>
      </c>
      <c r="B128" s="123">
        <v>1725480551</v>
      </c>
      <c r="C128" s="123"/>
      <c r="D128" s="123"/>
      <c r="E128" s="123">
        <v>2094871332</v>
      </c>
      <c r="F128" s="123"/>
      <c r="G128" s="123"/>
      <c r="H128" s="77" t="s">
        <v>336</v>
      </c>
    </row>
    <row r="129" spans="1:9" s="78" customFormat="1" ht="21.75" customHeight="1">
      <c r="A129" s="114" t="s">
        <v>337</v>
      </c>
      <c r="B129" s="123">
        <v>4786613402</v>
      </c>
      <c r="C129" s="123"/>
      <c r="D129" s="123"/>
      <c r="E129" s="123">
        <v>4012906602</v>
      </c>
      <c r="F129" s="123"/>
      <c r="G129" s="123"/>
      <c r="H129" s="77" t="s">
        <v>338</v>
      </c>
    </row>
    <row r="130" spans="1:9" s="78" customFormat="1" ht="21.75" customHeight="1">
      <c r="A130" s="114" t="s">
        <v>339</v>
      </c>
      <c r="B130" s="135">
        <v>0</v>
      </c>
      <c r="C130" s="135"/>
      <c r="D130" s="135"/>
      <c r="E130" s="135">
        <v>0</v>
      </c>
      <c r="F130" s="135"/>
      <c r="G130" s="135"/>
      <c r="H130" s="77"/>
    </row>
    <row r="131" spans="1:9" s="78" customFormat="1" ht="21.75" customHeight="1">
      <c r="A131" s="114" t="s">
        <v>340</v>
      </c>
      <c r="B131" s="115">
        <v>79000000</v>
      </c>
      <c r="C131" s="115"/>
      <c r="D131" s="115"/>
      <c r="E131" s="115">
        <v>61000000</v>
      </c>
      <c r="F131" s="115"/>
      <c r="G131" s="115"/>
      <c r="H131" s="77"/>
    </row>
    <row r="132" spans="1:9" s="78" customFormat="1" ht="24" customHeight="1">
      <c r="A132" s="116" t="s">
        <v>301</v>
      </c>
      <c r="B132" s="117">
        <f>B124+B127+B128+B129+B130+B131</f>
        <v>10283393974</v>
      </c>
      <c r="C132" s="117"/>
      <c r="D132" s="117"/>
      <c r="E132" s="117">
        <f>E124+E127+E128+E129+E130+E131</f>
        <v>11692469411</v>
      </c>
      <c r="F132" s="117"/>
      <c r="G132" s="117"/>
      <c r="H132" s="77"/>
      <c r="I132" s="136"/>
    </row>
    <row r="133" spans="1:9" s="78" customFormat="1" ht="26.25" customHeight="1">
      <c r="A133" s="110" t="s">
        <v>341</v>
      </c>
      <c r="B133" s="123"/>
      <c r="C133" s="123"/>
      <c r="D133" s="123"/>
      <c r="E133" s="123"/>
      <c r="F133" s="123"/>
      <c r="G133" s="123"/>
      <c r="H133" s="77"/>
    </row>
    <row r="134" spans="1:9" s="78" customFormat="1" ht="26.25" customHeight="1">
      <c r="A134" s="114" t="s">
        <v>342</v>
      </c>
      <c r="B134" s="123"/>
      <c r="C134" s="123"/>
      <c r="D134" s="123"/>
      <c r="E134" s="123"/>
      <c r="F134" s="123"/>
      <c r="G134" s="123"/>
      <c r="H134" s="77"/>
    </row>
    <row r="135" spans="1:9" s="78" customFormat="1" ht="26.25" customHeight="1">
      <c r="A135" s="114" t="s">
        <v>343</v>
      </c>
      <c r="B135" s="123"/>
      <c r="C135" s="123"/>
      <c r="D135" s="123"/>
      <c r="E135" s="123"/>
      <c r="F135" s="123"/>
      <c r="G135" s="123"/>
      <c r="H135" s="77"/>
    </row>
    <row r="136" spans="1:9" s="78" customFormat="1" ht="26.25" customHeight="1">
      <c r="A136" s="114" t="s">
        <v>334</v>
      </c>
      <c r="B136" s="123"/>
      <c r="C136" s="123"/>
      <c r="D136" s="123"/>
      <c r="E136" s="123"/>
      <c r="F136" s="123"/>
      <c r="G136" s="123"/>
      <c r="H136" s="77"/>
    </row>
    <row r="137" spans="1:9" s="78" customFormat="1" ht="26.25" customHeight="1">
      <c r="A137" s="114" t="s">
        <v>335</v>
      </c>
      <c r="B137" s="123">
        <v>3442491073</v>
      </c>
      <c r="C137" s="123"/>
      <c r="D137" s="123"/>
      <c r="E137" s="123">
        <v>3692491073</v>
      </c>
      <c r="F137" s="123"/>
      <c r="G137" s="123"/>
      <c r="H137" s="77" t="s">
        <v>344</v>
      </c>
    </row>
    <row r="138" spans="1:9" s="78" customFormat="1" ht="26.25" customHeight="1">
      <c r="A138" s="114" t="s">
        <v>345</v>
      </c>
      <c r="B138" s="123"/>
      <c r="C138" s="123"/>
      <c r="D138" s="123"/>
      <c r="E138" s="123"/>
      <c r="F138" s="123"/>
      <c r="G138" s="123"/>
      <c r="H138" s="77"/>
    </row>
    <row r="139" spans="1:9" s="78" customFormat="1" ht="26.25" customHeight="1">
      <c r="A139" s="114" t="s">
        <v>339</v>
      </c>
      <c r="B139" s="123"/>
      <c r="C139" s="123"/>
      <c r="D139" s="123"/>
      <c r="E139" s="123"/>
      <c r="F139" s="123"/>
      <c r="G139" s="123"/>
      <c r="H139" s="77"/>
    </row>
    <row r="140" spans="1:9" s="78" customFormat="1" ht="26.25" customHeight="1">
      <c r="A140" s="114" t="s">
        <v>330</v>
      </c>
      <c r="B140" s="123"/>
      <c r="C140" s="123"/>
      <c r="D140" s="123"/>
      <c r="E140" s="123"/>
      <c r="F140" s="123"/>
      <c r="G140" s="123"/>
      <c r="H140" s="77"/>
    </row>
    <row r="141" spans="1:9" s="78" customFormat="1" ht="27.75" customHeight="1">
      <c r="A141" s="116" t="s">
        <v>301</v>
      </c>
      <c r="B141" s="117">
        <f>SUM(B137:B140)</f>
        <v>3442491073</v>
      </c>
      <c r="C141" s="117"/>
      <c r="D141" s="117"/>
      <c r="E141" s="117">
        <f>SUM(E137:E140)</f>
        <v>3692491073</v>
      </c>
      <c r="F141" s="117"/>
      <c r="G141" s="117"/>
      <c r="H141" s="77"/>
      <c r="I141" s="136"/>
    </row>
    <row r="142" spans="1:9" s="78" customFormat="1" ht="42.75" customHeight="1">
      <c r="A142" s="137" t="s">
        <v>346</v>
      </c>
      <c r="B142" s="111" t="s">
        <v>296</v>
      </c>
      <c r="C142" s="111"/>
      <c r="D142" s="111"/>
      <c r="E142" s="111" t="s">
        <v>297</v>
      </c>
      <c r="F142" s="111"/>
      <c r="G142" s="111"/>
      <c r="H142" s="77"/>
      <c r="I142" s="136"/>
    </row>
    <row r="143" spans="1:9" s="78" customFormat="1" ht="26.25" hidden="1" customHeight="1">
      <c r="A143" s="138" t="s">
        <v>347</v>
      </c>
      <c r="B143" s="111"/>
      <c r="C143" s="111"/>
      <c r="D143" s="111"/>
      <c r="E143" s="111"/>
      <c r="F143" s="111"/>
      <c r="G143" s="111"/>
      <c r="H143" s="77"/>
      <c r="I143" s="136"/>
    </row>
    <row r="144" spans="1:9" s="78" customFormat="1" ht="26.25" hidden="1" customHeight="1">
      <c r="A144" s="138" t="s">
        <v>348</v>
      </c>
      <c r="B144" s="111"/>
      <c r="C144" s="111"/>
      <c r="D144" s="111"/>
      <c r="E144" s="111"/>
      <c r="F144" s="111"/>
      <c r="G144" s="111"/>
      <c r="H144" s="77"/>
      <c r="I144" s="136"/>
    </row>
    <row r="145" spans="1:9" s="78" customFormat="1" ht="26.25" hidden="1" customHeight="1">
      <c r="A145" s="138" t="s">
        <v>349</v>
      </c>
      <c r="B145" s="111"/>
      <c r="C145" s="111"/>
      <c r="D145" s="111"/>
      <c r="E145" s="111"/>
      <c r="F145" s="111"/>
      <c r="G145" s="111"/>
      <c r="H145" s="77"/>
      <c r="I145" s="136"/>
    </row>
    <row r="146" spans="1:9" s="78" customFormat="1" ht="26.25" hidden="1" customHeight="1">
      <c r="A146" s="138" t="s">
        <v>350</v>
      </c>
      <c r="B146" s="111"/>
      <c r="C146" s="111"/>
      <c r="D146" s="111"/>
      <c r="E146" s="111"/>
      <c r="F146" s="111"/>
      <c r="G146" s="111"/>
      <c r="H146" s="77"/>
      <c r="I146" s="136"/>
    </row>
    <row r="147" spans="1:9" s="78" customFormat="1" ht="27.75" customHeight="1">
      <c r="A147" s="139" t="s">
        <v>351</v>
      </c>
      <c r="B147" s="111" t="s">
        <v>296</v>
      </c>
      <c r="C147" s="111"/>
      <c r="D147" s="111"/>
      <c r="E147" s="111" t="s">
        <v>297</v>
      </c>
      <c r="F147" s="111"/>
      <c r="G147" s="111"/>
      <c r="H147" s="77"/>
      <c r="I147" s="136"/>
    </row>
    <row r="148" spans="1:9" s="78" customFormat="1" ht="48" customHeight="1">
      <c r="A148" s="120" t="s">
        <v>352</v>
      </c>
      <c r="B148" s="140">
        <v>11033915062</v>
      </c>
      <c r="C148" s="140"/>
      <c r="D148" s="140"/>
      <c r="E148" s="140">
        <v>10937820400</v>
      </c>
      <c r="F148" s="140"/>
      <c r="G148" s="140"/>
      <c r="H148" s="77"/>
      <c r="I148" s="136"/>
    </row>
    <row r="149" spans="1:9" s="78" customFormat="1" ht="52.5" customHeight="1">
      <c r="A149" s="141" t="s">
        <v>353</v>
      </c>
      <c r="B149" s="111"/>
      <c r="C149" s="111"/>
      <c r="D149" s="111"/>
      <c r="E149" s="111"/>
      <c r="F149" s="111"/>
      <c r="G149" s="111"/>
      <c r="H149" s="77"/>
      <c r="I149" s="136"/>
    </row>
    <row r="150" spans="1:9" s="78" customFormat="1" ht="26.25" customHeight="1">
      <c r="A150" s="142" t="s">
        <v>354</v>
      </c>
      <c r="B150" s="111"/>
      <c r="C150" s="111"/>
      <c r="D150" s="111"/>
      <c r="E150" s="111"/>
      <c r="F150" s="111"/>
      <c r="G150" s="111"/>
      <c r="H150" s="77"/>
      <c r="I150" s="136"/>
    </row>
    <row r="151" spans="1:9" s="78" customFormat="1" ht="28.5" customHeight="1">
      <c r="A151" s="116" t="s">
        <v>301</v>
      </c>
      <c r="B151" s="143">
        <f>B148</f>
        <v>11033915062</v>
      </c>
      <c r="C151" s="144"/>
      <c r="D151" s="144"/>
      <c r="E151" s="143">
        <f>E148</f>
        <v>10937820400</v>
      </c>
      <c r="F151" s="144"/>
      <c r="G151" s="144"/>
      <c r="H151" s="77"/>
      <c r="I151" s="136"/>
    </row>
    <row r="152" spans="1:9" s="78" customFormat="1" ht="30" customHeight="1">
      <c r="A152" s="118" t="s">
        <v>355</v>
      </c>
      <c r="B152" s="111" t="s">
        <v>296</v>
      </c>
      <c r="C152" s="111"/>
      <c r="D152" s="111"/>
      <c r="E152" s="111" t="s">
        <v>297</v>
      </c>
      <c r="F152" s="111"/>
      <c r="G152" s="111"/>
      <c r="H152" s="77"/>
    </row>
    <row r="153" spans="1:9" s="78" customFormat="1" ht="30" customHeight="1">
      <c r="A153" s="114" t="s">
        <v>356</v>
      </c>
      <c r="B153" s="115">
        <v>9082839573</v>
      </c>
      <c r="C153" s="115"/>
      <c r="D153" s="115"/>
      <c r="E153" s="115">
        <v>1338454854</v>
      </c>
      <c r="F153" s="115"/>
      <c r="G153" s="115"/>
      <c r="H153" s="77"/>
    </row>
    <row r="154" spans="1:9" s="78" customFormat="1" ht="30" customHeight="1">
      <c r="A154" s="114" t="s">
        <v>357</v>
      </c>
      <c r="B154" s="115">
        <v>1614652625</v>
      </c>
      <c r="C154" s="115"/>
      <c r="D154" s="115"/>
      <c r="E154" s="115">
        <v>313031692</v>
      </c>
      <c r="F154" s="115"/>
      <c r="G154" s="115"/>
      <c r="H154" s="145"/>
    </row>
    <row r="155" spans="1:9" s="78" customFormat="1" ht="30" customHeight="1">
      <c r="A155" s="114" t="s">
        <v>358</v>
      </c>
      <c r="B155" s="115">
        <v>234502757535</v>
      </c>
      <c r="C155" s="115"/>
      <c r="D155" s="115"/>
      <c r="E155" s="115">
        <v>209345679914</v>
      </c>
      <c r="F155" s="115"/>
      <c r="G155" s="115"/>
      <c r="H155" s="145"/>
    </row>
    <row r="156" spans="1:9" s="78" customFormat="1" ht="30" customHeight="1">
      <c r="A156" s="114" t="s">
        <v>359</v>
      </c>
      <c r="B156" s="115">
        <v>376588446</v>
      </c>
      <c r="C156" s="115"/>
      <c r="D156" s="115"/>
      <c r="E156" s="115">
        <v>666819393</v>
      </c>
      <c r="F156" s="115"/>
      <c r="G156" s="115"/>
      <c r="H156" s="77"/>
    </row>
    <row r="157" spans="1:9" s="78" customFormat="1" ht="27" hidden="1" customHeight="1">
      <c r="A157" s="114" t="s">
        <v>360</v>
      </c>
      <c r="B157" s="115"/>
      <c r="C157" s="115"/>
      <c r="D157" s="115"/>
      <c r="E157" s="115"/>
      <c r="F157" s="115"/>
      <c r="G157" s="115"/>
      <c r="H157" s="77"/>
    </row>
    <row r="158" spans="1:9" s="78" customFormat="1" ht="27" hidden="1" customHeight="1">
      <c r="A158" s="114" t="s">
        <v>361</v>
      </c>
      <c r="B158" s="115"/>
      <c r="C158" s="115"/>
      <c r="D158" s="115"/>
      <c r="E158" s="115"/>
      <c r="F158" s="115"/>
      <c r="G158" s="115"/>
      <c r="H158" s="77"/>
    </row>
    <row r="159" spans="1:9" s="78" customFormat="1" ht="29.25" customHeight="1">
      <c r="A159" s="116" t="s">
        <v>362</v>
      </c>
      <c r="B159" s="117">
        <f>SUM(B153:B158)</f>
        <v>245576838179</v>
      </c>
      <c r="C159" s="117"/>
      <c r="D159" s="117"/>
      <c r="E159" s="117">
        <f>SUM(E153:E158)</f>
        <v>211663985853</v>
      </c>
      <c r="F159" s="117"/>
      <c r="G159" s="117"/>
      <c r="H159" s="77"/>
    </row>
    <row r="160" spans="1:9" s="130" customFormat="1" ht="29.25" customHeight="1">
      <c r="A160" s="146" t="s">
        <v>363</v>
      </c>
      <c r="B160" s="147" t="s">
        <v>296</v>
      </c>
      <c r="C160" s="147"/>
      <c r="D160" s="147"/>
      <c r="E160" s="147" t="s">
        <v>297</v>
      </c>
      <c r="F160" s="147"/>
      <c r="G160" s="147"/>
      <c r="H160" s="99"/>
    </row>
    <row r="161" spans="1:9" s="78" customFormat="1" ht="32.25" customHeight="1">
      <c r="A161" s="148" t="s">
        <v>364</v>
      </c>
      <c r="B161" s="149"/>
      <c r="C161" s="149"/>
      <c r="D161" s="149"/>
      <c r="E161" s="149"/>
      <c r="F161" s="149"/>
      <c r="G161" s="149"/>
      <c r="H161" s="77"/>
    </row>
    <row r="162" spans="1:9" s="78" customFormat="1" ht="51.75" customHeight="1">
      <c r="A162" s="148" t="s">
        <v>365</v>
      </c>
      <c r="B162" s="149"/>
      <c r="C162" s="149"/>
      <c r="D162" s="149"/>
      <c r="E162" s="149"/>
      <c r="F162" s="149"/>
      <c r="G162" s="149"/>
      <c r="H162" s="77"/>
    </row>
    <row r="163" spans="1:9" s="78" customFormat="1" ht="29.25" hidden="1" customHeight="1">
      <c r="A163" s="150" t="s">
        <v>301</v>
      </c>
      <c r="B163" s="151">
        <v>0</v>
      </c>
      <c r="C163" s="151"/>
      <c r="D163" s="151"/>
      <c r="E163" s="151">
        <v>0</v>
      </c>
      <c r="F163" s="151"/>
      <c r="G163" s="151"/>
      <c r="H163" s="77"/>
    </row>
    <row r="164" spans="1:9" s="130" customFormat="1" ht="49.5" customHeight="1">
      <c r="A164" s="148" t="s">
        <v>366</v>
      </c>
      <c r="B164" s="152"/>
      <c r="C164" s="152"/>
      <c r="D164" s="152"/>
      <c r="E164" s="152"/>
      <c r="F164" s="152"/>
      <c r="G164" s="152"/>
      <c r="H164" s="99"/>
    </row>
    <row r="165" spans="1:9" s="78" customFormat="1" ht="33.75" hidden="1" customHeight="1">
      <c r="A165" s="153" t="s">
        <v>367</v>
      </c>
      <c r="B165" s="149"/>
      <c r="C165" s="149"/>
      <c r="D165" s="149"/>
      <c r="E165" s="149"/>
      <c r="F165" s="149"/>
      <c r="G165" s="149"/>
      <c r="H165" s="77"/>
    </row>
    <row r="166" spans="1:9" s="78" customFormat="1" ht="33.75" hidden="1" customHeight="1">
      <c r="A166" s="153" t="s">
        <v>368</v>
      </c>
      <c r="B166" s="149"/>
      <c r="C166" s="149"/>
      <c r="D166" s="149"/>
      <c r="E166" s="149"/>
      <c r="F166" s="149"/>
      <c r="G166" s="149"/>
      <c r="H166" s="77"/>
    </row>
    <row r="167" spans="1:9" s="78" customFormat="1" ht="33.75" hidden="1" customHeight="1">
      <c r="A167" s="153" t="s">
        <v>369</v>
      </c>
      <c r="B167" s="149"/>
      <c r="C167" s="149"/>
      <c r="D167" s="149"/>
      <c r="E167" s="149"/>
      <c r="F167" s="149"/>
      <c r="G167" s="149"/>
      <c r="H167" s="77"/>
    </row>
    <row r="168" spans="1:9" s="78" customFormat="1" ht="42" customHeight="1">
      <c r="A168" s="118" t="s">
        <v>370</v>
      </c>
      <c r="B168" s="154" t="s">
        <v>296</v>
      </c>
      <c r="C168" s="154"/>
      <c r="D168" s="154"/>
      <c r="E168" s="154" t="s">
        <v>297</v>
      </c>
      <c r="F168" s="154"/>
      <c r="G168" s="154"/>
      <c r="H168" s="155"/>
      <c r="I168" s="156"/>
    </row>
    <row r="169" spans="1:9" s="78" customFormat="1" ht="42" customHeight="1">
      <c r="A169" s="110" t="s">
        <v>371</v>
      </c>
      <c r="B169" s="111"/>
      <c r="C169" s="111"/>
      <c r="D169" s="111"/>
      <c r="E169" s="111"/>
      <c r="F169" s="111"/>
      <c r="G169" s="111"/>
      <c r="H169" s="155"/>
      <c r="I169" s="156"/>
    </row>
    <row r="170" spans="1:9" s="78" customFormat="1" ht="42" customHeight="1">
      <c r="A170" s="157" t="s">
        <v>372</v>
      </c>
      <c r="B170" s="111"/>
      <c r="C170" s="111"/>
      <c r="D170" s="111"/>
      <c r="E170" s="111"/>
      <c r="F170" s="111"/>
      <c r="G170" s="111"/>
      <c r="H170" s="155"/>
      <c r="I170" s="156"/>
    </row>
    <row r="171" spans="1:9" s="130" customFormat="1" ht="42" customHeight="1">
      <c r="A171" s="157" t="s">
        <v>373</v>
      </c>
      <c r="B171" s="127">
        <v>329028500</v>
      </c>
      <c r="C171" s="127"/>
      <c r="D171" s="127"/>
      <c r="E171" s="158">
        <v>0</v>
      </c>
      <c r="F171" s="158"/>
      <c r="G171" s="158"/>
      <c r="H171" s="159"/>
      <c r="I171" s="160"/>
    </row>
    <row r="172" spans="1:9" s="130" customFormat="1" ht="42" customHeight="1">
      <c r="A172" s="157" t="s">
        <v>374</v>
      </c>
      <c r="B172" s="111"/>
      <c r="C172" s="111"/>
      <c r="D172" s="111"/>
      <c r="E172" s="111"/>
      <c r="F172" s="111"/>
      <c r="G172" s="111"/>
      <c r="H172" s="159"/>
      <c r="I172" s="160"/>
    </row>
    <row r="173" spans="1:9" s="130" customFormat="1" ht="42" customHeight="1">
      <c r="A173" s="157" t="s">
        <v>375</v>
      </c>
      <c r="B173" s="111"/>
      <c r="C173" s="111"/>
      <c r="D173" s="111"/>
      <c r="E173" s="111"/>
      <c r="F173" s="111"/>
      <c r="G173" s="111"/>
      <c r="H173" s="159"/>
      <c r="I173" s="160"/>
    </row>
    <row r="174" spans="1:9" s="130" customFormat="1" ht="42" customHeight="1">
      <c r="A174" s="141" t="s">
        <v>376</v>
      </c>
      <c r="B174" s="111"/>
      <c r="C174" s="111"/>
      <c r="D174" s="111"/>
      <c r="E174" s="111"/>
      <c r="F174" s="111"/>
      <c r="G174" s="111"/>
      <c r="H174" s="159"/>
      <c r="I174" s="160"/>
    </row>
    <row r="175" spans="1:9" s="78" customFormat="1" ht="42" customHeight="1">
      <c r="A175" s="110" t="s">
        <v>341</v>
      </c>
      <c r="B175" s="111"/>
      <c r="C175" s="111"/>
      <c r="D175" s="111"/>
      <c r="E175" s="111"/>
      <c r="F175" s="111"/>
      <c r="G175" s="111"/>
      <c r="H175" s="155"/>
      <c r="I175" s="156"/>
    </row>
    <row r="176" spans="1:9" s="78" customFormat="1" ht="42" customHeight="1">
      <c r="A176" s="114" t="s">
        <v>377</v>
      </c>
      <c r="B176" s="111"/>
      <c r="C176" s="111"/>
      <c r="D176" s="111"/>
      <c r="E176" s="111"/>
      <c r="F176" s="111"/>
      <c r="G176" s="111"/>
      <c r="H176" s="155"/>
      <c r="I176" s="156"/>
    </row>
    <row r="177" spans="1:9" s="78" customFormat="1" ht="42" customHeight="1">
      <c r="A177" s="114" t="s">
        <v>378</v>
      </c>
      <c r="B177" s="161">
        <f>37300132+827823625</f>
        <v>865123757</v>
      </c>
      <c r="C177" s="161"/>
      <c r="D177" s="161"/>
      <c r="E177" s="161">
        <v>1044144980</v>
      </c>
      <c r="F177" s="161"/>
      <c r="G177" s="161"/>
      <c r="H177" s="162"/>
      <c r="I177" s="163"/>
    </row>
    <row r="178" spans="1:9" s="78" customFormat="1" ht="42" customHeight="1">
      <c r="A178" s="114" t="s">
        <v>379</v>
      </c>
      <c r="B178" s="164"/>
      <c r="C178" s="111"/>
      <c r="D178" s="111"/>
      <c r="E178" s="161"/>
      <c r="F178" s="161"/>
      <c r="G178" s="161"/>
      <c r="H178" s="155"/>
    </row>
    <row r="179" spans="1:9" s="78" customFormat="1" ht="42" customHeight="1">
      <c r="A179" s="157" t="s">
        <v>380</v>
      </c>
      <c r="B179" s="161">
        <f>16285976497-B177</f>
        <v>15420852740</v>
      </c>
      <c r="C179" s="161"/>
      <c r="D179" s="161"/>
      <c r="E179" s="161">
        <f>13325328198-E177</f>
        <v>12281183218</v>
      </c>
      <c r="F179" s="161"/>
      <c r="G179" s="161"/>
      <c r="H179" s="155"/>
    </row>
    <row r="180" spans="1:9" s="78" customFormat="1" ht="42" customHeight="1">
      <c r="A180" s="141" t="s">
        <v>381</v>
      </c>
      <c r="B180" s="111"/>
      <c r="C180" s="111"/>
      <c r="D180" s="111"/>
      <c r="E180" s="111"/>
      <c r="F180" s="111"/>
      <c r="G180" s="111"/>
      <c r="H180" s="162"/>
    </row>
    <row r="181" spans="1:9" s="167" customFormat="1" ht="33" customHeight="1">
      <c r="A181" s="165" t="s">
        <v>301</v>
      </c>
      <c r="B181" s="117">
        <f>SUM(B177:B180)</f>
        <v>16285976497</v>
      </c>
      <c r="C181" s="117"/>
      <c r="D181" s="117"/>
      <c r="E181" s="117">
        <f>SUM(E177:E180)</f>
        <v>13325328198</v>
      </c>
      <c r="F181" s="117"/>
      <c r="G181" s="117"/>
      <c r="H181" s="166"/>
    </row>
    <row r="182" spans="1:9" s="167" customFormat="1" ht="42" customHeight="1">
      <c r="A182" s="139" t="s">
        <v>382</v>
      </c>
      <c r="B182" s="154" t="s">
        <v>296</v>
      </c>
      <c r="C182" s="154"/>
      <c r="D182" s="154"/>
      <c r="E182" s="154" t="s">
        <v>297</v>
      </c>
      <c r="F182" s="154"/>
      <c r="G182" s="154"/>
      <c r="H182" s="166"/>
    </row>
    <row r="183" spans="1:9" s="167" customFormat="1" ht="42" customHeight="1">
      <c r="A183" s="141" t="s">
        <v>371</v>
      </c>
      <c r="B183" s="158">
        <v>0</v>
      </c>
      <c r="C183" s="158"/>
      <c r="D183" s="158"/>
      <c r="E183" s="158">
        <v>0</v>
      </c>
      <c r="F183" s="158"/>
      <c r="G183" s="158"/>
      <c r="H183" s="166"/>
    </row>
    <row r="184" spans="1:9" s="167" customFormat="1" ht="42" customHeight="1">
      <c r="A184" s="141" t="s">
        <v>383</v>
      </c>
      <c r="B184" s="158">
        <v>0</v>
      </c>
      <c r="C184" s="158"/>
      <c r="D184" s="158"/>
      <c r="E184" s="158">
        <v>0</v>
      </c>
      <c r="F184" s="158"/>
      <c r="G184" s="158"/>
      <c r="H184" s="166"/>
    </row>
    <row r="185" spans="1:9" s="167" customFormat="1" ht="30" customHeight="1">
      <c r="A185" s="165" t="s">
        <v>301</v>
      </c>
      <c r="B185" s="168">
        <f>SUM(B182:B184)</f>
        <v>0</v>
      </c>
      <c r="C185" s="168"/>
      <c r="D185" s="168"/>
      <c r="E185" s="168">
        <f>SUM(G182:G184)</f>
        <v>0</v>
      </c>
      <c r="F185" s="168"/>
      <c r="G185" s="168"/>
      <c r="H185" s="166"/>
    </row>
    <row r="186" spans="1:9" s="167" customFormat="1" ht="42" customHeight="1">
      <c r="A186" s="169" t="s">
        <v>384</v>
      </c>
      <c r="B186" s="121" t="s">
        <v>296</v>
      </c>
      <c r="C186" s="121"/>
      <c r="D186" s="121"/>
      <c r="E186" s="121" t="s">
        <v>297</v>
      </c>
      <c r="F186" s="121"/>
      <c r="G186" s="121"/>
      <c r="H186" s="166"/>
    </row>
    <row r="187" spans="1:9" s="167" customFormat="1" ht="42" customHeight="1">
      <c r="A187" s="170"/>
      <c r="B187" s="171"/>
      <c r="C187" s="171"/>
      <c r="D187" s="171"/>
      <c r="E187" s="171"/>
      <c r="F187" s="171"/>
      <c r="G187" s="171"/>
      <c r="H187" s="166"/>
    </row>
    <row r="188" spans="1:9" s="167" customFormat="1" ht="24" customHeight="1">
      <c r="A188" s="172" t="s">
        <v>385</v>
      </c>
      <c r="B188" s="121" t="s">
        <v>296</v>
      </c>
      <c r="C188" s="121"/>
      <c r="D188" s="121"/>
      <c r="E188" s="121" t="s">
        <v>297</v>
      </c>
      <c r="F188" s="121"/>
      <c r="G188" s="121"/>
      <c r="H188" s="166"/>
    </row>
    <row r="189" spans="1:9" s="167" customFormat="1" ht="24" customHeight="1">
      <c r="A189" s="173" t="s">
        <v>386</v>
      </c>
      <c r="B189" s="174">
        <f>SUM(B190:D193)</f>
        <v>65786743759</v>
      </c>
      <c r="C189" s="174"/>
      <c r="D189" s="174"/>
      <c r="E189" s="174">
        <f>SUM(E190:G193)</f>
        <v>34352399544</v>
      </c>
      <c r="F189" s="174"/>
      <c r="G189" s="174"/>
      <c r="H189" s="166"/>
    </row>
    <row r="190" spans="1:9" s="167" customFormat="1" ht="24" customHeight="1">
      <c r="A190" s="175" t="s">
        <v>387</v>
      </c>
      <c r="B190" s="176">
        <v>2007181300</v>
      </c>
      <c r="C190" s="176"/>
      <c r="D190" s="176"/>
      <c r="E190" s="177">
        <v>0</v>
      </c>
      <c r="F190" s="177"/>
      <c r="G190" s="177"/>
      <c r="H190" s="166"/>
    </row>
    <row r="191" spans="1:9" s="167" customFormat="1" ht="24" customHeight="1">
      <c r="A191" s="175" t="s">
        <v>388</v>
      </c>
      <c r="B191" s="176">
        <v>2788531604</v>
      </c>
      <c r="C191" s="176"/>
      <c r="D191" s="176"/>
      <c r="E191" s="176">
        <v>3556179186</v>
      </c>
      <c r="F191" s="176"/>
      <c r="G191" s="176"/>
      <c r="H191" s="166"/>
    </row>
    <row r="192" spans="1:9" s="167" customFormat="1" ht="24" customHeight="1">
      <c r="A192" s="175" t="s">
        <v>389</v>
      </c>
      <c r="B192" s="176">
        <v>7986807430</v>
      </c>
      <c r="C192" s="176"/>
      <c r="D192" s="176"/>
      <c r="E192" s="176">
        <v>3553274001</v>
      </c>
      <c r="F192" s="176"/>
      <c r="G192" s="176"/>
      <c r="H192" s="166"/>
    </row>
    <row r="193" spans="1:8" s="167" customFormat="1" ht="16.5">
      <c r="A193" s="175" t="s">
        <v>390</v>
      </c>
      <c r="B193" s="176">
        <f>65786743759-B192-B191-B190</f>
        <v>53004223425</v>
      </c>
      <c r="C193" s="176"/>
      <c r="D193" s="176"/>
      <c r="E193" s="176">
        <v>27242946357</v>
      </c>
      <c r="F193" s="176"/>
      <c r="G193" s="176"/>
      <c r="H193" s="166"/>
    </row>
    <row r="194" spans="1:8" s="167" customFormat="1" ht="33">
      <c r="A194" s="178" t="s">
        <v>391</v>
      </c>
      <c r="B194" s="177"/>
      <c r="C194" s="177"/>
      <c r="D194" s="177"/>
      <c r="E194" s="177"/>
      <c r="F194" s="177"/>
      <c r="G194" s="177"/>
      <c r="H194" s="166"/>
    </row>
    <row r="195" spans="1:8" s="167" customFormat="1" ht="16.5">
      <c r="A195" s="178" t="s">
        <v>392</v>
      </c>
      <c r="B195" s="177"/>
      <c r="C195" s="177"/>
      <c r="D195" s="177"/>
      <c r="E195" s="177"/>
      <c r="F195" s="177"/>
      <c r="G195" s="177"/>
      <c r="H195" s="166"/>
    </row>
    <row r="196" spans="1:8" s="167" customFormat="1" ht="16.5">
      <c r="A196" s="179" t="s">
        <v>393</v>
      </c>
      <c r="B196" s="177"/>
      <c r="C196" s="177"/>
      <c r="D196" s="177"/>
      <c r="E196" s="177"/>
      <c r="F196" s="177"/>
      <c r="G196" s="177"/>
      <c r="H196" s="166"/>
    </row>
    <row r="197" spans="1:8" s="167" customFormat="1" ht="16.5">
      <c r="A197" s="175" t="s">
        <v>387</v>
      </c>
      <c r="B197" s="176">
        <v>2007181300</v>
      </c>
      <c r="C197" s="176"/>
      <c r="D197" s="176"/>
      <c r="E197" s="177">
        <v>0</v>
      </c>
      <c r="F197" s="177"/>
      <c r="G197" s="177"/>
      <c r="H197" s="166"/>
    </row>
    <row r="198" spans="1:8" s="167" customFormat="1" ht="16.5">
      <c r="A198" s="175" t="s">
        <v>388</v>
      </c>
      <c r="B198" s="176">
        <f>B191</f>
        <v>2788531604</v>
      </c>
      <c r="C198" s="176"/>
      <c r="D198" s="176"/>
      <c r="E198" s="176">
        <v>3556179186</v>
      </c>
      <c r="F198" s="176"/>
      <c r="G198" s="176"/>
      <c r="H198" s="166"/>
    </row>
    <row r="199" spans="1:8" s="167" customFormat="1" ht="16.5">
      <c r="A199" s="175" t="s">
        <v>389</v>
      </c>
      <c r="B199" s="176">
        <f>B192</f>
        <v>7986807430</v>
      </c>
      <c r="C199" s="176"/>
      <c r="D199" s="176"/>
      <c r="E199" s="176">
        <v>3553274001</v>
      </c>
      <c r="F199" s="176"/>
      <c r="G199" s="176"/>
      <c r="H199" s="166"/>
    </row>
    <row r="200" spans="1:8" s="167" customFormat="1" ht="16.5">
      <c r="A200" s="175" t="s">
        <v>394</v>
      </c>
      <c r="B200" s="158">
        <v>0</v>
      </c>
      <c r="C200" s="158"/>
      <c r="D200" s="158"/>
      <c r="E200" s="177">
        <v>323486605</v>
      </c>
      <c r="F200" s="177"/>
      <c r="G200" s="177"/>
      <c r="H200" s="166"/>
    </row>
    <row r="201" spans="1:8" s="78" customFormat="1" ht="17.25">
      <c r="A201" s="118" t="s">
        <v>395</v>
      </c>
      <c r="B201" s="180"/>
      <c r="C201" s="180"/>
      <c r="D201" s="180"/>
      <c r="E201" s="180"/>
      <c r="F201" s="180"/>
      <c r="G201" s="180"/>
      <c r="H201" s="77"/>
    </row>
    <row r="202" spans="1:8" s="78" customFormat="1" ht="17.25">
      <c r="A202" s="118" t="s">
        <v>396</v>
      </c>
      <c r="B202" s="180"/>
      <c r="C202" s="180"/>
      <c r="D202" s="180"/>
      <c r="E202" s="180"/>
      <c r="F202" s="180"/>
      <c r="G202" s="180"/>
      <c r="H202" s="77"/>
    </row>
    <row r="203" spans="1:8" s="167" customFormat="1" ht="17.25">
      <c r="A203" s="181" t="s">
        <v>397</v>
      </c>
      <c r="B203" s="182" t="s">
        <v>296</v>
      </c>
      <c r="C203" s="182"/>
      <c r="D203" s="182"/>
      <c r="E203" s="182" t="s">
        <v>297</v>
      </c>
      <c r="F203" s="182"/>
      <c r="G203" s="182"/>
      <c r="H203" s="166"/>
    </row>
    <row r="204" spans="1:8" s="185" customFormat="1" ht="16.5">
      <c r="A204" s="153" t="s">
        <v>398</v>
      </c>
      <c r="B204" s="151"/>
      <c r="C204" s="151"/>
      <c r="D204" s="151"/>
      <c r="E204" s="183"/>
      <c r="F204" s="183"/>
      <c r="G204" s="183"/>
      <c r="H204" s="184"/>
    </row>
    <row r="205" spans="1:8" s="78" customFormat="1" ht="16.5">
      <c r="A205" s="186" t="s">
        <v>399</v>
      </c>
      <c r="B205" s="187">
        <v>1559248174</v>
      </c>
      <c r="C205" s="187"/>
      <c r="D205" s="187"/>
      <c r="E205" s="187">
        <v>10074242772</v>
      </c>
      <c r="F205" s="187"/>
      <c r="G205" s="187"/>
      <c r="H205" s="77"/>
    </row>
    <row r="206" spans="1:8" s="78" customFormat="1" ht="16.5">
      <c r="A206" s="188" t="s">
        <v>400</v>
      </c>
      <c r="B206" s="189">
        <v>0</v>
      </c>
      <c r="C206" s="189"/>
      <c r="D206" s="189"/>
      <c r="E206" s="189">
        <v>0</v>
      </c>
      <c r="F206" s="189"/>
      <c r="G206" s="189"/>
      <c r="H206" s="77"/>
    </row>
    <row r="207" spans="1:8" s="78" customFormat="1" ht="16.5">
      <c r="A207" s="188" t="s">
        <v>401</v>
      </c>
      <c r="B207" s="187">
        <v>999418277</v>
      </c>
      <c r="C207" s="187"/>
      <c r="D207" s="187"/>
      <c r="E207" s="187">
        <v>2020044793</v>
      </c>
      <c r="F207" s="187"/>
      <c r="G207" s="187"/>
      <c r="H207" s="77"/>
    </row>
    <row r="208" spans="1:8" s="78" customFormat="1" ht="16.5">
      <c r="A208" s="188" t="s">
        <v>402</v>
      </c>
      <c r="B208" s="187">
        <v>362791475</v>
      </c>
      <c r="C208" s="187"/>
      <c r="D208" s="187"/>
      <c r="E208" s="187">
        <v>471632075</v>
      </c>
      <c r="F208" s="187"/>
      <c r="G208" s="187"/>
      <c r="H208" s="77"/>
    </row>
    <row r="209" spans="1:9" s="78" customFormat="1" ht="19.5" customHeight="1">
      <c r="A209" s="188" t="s">
        <v>403</v>
      </c>
      <c r="B209" s="187">
        <v>0</v>
      </c>
      <c r="C209" s="187"/>
      <c r="D209" s="187"/>
      <c r="E209" s="187">
        <v>658057000</v>
      </c>
      <c r="F209" s="187"/>
      <c r="G209" s="187"/>
      <c r="H209" s="77"/>
    </row>
    <row r="210" spans="1:9" s="78" customFormat="1" ht="17.25" hidden="1" customHeight="1">
      <c r="A210" s="188" t="s">
        <v>404</v>
      </c>
      <c r="B210" s="189">
        <v>0</v>
      </c>
      <c r="C210" s="189"/>
      <c r="D210" s="189"/>
      <c r="E210" s="189">
        <v>0</v>
      </c>
      <c r="F210" s="189"/>
      <c r="G210" s="189"/>
      <c r="H210" s="155"/>
      <c r="I210" s="156"/>
    </row>
    <row r="211" spans="1:9" s="78" customFormat="1" ht="38.25" hidden="1" customHeight="1">
      <c r="A211" s="190" t="s">
        <v>405</v>
      </c>
      <c r="B211" s="187">
        <v>0</v>
      </c>
      <c r="C211" s="187"/>
      <c r="D211" s="187"/>
      <c r="E211" s="187"/>
      <c r="F211" s="187"/>
      <c r="G211" s="187"/>
      <c r="H211" s="155"/>
      <c r="I211" s="156"/>
    </row>
    <row r="212" spans="1:9" s="78" customFormat="1" ht="18.75" customHeight="1">
      <c r="A212" s="191" t="s">
        <v>301</v>
      </c>
      <c r="B212" s="192">
        <f>SUM(B205:B211)</f>
        <v>2921457926</v>
      </c>
      <c r="C212" s="192"/>
      <c r="D212" s="192"/>
      <c r="E212" s="192">
        <f>SUM(E205:E211)</f>
        <v>13223976640</v>
      </c>
      <c r="F212" s="192"/>
      <c r="G212" s="192"/>
      <c r="H212" s="77"/>
    </row>
    <row r="213" spans="1:9" s="78" customFormat="1" ht="18" customHeight="1">
      <c r="A213" s="193" t="s">
        <v>406</v>
      </c>
      <c r="B213" s="194"/>
      <c r="C213" s="194"/>
      <c r="D213" s="194"/>
      <c r="E213" s="194"/>
      <c r="F213" s="194"/>
      <c r="G213" s="194"/>
      <c r="H213" s="155"/>
      <c r="I213" s="156"/>
    </row>
    <row r="214" spans="1:9" s="78" customFormat="1" ht="19.5" customHeight="1">
      <c r="A214" s="188" t="s">
        <v>407</v>
      </c>
      <c r="B214" s="189">
        <v>0</v>
      </c>
      <c r="C214" s="189"/>
      <c r="D214" s="189"/>
      <c r="E214" s="189">
        <v>41491540</v>
      </c>
      <c r="F214" s="189"/>
      <c r="G214" s="189"/>
      <c r="H214" s="155"/>
      <c r="I214" s="156"/>
    </row>
    <row r="215" spans="1:9" s="78" customFormat="1" ht="19.5" customHeight="1">
      <c r="A215" s="191" t="s">
        <v>301</v>
      </c>
      <c r="B215" s="189">
        <v>0</v>
      </c>
      <c r="C215" s="189"/>
      <c r="D215" s="189"/>
      <c r="E215" s="192">
        <f>SUM(E214)</f>
        <v>41491540</v>
      </c>
      <c r="F215" s="192"/>
      <c r="G215" s="192"/>
      <c r="H215" s="77"/>
    </row>
    <row r="216" spans="1:9" s="78" customFormat="1" ht="25.5" customHeight="1">
      <c r="A216" s="118" t="s">
        <v>408</v>
      </c>
      <c r="B216" s="111" t="s">
        <v>296</v>
      </c>
      <c r="C216" s="111"/>
      <c r="D216" s="111"/>
      <c r="E216" s="111" t="s">
        <v>297</v>
      </c>
      <c r="F216" s="111"/>
      <c r="G216" s="111"/>
      <c r="H216" s="77"/>
    </row>
    <row r="217" spans="1:9" s="78" customFormat="1" ht="19.5" hidden="1" customHeight="1">
      <c r="A217" s="110" t="s">
        <v>329</v>
      </c>
      <c r="B217" s="111"/>
      <c r="C217" s="111"/>
      <c r="D217" s="111"/>
      <c r="E217" s="111"/>
      <c r="F217" s="111"/>
      <c r="G217" s="111"/>
      <c r="H217" s="77"/>
    </row>
    <row r="218" spans="1:9" s="78" customFormat="1" ht="33.75" hidden="1" customHeight="1">
      <c r="A218" s="195" t="s">
        <v>409</v>
      </c>
      <c r="B218" s="111"/>
      <c r="C218" s="111"/>
      <c r="D218" s="111"/>
      <c r="E218" s="111"/>
      <c r="F218" s="111"/>
      <c r="G218" s="111"/>
      <c r="H218" s="77"/>
    </row>
    <row r="219" spans="1:9" s="78" customFormat="1" ht="25.5" hidden="1" customHeight="1">
      <c r="A219" s="114" t="s">
        <v>410</v>
      </c>
      <c r="B219" s="111"/>
      <c r="C219" s="111"/>
      <c r="D219" s="111"/>
      <c r="E219" s="111"/>
      <c r="F219" s="111"/>
      <c r="G219" s="111"/>
      <c r="H219" s="77"/>
    </row>
    <row r="220" spans="1:9" s="78" customFormat="1" ht="34.5" hidden="1" customHeight="1">
      <c r="A220" s="195" t="s">
        <v>411</v>
      </c>
      <c r="B220" s="111"/>
      <c r="C220" s="111"/>
      <c r="D220" s="111"/>
      <c r="E220" s="111"/>
      <c r="F220" s="111"/>
      <c r="G220" s="111"/>
      <c r="H220" s="77"/>
    </row>
    <row r="221" spans="1:9" s="113" customFormat="1" ht="23.25" customHeight="1">
      <c r="A221" s="195" t="s">
        <v>412</v>
      </c>
      <c r="B221" s="189">
        <v>340177944</v>
      </c>
      <c r="C221" s="189"/>
      <c r="D221" s="189"/>
      <c r="E221" s="189">
        <v>381743591</v>
      </c>
      <c r="F221" s="189"/>
      <c r="G221" s="189"/>
      <c r="H221" s="112"/>
    </row>
    <row r="222" spans="1:9" s="113" customFormat="1" ht="18.75" hidden="1" customHeight="1">
      <c r="A222" s="195" t="s">
        <v>341</v>
      </c>
      <c r="B222" s="111"/>
      <c r="C222" s="111"/>
      <c r="D222" s="111"/>
      <c r="E222" s="121"/>
      <c r="F222" s="121"/>
      <c r="G222" s="121"/>
      <c r="H222" s="112"/>
    </row>
    <row r="223" spans="1:9" s="113" customFormat="1" ht="18.75" hidden="1" customHeight="1">
      <c r="A223" s="196" t="s">
        <v>413</v>
      </c>
      <c r="B223" s="111"/>
      <c r="C223" s="111"/>
      <c r="D223" s="111"/>
      <c r="E223" s="121"/>
      <c r="F223" s="121"/>
      <c r="G223" s="121"/>
      <c r="H223" s="112"/>
    </row>
    <row r="224" spans="1:9" s="113" customFormat="1" ht="18.75" hidden="1" customHeight="1">
      <c r="A224" s="196" t="s">
        <v>414</v>
      </c>
      <c r="B224" s="111"/>
      <c r="C224" s="111"/>
      <c r="D224" s="111"/>
      <c r="E224" s="121"/>
      <c r="F224" s="121"/>
      <c r="G224" s="121"/>
      <c r="H224" s="112"/>
    </row>
    <row r="225" spans="1:8" s="78" customFormat="1" ht="16.5">
      <c r="A225" s="197" t="s">
        <v>301</v>
      </c>
      <c r="B225" s="117">
        <f>SUM(B221:B221)</f>
        <v>340177944</v>
      </c>
      <c r="C225" s="117"/>
      <c r="D225" s="117"/>
      <c r="E225" s="117">
        <f>SUM(E221:E221)</f>
        <v>381743591</v>
      </c>
      <c r="F225" s="117"/>
      <c r="G225" s="117"/>
      <c r="H225" s="77"/>
    </row>
    <row r="226" spans="1:8" s="78" customFormat="1" ht="17.25">
      <c r="A226" s="198" t="s">
        <v>415</v>
      </c>
      <c r="B226" s="111" t="s">
        <v>296</v>
      </c>
      <c r="C226" s="111"/>
      <c r="D226" s="111"/>
      <c r="E226" s="111" t="s">
        <v>297</v>
      </c>
      <c r="F226" s="111"/>
      <c r="G226" s="111"/>
      <c r="H226" s="77"/>
    </row>
    <row r="227" spans="1:8" s="78" customFormat="1" ht="16.5">
      <c r="A227" s="195" t="s">
        <v>329</v>
      </c>
      <c r="B227" s="111"/>
      <c r="C227" s="111"/>
      <c r="D227" s="111"/>
      <c r="E227" s="111"/>
      <c r="F227" s="111"/>
      <c r="G227" s="111"/>
      <c r="H227" s="77"/>
    </row>
    <row r="228" spans="1:8" s="78" customFormat="1" ht="16.5">
      <c r="A228" s="114" t="s">
        <v>416</v>
      </c>
      <c r="B228" s="121"/>
      <c r="C228" s="121"/>
      <c r="D228" s="121"/>
      <c r="E228" s="121"/>
      <c r="F228" s="121"/>
      <c r="G228" s="121"/>
      <c r="H228" s="77"/>
    </row>
    <row r="229" spans="1:8" s="78" customFormat="1" ht="16.5">
      <c r="A229" s="114" t="s">
        <v>417</v>
      </c>
      <c r="B229" s="199">
        <v>949279159</v>
      </c>
      <c r="C229" s="199"/>
      <c r="D229" s="199"/>
      <c r="E229" s="115">
        <v>559622152</v>
      </c>
      <c r="F229" s="115"/>
      <c r="G229" s="115"/>
      <c r="H229" s="77"/>
    </row>
    <row r="230" spans="1:8" s="78" customFormat="1" ht="16.5">
      <c r="A230" s="114" t="s">
        <v>418</v>
      </c>
      <c r="B230" s="199">
        <v>2623281644</v>
      </c>
      <c r="C230" s="199"/>
      <c r="D230" s="199"/>
      <c r="E230" s="115">
        <v>51464412</v>
      </c>
      <c r="F230" s="115"/>
      <c r="G230" s="115"/>
      <c r="H230" s="77"/>
    </row>
    <row r="231" spans="1:8" s="78" customFormat="1" ht="16.5">
      <c r="A231" s="114" t="s">
        <v>419</v>
      </c>
      <c r="B231" s="199">
        <v>524861817</v>
      </c>
      <c r="C231" s="199"/>
      <c r="D231" s="199"/>
      <c r="E231" s="115">
        <v>8907302</v>
      </c>
      <c r="F231" s="115"/>
      <c r="G231" s="115"/>
      <c r="H231" s="77"/>
    </row>
    <row r="232" spans="1:8" s="78" customFormat="1" ht="16.5">
      <c r="A232" s="114" t="s">
        <v>420</v>
      </c>
      <c r="B232" s="199">
        <v>221126899</v>
      </c>
      <c r="C232" s="199"/>
      <c r="D232" s="199"/>
      <c r="E232" s="115">
        <v>3958801</v>
      </c>
      <c r="F232" s="115"/>
      <c r="G232" s="115"/>
      <c r="H232" s="77"/>
    </row>
    <row r="233" spans="1:8" s="113" customFormat="1" ht="16.5">
      <c r="A233" s="114" t="s">
        <v>421</v>
      </c>
      <c r="B233" s="200"/>
      <c r="C233" s="200"/>
      <c r="D233" s="200"/>
      <c r="E233" s="200"/>
      <c r="F233" s="200"/>
      <c r="G233" s="200"/>
      <c r="H233" s="112"/>
    </row>
    <row r="234" spans="1:8" s="202" customFormat="1" ht="16.5">
      <c r="A234" s="114" t="s">
        <v>422</v>
      </c>
      <c r="B234" s="115">
        <v>272073480</v>
      </c>
      <c r="C234" s="115"/>
      <c r="D234" s="115"/>
      <c r="E234" s="115">
        <f>7620400+15660000+22205110+44033500+67655460+130137080</f>
        <v>287311550</v>
      </c>
      <c r="F234" s="115"/>
      <c r="G234" s="115"/>
      <c r="H234" s="201"/>
    </row>
    <row r="235" spans="1:8" s="78" customFormat="1" ht="16.5">
      <c r="A235" s="114" t="s">
        <v>423</v>
      </c>
      <c r="B235" s="115">
        <f>8776478837-B228-B229-B230-B231-B232-B233-B234</f>
        <v>4185855838</v>
      </c>
      <c r="C235" s="115"/>
      <c r="D235" s="115"/>
      <c r="E235" s="115">
        <f>4823068890-E228-E229-E230-E231-E232-E233-E234</f>
        <v>3911804673</v>
      </c>
      <c r="F235" s="115"/>
      <c r="G235" s="115"/>
      <c r="H235" s="77"/>
    </row>
    <row r="236" spans="1:8" s="78" customFormat="1" ht="16.5">
      <c r="A236" s="165" t="s">
        <v>301</v>
      </c>
      <c r="B236" s="117">
        <f>SUM(B229:B235)</f>
        <v>8776478837</v>
      </c>
      <c r="C236" s="117"/>
      <c r="D236" s="117"/>
      <c r="E236" s="117">
        <f>SUM(E229:E235)</f>
        <v>4823068890</v>
      </c>
      <c r="F236" s="117"/>
      <c r="G236" s="117"/>
      <c r="H236" s="77"/>
    </row>
    <row r="237" spans="1:8" s="78" customFormat="1" ht="16.5">
      <c r="A237" s="138" t="s">
        <v>424</v>
      </c>
      <c r="B237" s="168"/>
      <c r="C237" s="168"/>
      <c r="D237" s="168"/>
      <c r="E237" s="168"/>
      <c r="F237" s="168"/>
      <c r="G237" s="168"/>
      <c r="H237" s="77"/>
    </row>
    <row r="238" spans="1:8" s="78" customFormat="1" ht="16.5">
      <c r="A238" s="142" t="s">
        <v>425</v>
      </c>
      <c r="B238" s="117">
        <v>1400000000</v>
      </c>
      <c r="C238" s="117"/>
      <c r="D238" s="117"/>
      <c r="E238" s="117">
        <v>1400000000</v>
      </c>
      <c r="F238" s="117"/>
      <c r="G238" s="117"/>
      <c r="H238" s="77"/>
    </row>
    <row r="239" spans="1:8" s="78" customFormat="1" ht="16.5">
      <c r="A239" s="142" t="s">
        <v>426</v>
      </c>
      <c r="B239" s="168"/>
      <c r="C239" s="168"/>
      <c r="D239" s="168"/>
      <c r="E239" s="168"/>
      <c r="F239" s="168"/>
      <c r="G239" s="168"/>
      <c r="H239" s="77"/>
    </row>
    <row r="240" spans="1:8" s="82" customFormat="1" ht="33">
      <c r="A240" s="203" t="s">
        <v>427</v>
      </c>
      <c r="B240" s="168"/>
      <c r="C240" s="168"/>
      <c r="D240" s="168"/>
      <c r="E240" s="168"/>
      <c r="F240" s="168"/>
      <c r="G240" s="168"/>
      <c r="H240" s="81"/>
    </row>
    <row r="241" spans="1:8" s="113" customFormat="1" ht="17.25">
      <c r="A241" s="169" t="s">
        <v>428</v>
      </c>
      <c r="B241" s="111" t="s">
        <v>296</v>
      </c>
      <c r="C241" s="111"/>
      <c r="D241" s="111"/>
      <c r="E241" s="111" t="s">
        <v>297</v>
      </c>
      <c r="F241" s="111"/>
      <c r="G241" s="111"/>
      <c r="H241" s="112"/>
    </row>
    <row r="242" spans="1:8" s="113" customFormat="1" ht="16.5">
      <c r="A242" s="110" t="s">
        <v>329</v>
      </c>
      <c r="B242" s="121"/>
      <c r="C242" s="121"/>
      <c r="D242" s="121"/>
      <c r="E242" s="121"/>
      <c r="F242" s="121"/>
      <c r="G242" s="121"/>
      <c r="H242" s="112"/>
    </row>
    <row r="243" spans="1:8" s="78" customFormat="1" ht="16.5">
      <c r="A243" s="114" t="s">
        <v>429</v>
      </c>
      <c r="B243" s="121"/>
      <c r="C243" s="121"/>
      <c r="D243" s="121"/>
      <c r="E243" s="121"/>
      <c r="F243" s="121"/>
      <c r="G243" s="121"/>
      <c r="H243" s="77"/>
    </row>
    <row r="244" spans="1:8" s="78" customFormat="1" ht="16.5">
      <c r="A244" s="114" t="s">
        <v>430</v>
      </c>
      <c r="B244" s="121"/>
      <c r="C244" s="121"/>
      <c r="D244" s="121"/>
      <c r="E244" s="121"/>
      <c r="F244" s="121"/>
      <c r="G244" s="121"/>
      <c r="H244" s="77"/>
    </row>
    <row r="245" spans="1:8" s="78" customFormat="1" ht="16.5">
      <c r="A245" s="114" t="s">
        <v>431</v>
      </c>
      <c r="B245" s="117">
        <v>43989880</v>
      </c>
      <c r="C245" s="117"/>
      <c r="D245" s="117"/>
      <c r="E245" s="117">
        <v>43989880</v>
      </c>
      <c r="F245" s="117"/>
      <c r="G245" s="117"/>
      <c r="H245" s="77"/>
    </row>
    <row r="246" spans="1:8" s="78" customFormat="1" ht="16.5">
      <c r="A246" s="110" t="s">
        <v>341</v>
      </c>
      <c r="B246" s="121"/>
      <c r="C246" s="121"/>
      <c r="D246" s="121"/>
      <c r="E246" s="121"/>
      <c r="F246" s="121"/>
      <c r="G246" s="121"/>
      <c r="H246" s="77"/>
    </row>
    <row r="247" spans="1:8" s="78" customFormat="1" ht="16.5">
      <c r="A247" s="114" t="s">
        <v>429</v>
      </c>
      <c r="B247" s="121"/>
      <c r="C247" s="121"/>
      <c r="D247" s="121"/>
      <c r="E247" s="121"/>
      <c r="F247" s="121"/>
      <c r="G247" s="121"/>
      <c r="H247" s="77"/>
    </row>
    <row r="248" spans="1:8" s="78" customFormat="1" ht="16.5">
      <c r="A248" s="114" t="s">
        <v>430</v>
      </c>
      <c r="B248" s="121"/>
      <c r="C248" s="121"/>
      <c r="D248" s="121"/>
      <c r="E248" s="121"/>
      <c r="F248" s="121"/>
      <c r="G248" s="121"/>
      <c r="H248" s="77"/>
    </row>
    <row r="249" spans="1:8" s="78" customFormat="1" ht="16.5">
      <c r="A249" s="114" t="s">
        <v>431</v>
      </c>
      <c r="B249" s="117">
        <f>54052300-B245</f>
        <v>10062420</v>
      </c>
      <c r="C249" s="117"/>
      <c r="D249" s="117"/>
      <c r="E249" s="117">
        <f>76047240-E245</f>
        <v>32057360</v>
      </c>
      <c r="F249" s="117"/>
      <c r="G249" s="117"/>
      <c r="H249" s="77"/>
    </row>
    <row r="250" spans="1:8" s="78" customFormat="1" ht="49.5">
      <c r="A250" s="203" t="s">
        <v>432</v>
      </c>
      <c r="B250" s="121"/>
      <c r="C250" s="121"/>
      <c r="D250" s="121"/>
      <c r="E250" s="121"/>
      <c r="F250" s="121"/>
      <c r="G250" s="121"/>
      <c r="H250" s="77"/>
    </row>
    <row r="251" spans="1:8" s="78" customFormat="1" ht="17.25">
      <c r="A251" s="118" t="s">
        <v>433</v>
      </c>
      <c r="B251" s="111" t="s">
        <v>296</v>
      </c>
      <c r="C251" s="111"/>
      <c r="D251" s="111"/>
      <c r="E251" s="111" t="s">
        <v>297</v>
      </c>
      <c r="F251" s="111"/>
      <c r="G251" s="111"/>
      <c r="H251" s="77"/>
    </row>
    <row r="252" spans="1:8" s="167" customFormat="1" ht="16.5">
      <c r="A252" s="204" t="s">
        <v>329</v>
      </c>
      <c r="B252" s="205"/>
      <c r="C252" s="205"/>
      <c r="D252" s="205"/>
      <c r="E252" s="205"/>
      <c r="F252" s="205"/>
      <c r="G252" s="205"/>
      <c r="H252" s="166"/>
    </row>
    <row r="253" spans="1:8" s="167" customFormat="1" ht="16.5">
      <c r="A253" s="206" t="s">
        <v>434</v>
      </c>
      <c r="B253" s="205"/>
      <c r="C253" s="205"/>
      <c r="D253" s="205"/>
      <c r="E253" s="205"/>
      <c r="F253" s="205"/>
      <c r="G253" s="205"/>
      <c r="H253" s="166"/>
    </row>
    <row r="254" spans="1:8" s="167" customFormat="1" ht="16.5">
      <c r="A254" s="206" t="s">
        <v>435</v>
      </c>
      <c r="B254" s="207">
        <v>598058850</v>
      </c>
      <c r="C254" s="207"/>
      <c r="D254" s="207"/>
      <c r="E254" s="208">
        <v>0</v>
      </c>
      <c r="F254" s="208"/>
      <c r="G254" s="208"/>
      <c r="H254" s="166"/>
    </row>
    <row r="255" spans="1:8" s="167" customFormat="1" ht="16.5">
      <c r="A255" s="206" t="s">
        <v>436</v>
      </c>
      <c r="B255" s="205"/>
      <c r="C255" s="205"/>
      <c r="D255" s="205"/>
      <c r="E255" s="205"/>
      <c r="F255" s="205"/>
      <c r="G255" s="205"/>
      <c r="H255" s="166"/>
    </row>
    <row r="256" spans="1:8" s="78" customFormat="1" ht="33">
      <c r="A256" s="203" t="s">
        <v>437</v>
      </c>
      <c r="B256" s="121"/>
      <c r="C256" s="121"/>
      <c r="D256" s="121"/>
      <c r="E256" s="121"/>
      <c r="F256" s="121"/>
      <c r="G256" s="121"/>
      <c r="H256" s="77"/>
    </row>
    <row r="257" spans="1:8" s="78" customFormat="1" ht="16.5">
      <c r="A257" s="110" t="s">
        <v>438</v>
      </c>
      <c r="B257" s="121"/>
      <c r="C257" s="121"/>
      <c r="D257" s="121"/>
      <c r="E257" s="121"/>
      <c r="F257" s="121"/>
      <c r="G257" s="121"/>
      <c r="H257" s="77"/>
    </row>
    <row r="258" spans="1:8" s="78" customFormat="1" ht="34.5">
      <c r="A258" s="198" t="s">
        <v>439</v>
      </c>
      <c r="B258" s="121"/>
      <c r="C258" s="121"/>
      <c r="D258" s="121"/>
      <c r="E258" s="121"/>
      <c r="F258" s="121"/>
      <c r="G258" s="121"/>
      <c r="H258" s="77"/>
    </row>
    <row r="259" spans="1:8" s="78" customFormat="1" ht="16.5">
      <c r="A259" s="209" t="s">
        <v>440</v>
      </c>
      <c r="B259" s="111" t="s">
        <v>296</v>
      </c>
      <c r="C259" s="111"/>
      <c r="D259" s="111"/>
      <c r="E259" s="111" t="s">
        <v>297</v>
      </c>
      <c r="F259" s="111"/>
      <c r="G259" s="111"/>
      <c r="H259" s="77"/>
    </row>
    <row r="260" spans="1:8" s="78" customFormat="1" ht="33">
      <c r="A260" s="195" t="s">
        <v>441</v>
      </c>
      <c r="B260" s="111"/>
      <c r="C260" s="111"/>
      <c r="D260" s="111"/>
      <c r="E260" s="111"/>
      <c r="F260" s="111"/>
      <c r="G260" s="111"/>
      <c r="H260" s="77"/>
    </row>
    <row r="261" spans="1:8" s="78" customFormat="1" ht="33">
      <c r="A261" s="195" t="s">
        <v>442</v>
      </c>
      <c r="B261" s="111"/>
      <c r="C261" s="111"/>
      <c r="D261" s="111"/>
      <c r="E261" s="111"/>
      <c r="F261" s="111"/>
      <c r="G261" s="111"/>
      <c r="H261" s="77"/>
    </row>
    <row r="262" spans="1:8" s="78" customFormat="1" ht="33">
      <c r="A262" s="195" t="s">
        <v>443</v>
      </c>
      <c r="B262" s="111"/>
      <c r="C262" s="111"/>
      <c r="D262" s="111"/>
      <c r="E262" s="111"/>
      <c r="F262" s="111"/>
      <c r="G262" s="111"/>
      <c r="H262" s="77"/>
    </row>
    <row r="263" spans="1:8" s="78" customFormat="1" ht="33">
      <c r="A263" s="195" t="s">
        <v>444</v>
      </c>
      <c r="B263" s="111"/>
      <c r="C263" s="111"/>
      <c r="D263" s="111"/>
      <c r="E263" s="111"/>
      <c r="F263" s="111"/>
      <c r="G263" s="111"/>
      <c r="H263" s="77"/>
    </row>
    <row r="264" spans="1:8" s="78" customFormat="1" ht="16.5">
      <c r="A264" s="195" t="s">
        <v>445</v>
      </c>
      <c r="B264" s="111"/>
      <c r="C264" s="111"/>
      <c r="D264" s="111"/>
      <c r="E264" s="111"/>
      <c r="F264" s="111"/>
      <c r="G264" s="111"/>
      <c r="H264" s="77"/>
    </row>
    <row r="265" spans="1:8" s="78" customFormat="1" ht="16.5">
      <c r="A265" s="209" t="s">
        <v>446</v>
      </c>
      <c r="B265" s="111" t="s">
        <v>296</v>
      </c>
      <c r="C265" s="111"/>
      <c r="D265" s="111"/>
      <c r="E265" s="111" t="s">
        <v>297</v>
      </c>
      <c r="F265" s="111"/>
      <c r="G265" s="111"/>
      <c r="H265" s="77"/>
    </row>
    <row r="266" spans="1:8" s="78" customFormat="1" ht="33">
      <c r="A266" s="195" t="s">
        <v>447</v>
      </c>
      <c r="B266" s="111"/>
      <c r="C266" s="111"/>
      <c r="D266" s="111"/>
      <c r="E266" s="111"/>
      <c r="F266" s="111"/>
      <c r="G266" s="111"/>
      <c r="H266" s="77"/>
    </row>
    <row r="267" spans="1:8" s="78" customFormat="1" ht="33">
      <c r="A267" s="195" t="s">
        <v>448</v>
      </c>
      <c r="B267" s="111"/>
      <c r="C267" s="111"/>
      <c r="D267" s="111"/>
      <c r="E267" s="111"/>
      <c r="F267" s="111"/>
      <c r="G267" s="111"/>
      <c r="H267" s="77"/>
    </row>
    <row r="268" spans="1:8" s="210" customFormat="1">
      <c r="A268" s="195" t="s">
        <v>449</v>
      </c>
      <c r="B268" s="111"/>
      <c r="C268" s="111"/>
      <c r="D268" s="111"/>
      <c r="E268" s="111"/>
      <c r="F268" s="111"/>
      <c r="G268" s="111"/>
      <c r="H268" s="112"/>
    </row>
    <row r="269" spans="1:8" s="78" customFormat="1" ht="17.25">
      <c r="A269" s="198" t="s">
        <v>450</v>
      </c>
      <c r="B269" s="111"/>
      <c r="C269" s="111"/>
      <c r="D269" s="111"/>
      <c r="E269" s="111"/>
      <c r="F269" s="111"/>
      <c r="G269" s="111"/>
      <c r="H269" s="77"/>
    </row>
    <row r="270" spans="1:8" s="78" customFormat="1" ht="16.5">
      <c r="A270" s="211" t="s">
        <v>451</v>
      </c>
      <c r="B270" s="111" t="s">
        <v>296</v>
      </c>
      <c r="C270" s="111"/>
      <c r="D270" s="111"/>
      <c r="E270" s="111" t="s">
        <v>297</v>
      </c>
      <c r="F270" s="111"/>
      <c r="G270" s="111"/>
      <c r="H270" s="77"/>
    </row>
    <row r="271" spans="1:8" s="78" customFormat="1" ht="16.5">
      <c r="A271" s="114" t="s">
        <v>452</v>
      </c>
      <c r="B271" s="115">
        <v>35776500000</v>
      </c>
      <c r="C271" s="115"/>
      <c r="D271" s="115"/>
      <c r="E271" s="115">
        <v>35776500000</v>
      </c>
      <c r="F271" s="115"/>
      <c r="G271" s="115"/>
      <c r="H271" s="77"/>
    </row>
    <row r="272" spans="1:8" s="78" customFormat="1" ht="16.5">
      <c r="A272" s="114" t="s">
        <v>453</v>
      </c>
      <c r="B272" s="115">
        <v>34373500000</v>
      </c>
      <c r="C272" s="115"/>
      <c r="D272" s="115"/>
      <c r="E272" s="115">
        <v>34373500000</v>
      </c>
      <c r="F272" s="115"/>
      <c r="G272" s="115"/>
      <c r="H272" s="77"/>
    </row>
    <row r="273" spans="1:8" s="78" customFormat="1" ht="16.5">
      <c r="A273" s="114" t="s">
        <v>454</v>
      </c>
      <c r="B273" s="115"/>
      <c r="C273" s="115"/>
      <c r="D273" s="115"/>
      <c r="E273" s="115"/>
      <c r="F273" s="115"/>
      <c r="G273" s="115"/>
      <c r="H273" s="77"/>
    </row>
    <row r="274" spans="1:8" s="78" customFormat="1" ht="16.5">
      <c r="A274" s="197" t="s">
        <v>301</v>
      </c>
      <c r="B274" s="117">
        <v>70150000000</v>
      </c>
      <c r="C274" s="117"/>
      <c r="D274" s="117"/>
      <c r="E274" s="117">
        <v>70150000000</v>
      </c>
      <c r="F274" s="117"/>
      <c r="G274" s="117"/>
      <c r="H274" s="77"/>
    </row>
    <row r="275" spans="1:8" s="78" customFormat="1" ht="16.5">
      <c r="A275" s="138" t="s">
        <v>455</v>
      </c>
      <c r="B275" s="180"/>
      <c r="C275" s="180"/>
      <c r="D275" s="180"/>
      <c r="E275" s="180"/>
      <c r="F275" s="180"/>
      <c r="G275" s="180"/>
      <c r="H275" s="77"/>
    </row>
    <row r="276" spans="1:8" s="78" customFormat="1" ht="16.5">
      <c r="A276" s="195" t="s">
        <v>456</v>
      </c>
      <c r="B276" s="180"/>
      <c r="C276" s="180"/>
      <c r="D276" s="180"/>
      <c r="E276" s="180"/>
      <c r="F276" s="180"/>
      <c r="G276" s="180"/>
      <c r="H276" s="77"/>
    </row>
    <row r="277" spans="1:8" s="78" customFormat="1" ht="33">
      <c r="A277" s="212" t="s">
        <v>457</v>
      </c>
      <c r="B277" s="111" t="s">
        <v>296</v>
      </c>
      <c r="C277" s="111"/>
      <c r="D277" s="111"/>
      <c r="E277" s="111" t="s">
        <v>297</v>
      </c>
      <c r="F277" s="111"/>
      <c r="G277" s="111"/>
      <c r="H277" s="77"/>
    </row>
    <row r="278" spans="1:8" s="78" customFormat="1" ht="16.5">
      <c r="A278" s="114" t="s">
        <v>458</v>
      </c>
      <c r="B278" s="115"/>
      <c r="C278" s="115"/>
      <c r="D278" s="115"/>
      <c r="E278" s="115"/>
      <c r="F278" s="115"/>
      <c r="G278" s="115"/>
      <c r="H278" s="77"/>
    </row>
    <row r="279" spans="1:8" s="78" customFormat="1" ht="16.5">
      <c r="A279" s="114" t="s">
        <v>459</v>
      </c>
      <c r="B279" s="115">
        <v>70150000000</v>
      </c>
      <c r="C279" s="115"/>
      <c r="D279" s="115"/>
      <c r="E279" s="115">
        <v>70150000000</v>
      </c>
      <c r="F279" s="115"/>
      <c r="G279" s="115"/>
      <c r="H279" s="77"/>
    </row>
    <row r="280" spans="1:8" s="78" customFormat="1" ht="16.5">
      <c r="A280" s="114" t="s">
        <v>460</v>
      </c>
      <c r="B280" s="115"/>
      <c r="C280" s="115"/>
      <c r="D280" s="115"/>
      <c r="E280" s="115"/>
      <c r="F280" s="115"/>
      <c r="G280" s="115"/>
      <c r="H280" s="77"/>
    </row>
    <row r="281" spans="1:8" s="78" customFormat="1" ht="16.5">
      <c r="A281" s="114" t="s">
        <v>461</v>
      </c>
      <c r="B281" s="115"/>
      <c r="C281" s="115"/>
      <c r="D281" s="115"/>
      <c r="E281" s="115"/>
      <c r="F281" s="115"/>
      <c r="G281" s="115"/>
      <c r="H281" s="77"/>
    </row>
    <row r="282" spans="1:8" s="78" customFormat="1" ht="16.5">
      <c r="A282" s="114" t="s">
        <v>462</v>
      </c>
      <c r="B282" s="115">
        <v>70150000000</v>
      </c>
      <c r="C282" s="115"/>
      <c r="D282" s="115"/>
      <c r="E282" s="115">
        <v>70150000000</v>
      </c>
      <c r="F282" s="115"/>
      <c r="G282" s="115"/>
      <c r="H282" s="77"/>
    </row>
    <row r="283" spans="1:8" s="78" customFormat="1" ht="16.5">
      <c r="A283" s="114" t="s">
        <v>463</v>
      </c>
      <c r="B283" s="115">
        <f>E283</f>
        <v>5612000000</v>
      </c>
      <c r="C283" s="115"/>
      <c r="D283" s="115"/>
      <c r="E283" s="115">
        <v>5612000000</v>
      </c>
      <c r="F283" s="115"/>
      <c r="G283" s="115"/>
      <c r="H283" s="77"/>
    </row>
    <row r="284" spans="1:8" s="202" customFormat="1" ht="16.5">
      <c r="A284" s="212" t="s">
        <v>464</v>
      </c>
      <c r="B284" s="111" t="s">
        <v>296</v>
      </c>
      <c r="C284" s="111"/>
      <c r="D284" s="111"/>
      <c r="E284" s="111" t="s">
        <v>297</v>
      </c>
      <c r="F284" s="111"/>
      <c r="G284" s="111"/>
      <c r="H284" s="213"/>
    </row>
    <row r="285" spans="1:8" s="78" customFormat="1" ht="16.5">
      <c r="A285" s="114" t="s">
        <v>465</v>
      </c>
      <c r="B285" s="115">
        <v>7015000</v>
      </c>
      <c r="C285" s="115"/>
      <c r="D285" s="115"/>
      <c r="E285" s="115">
        <v>7015000</v>
      </c>
      <c r="F285" s="115"/>
      <c r="G285" s="115"/>
      <c r="H285" s="77"/>
    </row>
    <row r="286" spans="1:8" s="78" customFormat="1" ht="16.5">
      <c r="A286" s="196" t="s">
        <v>466</v>
      </c>
      <c r="B286" s="115">
        <f>B285</f>
        <v>7015000</v>
      </c>
      <c r="C286" s="115"/>
      <c r="D286" s="115"/>
      <c r="E286" s="115">
        <v>7015000</v>
      </c>
      <c r="F286" s="115"/>
      <c r="G286" s="115"/>
      <c r="H286" s="77"/>
    </row>
    <row r="287" spans="1:8" s="78" customFormat="1" ht="16.5">
      <c r="A287" s="114" t="s">
        <v>467</v>
      </c>
      <c r="B287" s="115">
        <f>B286</f>
        <v>7015000</v>
      </c>
      <c r="C287" s="115"/>
      <c r="D287" s="115"/>
      <c r="E287" s="115">
        <v>7015000</v>
      </c>
      <c r="F287" s="115"/>
      <c r="G287" s="115"/>
      <c r="H287" s="77"/>
    </row>
    <row r="288" spans="1:8" s="78" customFormat="1" ht="16.5">
      <c r="A288" s="114" t="s">
        <v>468</v>
      </c>
      <c r="B288" s="115"/>
      <c r="C288" s="115"/>
      <c r="D288" s="115"/>
      <c r="E288" s="115"/>
      <c r="F288" s="115"/>
      <c r="G288" s="115"/>
      <c r="H288" s="77"/>
    </row>
    <row r="289" spans="1:8" s="78" customFormat="1" ht="16.5">
      <c r="A289" s="114" t="s">
        <v>469</v>
      </c>
      <c r="B289" s="115"/>
      <c r="C289" s="115"/>
      <c r="D289" s="115"/>
      <c r="E289" s="115"/>
      <c r="F289" s="115"/>
      <c r="G289" s="115"/>
      <c r="H289" s="77"/>
    </row>
    <row r="290" spans="1:8" s="78" customFormat="1" ht="16.5">
      <c r="A290" s="114" t="s">
        <v>467</v>
      </c>
      <c r="B290" s="115"/>
      <c r="C290" s="115"/>
      <c r="D290" s="115"/>
      <c r="E290" s="115"/>
      <c r="F290" s="115"/>
      <c r="G290" s="115"/>
      <c r="H290" s="77"/>
    </row>
    <row r="291" spans="1:8" s="78" customFormat="1" ht="16.5">
      <c r="A291" s="114" t="s">
        <v>468</v>
      </c>
      <c r="B291" s="115"/>
      <c r="C291" s="115"/>
      <c r="D291" s="115"/>
      <c r="E291" s="115"/>
      <c r="F291" s="115"/>
      <c r="G291" s="115"/>
      <c r="H291" s="77"/>
    </row>
    <row r="292" spans="1:8" s="78" customFormat="1" ht="16.5">
      <c r="A292" s="114" t="s">
        <v>470</v>
      </c>
      <c r="B292" s="115">
        <f>B287</f>
        <v>7015000</v>
      </c>
      <c r="C292" s="115"/>
      <c r="D292" s="115"/>
      <c r="E292" s="115">
        <f>E286</f>
        <v>7015000</v>
      </c>
      <c r="F292" s="115"/>
      <c r="G292" s="115"/>
      <c r="H292" s="77"/>
    </row>
    <row r="293" spans="1:8" s="78" customFormat="1" ht="16.5">
      <c r="A293" s="114" t="s">
        <v>467</v>
      </c>
      <c r="B293" s="115">
        <f>B292</f>
        <v>7015000</v>
      </c>
      <c r="C293" s="115"/>
      <c r="D293" s="115"/>
      <c r="E293" s="115">
        <f>E287</f>
        <v>7015000</v>
      </c>
      <c r="F293" s="115"/>
      <c r="G293" s="115"/>
      <c r="H293" s="77"/>
    </row>
    <row r="294" spans="1:8" s="78" customFormat="1" ht="16.5">
      <c r="A294" s="114" t="s">
        <v>468</v>
      </c>
      <c r="B294" s="189">
        <f>B288</f>
        <v>0</v>
      </c>
      <c r="C294" s="189"/>
      <c r="D294" s="189"/>
      <c r="E294" s="189">
        <f>G288</f>
        <v>0</v>
      </c>
      <c r="F294" s="189"/>
      <c r="G294" s="189"/>
      <c r="H294" s="77"/>
    </row>
    <row r="295" spans="1:8" s="202" customFormat="1" ht="16.5">
      <c r="A295" s="209" t="s">
        <v>471</v>
      </c>
      <c r="B295" s="180"/>
      <c r="C295" s="180"/>
      <c r="D295" s="180"/>
      <c r="E295" s="180"/>
      <c r="F295" s="180"/>
      <c r="G295" s="180"/>
      <c r="H295" s="213"/>
    </row>
    <row r="296" spans="1:8" s="78" customFormat="1" ht="16.5">
      <c r="A296" s="212" t="s">
        <v>472</v>
      </c>
      <c r="B296" s="180"/>
      <c r="C296" s="180"/>
      <c r="D296" s="180"/>
      <c r="E296" s="180"/>
      <c r="F296" s="180"/>
      <c r="G296" s="180"/>
      <c r="H296" s="77"/>
    </row>
    <row r="297" spans="1:8" s="78" customFormat="1" ht="16.5">
      <c r="A297" s="91" t="s">
        <v>473</v>
      </c>
      <c r="B297" s="121"/>
      <c r="C297" s="121"/>
      <c r="D297" s="121"/>
      <c r="E297" s="121"/>
      <c r="F297" s="121"/>
      <c r="G297" s="121"/>
      <c r="H297" s="77"/>
    </row>
    <row r="298" spans="1:8" s="78" customFormat="1" ht="16.5">
      <c r="A298" s="91" t="s">
        <v>474</v>
      </c>
      <c r="B298" s="214"/>
      <c r="C298" s="214"/>
      <c r="D298" s="214"/>
      <c r="E298" s="214"/>
      <c r="F298" s="214"/>
      <c r="G298" s="214"/>
      <c r="H298" s="77"/>
    </row>
    <row r="299" spans="1:8" s="202" customFormat="1" ht="16.5">
      <c r="A299" s="91" t="s">
        <v>475</v>
      </c>
      <c r="B299" s="214"/>
      <c r="C299" s="214"/>
      <c r="D299" s="214"/>
      <c r="E299" s="214"/>
      <c r="F299" s="214"/>
      <c r="G299" s="214"/>
      <c r="H299" s="213"/>
    </row>
    <row r="300" spans="1:8" s="215" customFormat="1" ht="33">
      <c r="A300" s="91" t="s">
        <v>476</v>
      </c>
      <c r="B300" s="121"/>
      <c r="C300" s="121"/>
      <c r="D300" s="121"/>
      <c r="E300" s="121"/>
      <c r="F300" s="121"/>
      <c r="G300" s="121"/>
      <c r="H300" s="112"/>
    </row>
    <row r="301" spans="1:8" s="78" customFormat="1" ht="16.5">
      <c r="A301" s="216" t="s">
        <v>477</v>
      </c>
      <c r="B301" s="216"/>
      <c r="C301" s="216"/>
      <c r="D301" s="216"/>
      <c r="E301" s="216"/>
      <c r="F301" s="216"/>
      <c r="G301" s="216"/>
      <c r="H301" s="77"/>
    </row>
    <row r="302" spans="1:8" s="78" customFormat="1" ht="16.5">
      <c r="A302" s="217" t="s">
        <v>478</v>
      </c>
      <c r="B302" s="217"/>
      <c r="C302" s="217"/>
      <c r="D302" s="217"/>
      <c r="E302" s="217"/>
      <c r="F302" s="217"/>
      <c r="G302" s="217"/>
      <c r="H302" s="77"/>
    </row>
    <row r="303" spans="1:8" s="78" customFormat="1" ht="16.5">
      <c r="A303" s="217" t="s">
        <v>479</v>
      </c>
      <c r="B303" s="217"/>
      <c r="C303" s="217"/>
      <c r="D303" s="217"/>
      <c r="E303" s="217"/>
      <c r="F303" s="217"/>
      <c r="G303" s="217"/>
      <c r="H303" s="77"/>
    </row>
    <row r="304" spans="1:8" s="78" customFormat="1" ht="16.5">
      <c r="A304" s="217" t="s">
        <v>480</v>
      </c>
      <c r="B304" s="217"/>
      <c r="C304" s="217"/>
      <c r="D304" s="217"/>
      <c r="E304" s="217"/>
      <c r="F304" s="217"/>
      <c r="G304" s="217"/>
      <c r="H304" s="77"/>
    </row>
    <row r="305" spans="1:8" s="78" customFormat="1" ht="16.5">
      <c r="A305" s="218" t="s">
        <v>481</v>
      </c>
      <c r="B305" s="218"/>
      <c r="C305" s="218"/>
      <c r="D305" s="218"/>
      <c r="E305" s="218"/>
      <c r="F305" s="218"/>
      <c r="G305" s="218"/>
      <c r="H305" s="77"/>
    </row>
    <row r="306" spans="1:8" s="78" customFormat="1" ht="16.5">
      <c r="A306" s="110" t="s">
        <v>482</v>
      </c>
      <c r="B306" s="180"/>
      <c r="C306" s="180"/>
      <c r="D306" s="180"/>
      <c r="E306" s="180"/>
      <c r="F306" s="180"/>
      <c r="G306" s="180"/>
      <c r="H306" s="77"/>
    </row>
    <row r="307" spans="1:8" s="78" customFormat="1" ht="17.25">
      <c r="A307" s="118" t="s">
        <v>483</v>
      </c>
      <c r="B307" s="111" t="s">
        <v>296</v>
      </c>
      <c r="C307" s="111"/>
      <c r="D307" s="111"/>
      <c r="E307" s="111" t="s">
        <v>484</v>
      </c>
      <c r="F307" s="111"/>
      <c r="G307" s="111"/>
      <c r="H307" s="77"/>
    </row>
    <row r="308" spans="1:8" s="78" customFormat="1" ht="16.5">
      <c r="A308" s="83" t="s">
        <v>485</v>
      </c>
      <c r="B308" s="83"/>
      <c r="C308" s="83"/>
      <c r="D308" s="83"/>
      <c r="E308" s="83"/>
      <c r="F308" s="83"/>
      <c r="G308" s="83"/>
      <c r="H308" s="77"/>
    </row>
    <row r="309" spans="1:8" s="78" customFormat="1" ht="17.25">
      <c r="A309" s="118" t="s">
        <v>486</v>
      </c>
      <c r="B309" s="111" t="s">
        <v>296</v>
      </c>
      <c r="C309" s="111"/>
      <c r="D309" s="111"/>
      <c r="E309" s="111" t="s">
        <v>484</v>
      </c>
      <c r="F309" s="111"/>
      <c r="G309" s="111"/>
      <c r="H309" s="77"/>
    </row>
    <row r="310" spans="1:8" s="78" customFormat="1" ht="33">
      <c r="A310" s="219" t="s">
        <v>487</v>
      </c>
      <c r="B310" s="111"/>
      <c r="C310" s="111"/>
      <c r="D310" s="111"/>
      <c r="E310" s="111"/>
      <c r="F310" s="111"/>
      <c r="G310" s="111"/>
      <c r="H310" s="77"/>
    </row>
    <row r="311" spans="1:8" s="78" customFormat="1" ht="33">
      <c r="A311" s="219" t="s">
        <v>488</v>
      </c>
      <c r="B311" s="121"/>
      <c r="C311" s="121"/>
      <c r="D311" s="121"/>
      <c r="E311" s="121"/>
      <c r="F311" s="121"/>
      <c r="G311" s="121"/>
      <c r="H311" s="77"/>
    </row>
    <row r="312" spans="1:8" s="78" customFormat="1" ht="17.25">
      <c r="A312" s="118" t="s">
        <v>489</v>
      </c>
      <c r="B312" s="111" t="s">
        <v>296</v>
      </c>
      <c r="C312" s="111"/>
      <c r="D312" s="111"/>
      <c r="E312" s="111" t="s">
        <v>484</v>
      </c>
      <c r="F312" s="111"/>
      <c r="G312" s="111"/>
      <c r="H312" s="77"/>
    </row>
    <row r="313" spans="1:8" s="78" customFormat="1" ht="16.5">
      <c r="A313" s="114" t="s">
        <v>490</v>
      </c>
      <c r="B313" s="121"/>
      <c r="C313" s="121"/>
      <c r="D313" s="121"/>
      <c r="E313" s="121"/>
      <c r="F313" s="121"/>
      <c r="G313" s="121"/>
      <c r="H313" s="77"/>
    </row>
    <row r="314" spans="1:8" s="78" customFormat="1" ht="16.5">
      <c r="A314" s="114" t="s">
        <v>491</v>
      </c>
      <c r="B314" s="121"/>
      <c r="C314" s="121"/>
      <c r="D314" s="121"/>
      <c r="E314" s="121"/>
      <c r="F314" s="121"/>
      <c r="G314" s="121"/>
      <c r="H314" s="77"/>
    </row>
    <row r="315" spans="1:8" s="78" customFormat="1" ht="16.5">
      <c r="A315" s="114" t="s">
        <v>492</v>
      </c>
      <c r="B315" s="121"/>
      <c r="C315" s="121"/>
      <c r="D315" s="121"/>
      <c r="E315" s="121"/>
      <c r="F315" s="121"/>
      <c r="G315" s="121"/>
      <c r="H315" s="77"/>
    </row>
    <row r="316" spans="1:8" s="78" customFormat="1" ht="17.25">
      <c r="A316" s="198" t="s">
        <v>493</v>
      </c>
      <c r="B316" s="111" t="s">
        <v>296</v>
      </c>
      <c r="C316" s="111"/>
      <c r="D316" s="111"/>
      <c r="E316" s="111" t="s">
        <v>297</v>
      </c>
      <c r="F316" s="111"/>
      <c r="G316" s="111"/>
      <c r="H316" s="77"/>
    </row>
    <row r="317" spans="1:8" s="78" customFormat="1" ht="16.5">
      <c r="A317" s="83" t="s">
        <v>494</v>
      </c>
      <c r="B317" s="83"/>
      <c r="C317" s="83"/>
      <c r="D317" s="83"/>
      <c r="E317" s="83"/>
      <c r="F317" s="83"/>
      <c r="G317" s="83"/>
      <c r="H317" s="77"/>
    </row>
    <row r="318" spans="1:8" s="78" customFormat="1" ht="16.5">
      <c r="A318" s="110" t="s">
        <v>495</v>
      </c>
      <c r="B318" s="111"/>
      <c r="C318" s="111"/>
      <c r="D318" s="111"/>
      <c r="E318" s="111"/>
      <c r="F318" s="111"/>
      <c r="G318" s="111"/>
      <c r="H318" s="77"/>
    </row>
    <row r="319" spans="1:8" s="78" customFormat="1" ht="16.5">
      <c r="A319" s="110" t="s">
        <v>496</v>
      </c>
      <c r="B319" s="111"/>
      <c r="C319" s="111"/>
      <c r="D319" s="111"/>
      <c r="E319" s="111"/>
      <c r="F319" s="111"/>
      <c r="G319" s="111"/>
      <c r="H319" s="77"/>
    </row>
    <row r="320" spans="1:8" s="78" customFormat="1" ht="16.5">
      <c r="A320" s="110" t="s">
        <v>497</v>
      </c>
      <c r="B320" s="111"/>
      <c r="C320" s="111"/>
      <c r="D320" s="111"/>
      <c r="E320" s="111"/>
      <c r="F320" s="111"/>
      <c r="G320" s="111"/>
      <c r="H320" s="77"/>
    </row>
    <row r="321" spans="1:8" s="78" customFormat="1" ht="16.5">
      <c r="A321" s="83" t="s">
        <v>498</v>
      </c>
      <c r="B321" s="83"/>
      <c r="C321" s="83"/>
      <c r="D321" s="83"/>
      <c r="E321" s="83"/>
      <c r="F321" s="83"/>
      <c r="G321" s="83"/>
      <c r="H321" s="77"/>
    </row>
    <row r="322" spans="1:8" s="78" customFormat="1" ht="16.5">
      <c r="A322" s="83" t="s">
        <v>499</v>
      </c>
      <c r="B322" s="83"/>
      <c r="C322" s="83"/>
      <c r="D322" s="83"/>
      <c r="E322" s="83"/>
      <c r="F322" s="83"/>
      <c r="G322" s="83"/>
      <c r="H322" s="77"/>
    </row>
    <row r="323" spans="1:8" s="78" customFormat="1" ht="16.5">
      <c r="A323" s="83" t="s">
        <v>500</v>
      </c>
      <c r="B323" s="83"/>
      <c r="C323" s="83"/>
      <c r="D323" s="83"/>
      <c r="E323" s="83"/>
      <c r="F323" s="83"/>
      <c r="G323" s="83"/>
      <c r="H323" s="77"/>
    </row>
    <row r="324" spans="1:8" s="78" customFormat="1" ht="16.5">
      <c r="A324" s="83" t="s">
        <v>501</v>
      </c>
      <c r="B324" s="83"/>
      <c r="C324" s="83"/>
      <c r="D324" s="83"/>
      <c r="E324" s="83"/>
      <c r="F324" s="83"/>
      <c r="G324" s="83"/>
      <c r="H324" s="77"/>
    </row>
    <row r="325" spans="1:8" s="78" customFormat="1" ht="16.5">
      <c r="A325" s="83" t="s">
        <v>502</v>
      </c>
      <c r="B325" s="83"/>
      <c r="C325" s="83"/>
      <c r="D325" s="83"/>
      <c r="E325" s="83"/>
      <c r="F325" s="83"/>
      <c r="G325" s="83"/>
      <c r="H325" s="77"/>
    </row>
    <row r="326" spans="1:8" s="78" customFormat="1" ht="16.5">
      <c r="A326" s="83" t="s">
        <v>503</v>
      </c>
      <c r="B326" s="83"/>
      <c r="C326" s="83"/>
      <c r="D326" s="83"/>
      <c r="E326" s="83"/>
      <c r="F326" s="83"/>
      <c r="G326" s="83"/>
      <c r="H326" s="77"/>
    </row>
    <row r="327" spans="1:8" s="78" customFormat="1" ht="16.5">
      <c r="A327" s="83" t="s">
        <v>504</v>
      </c>
      <c r="B327" s="83"/>
      <c r="C327" s="83"/>
      <c r="D327" s="83"/>
      <c r="E327" s="83"/>
      <c r="F327" s="83"/>
      <c r="G327" s="83"/>
      <c r="H327" s="77"/>
    </row>
    <row r="328" spans="1:8" s="78" customFormat="1" ht="17.25">
      <c r="A328" s="220" t="s">
        <v>505</v>
      </c>
      <c r="B328" s="220"/>
      <c r="C328" s="220"/>
      <c r="D328" s="220"/>
      <c r="E328" s="220"/>
      <c r="F328" s="220"/>
      <c r="G328" s="220"/>
      <c r="H328" s="77"/>
    </row>
    <row r="329" spans="1:8" s="167" customFormat="1" ht="16.5">
      <c r="A329" s="221" t="s">
        <v>506</v>
      </c>
      <c r="B329" s="221"/>
      <c r="C329" s="221"/>
      <c r="D329" s="221"/>
      <c r="E329" s="221"/>
      <c r="F329" s="221"/>
      <c r="G329" s="221"/>
      <c r="H329" s="166"/>
    </row>
    <row r="330" spans="1:8" s="78" customFormat="1" ht="17.25">
      <c r="A330" s="222" t="s">
        <v>507</v>
      </c>
      <c r="B330" s="223" t="s">
        <v>508</v>
      </c>
      <c r="C330" s="223"/>
      <c r="D330" s="223"/>
      <c r="E330" s="223" t="s">
        <v>509</v>
      </c>
      <c r="F330" s="223"/>
      <c r="G330" s="223"/>
      <c r="H330" s="77"/>
    </row>
    <row r="331" spans="1:8" s="78" customFormat="1" ht="16.5">
      <c r="A331" s="110" t="s">
        <v>510</v>
      </c>
      <c r="B331" s="111"/>
      <c r="C331" s="111"/>
      <c r="D331" s="111"/>
      <c r="E331" s="111"/>
      <c r="F331" s="111"/>
      <c r="G331" s="111"/>
      <c r="H331" s="77"/>
    </row>
    <row r="332" spans="1:8" s="202" customFormat="1" ht="16.5">
      <c r="A332" s="114" t="s">
        <v>511</v>
      </c>
      <c r="B332" s="115">
        <f>[1]KQKD!E9-B333</f>
        <v>33397845261</v>
      </c>
      <c r="C332" s="115"/>
      <c r="D332" s="115"/>
      <c r="E332" s="115">
        <v>42441832101</v>
      </c>
      <c r="F332" s="115"/>
      <c r="G332" s="115"/>
      <c r="H332" s="213"/>
    </row>
    <row r="333" spans="1:8" s="202" customFormat="1" ht="16.5">
      <c r="A333" s="114" t="s">
        <v>512</v>
      </c>
      <c r="B333" s="115">
        <v>548379355033</v>
      </c>
      <c r="C333" s="115"/>
      <c r="D333" s="115"/>
      <c r="E333" s="115">
        <f>[1]KQKD!F11-E332</f>
        <v>589849949847</v>
      </c>
      <c r="F333" s="115"/>
      <c r="G333" s="115"/>
      <c r="H333" s="213"/>
    </row>
    <row r="334" spans="1:8" s="202" customFormat="1" ht="16.5">
      <c r="A334" s="211" t="s">
        <v>513</v>
      </c>
      <c r="B334" s="115"/>
      <c r="C334" s="115"/>
      <c r="D334" s="115"/>
      <c r="E334" s="115"/>
      <c r="F334" s="115"/>
      <c r="G334" s="115"/>
      <c r="H334" s="213"/>
    </row>
    <row r="335" spans="1:8" s="202" customFormat="1" ht="33">
      <c r="A335" s="93" t="s">
        <v>514</v>
      </c>
      <c r="B335" s="115"/>
      <c r="C335" s="115"/>
      <c r="D335" s="115"/>
      <c r="E335" s="115"/>
      <c r="F335" s="115"/>
      <c r="G335" s="115"/>
      <c r="H335" s="213"/>
    </row>
    <row r="336" spans="1:8" s="202" customFormat="1" ht="16.5">
      <c r="A336" s="124" t="s">
        <v>301</v>
      </c>
      <c r="B336" s="117">
        <f>SUM(B332:B335)</f>
        <v>581777200294</v>
      </c>
      <c r="C336" s="117"/>
      <c r="D336" s="117"/>
      <c r="E336" s="117">
        <f>SUM(E332:E335)</f>
        <v>632291781948</v>
      </c>
      <c r="F336" s="117"/>
      <c r="G336" s="117"/>
      <c r="H336" s="213"/>
    </row>
    <row r="337" spans="1:8" s="202" customFormat="1" ht="16.5">
      <c r="A337" s="224" t="s">
        <v>515</v>
      </c>
      <c r="B337" s="224"/>
      <c r="C337" s="224"/>
      <c r="D337" s="224"/>
      <c r="E337" s="224"/>
      <c r="F337" s="224"/>
      <c r="G337" s="224"/>
      <c r="H337" s="213"/>
    </row>
    <row r="338" spans="1:8" s="202" customFormat="1" ht="16.5">
      <c r="A338" s="224" t="s">
        <v>516</v>
      </c>
      <c r="B338" s="224"/>
      <c r="C338" s="224"/>
      <c r="D338" s="224"/>
      <c r="E338" s="224"/>
      <c r="F338" s="224"/>
      <c r="G338" s="224"/>
      <c r="H338" s="213"/>
    </row>
    <row r="339" spans="1:8" s="202" customFormat="1" ht="17.25">
      <c r="A339" s="118" t="s">
        <v>13</v>
      </c>
      <c r="B339" s="121"/>
      <c r="C339" s="121"/>
      <c r="D339" s="121"/>
      <c r="E339" s="121"/>
      <c r="F339" s="121"/>
      <c r="G339" s="121"/>
      <c r="H339" s="213"/>
    </row>
    <row r="340" spans="1:8" s="202" customFormat="1" ht="16.5">
      <c r="A340" s="110" t="s">
        <v>517</v>
      </c>
      <c r="B340" s="121"/>
      <c r="C340" s="121"/>
      <c r="D340" s="121"/>
      <c r="E340" s="121"/>
      <c r="F340" s="121"/>
      <c r="G340" s="121"/>
      <c r="H340" s="213"/>
    </row>
    <row r="341" spans="1:8" s="202" customFormat="1" ht="16.5">
      <c r="A341" s="114" t="s">
        <v>518</v>
      </c>
      <c r="B341" s="121"/>
      <c r="C341" s="121"/>
      <c r="D341" s="121"/>
      <c r="E341" s="121"/>
      <c r="F341" s="121"/>
      <c r="G341" s="121"/>
      <c r="H341" s="213"/>
    </row>
    <row r="342" spans="1:8" s="202" customFormat="1" ht="16.5">
      <c r="A342" s="114" t="s">
        <v>519</v>
      </c>
      <c r="B342" s="121"/>
      <c r="C342" s="121"/>
      <c r="D342" s="121"/>
      <c r="E342" s="121"/>
      <c r="F342" s="121"/>
      <c r="G342" s="121"/>
      <c r="H342" s="213"/>
    </row>
    <row r="343" spans="1:8" s="78" customFormat="1" ht="16.5">
      <c r="A343" s="114" t="s">
        <v>520</v>
      </c>
      <c r="B343" s="121"/>
      <c r="C343" s="121"/>
      <c r="D343" s="121"/>
      <c r="E343" s="121"/>
      <c r="F343" s="121"/>
      <c r="G343" s="121"/>
      <c r="H343" s="77"/>
    </row>
    <row r="344" spans="1:8" s="78" customFormat="1" ht="17.25">
      <c r="A344" s="225" t="s">
        <v>521</v>
      </c>
      <c r="B344" s="223" t="s">
        <v>508</v>
      </c>
      <c r="C344" s="223"/>
      <c r="D344" s="223"/>
      <c r="E344" s="223" t="s">
        <v>509</v>
      </c>
      <c r="F344" s="223"/>
      <c r="G344" s="223"/>
      <c r="H344" s="77"/>
    </row>
    <row r="345" spans="1:8" s="78" customFormat="1" ht="16.5">
      <c r="A345" s="91" t="s">
        <v>522</v>
      </c>
      <c r="B345" s="115">
        <f>[1]KQKD!E12-B346</f>
        <v>28562258136</v>
      </c>
      <c r="C345" s="115"/>
      <c r="D345" s="115"/>
      <c r="E345" s="115">
        <v>42441832101</v>
      </c>
      <c r="F345" s="115"/>
      <c r="G345" s="115"/>
      <c r="H345" s="77"/>
    </row>
    <row r="346" spans="1:8" s="78" customFormat="1" ht="16.5">
      <c r="A346" s="91" t="s">
        <v>523</v>
      </c>
      <c r="B346" s="115">
        <v>494599584044</v>
      </c>
      <c r="C346" s="115"/>
      <c r="D346" s="115"/>
      <c r="E346" s="115">
        <f>[1]KQKD!F12-E345</f>
        <v>527262425748</v>
      </c>
      <c r="F346" s="115"/>
      <c r="G346" s="115"/>
      <c r="H346" s="77"/>
    </row>
    <row r="347" spans="1:8" s="78" customFormat="1" ht="33">
      <c r="A347" s="226" t="s">
        <v>524</v>
      </c>
      <c r="B347" s="226"/>
      <c r="C347" s="226"/>
      <c r="D347" s="226"/>
      <c r="E347" s="226"/>
      <c r="F347" s="226"/>
      <c r="G347" s="226"/>
      <c r="H347" s="77"/>
    </row>
    <row r="348" spans="1:8" s="78" customFormat="1" ht="16.5">
      <c r="A348" s="91" t="s">
        <v>525</v>
      </c>
      <c r="B348" s="115"/>
      <c r="C348" s="115"/>
      <c r="D348" s="115"/>
      <c r="E348" s="115"/>
      <c r="F348" s="115"/>
      <c r="G348" s="115"/>
      <c r="H348" s="77"/>
    </row>
    <row r="349" spans="1:8" s="78" customFormat="1" ht="16.5">
      <c r="A349" s="91" t="s">
        <v>526</v>
      </c>
      <c r="B349" s="115"/>
      <c r="C349" s="115"/>
      <c r="D349" s="115"/>
      <c r="E349" s="115"/>
      <c r="F349" s="115"/>
      <c r="G349" s="115"/>
      <c r="H349" s="77"/>
    </row>
    <row r="350" spans="1:8" s="78" customFormat="1" ht="16.5">
      <c r="A350" s="91" t="s">
        <v>527</v>
      </c>
      <c r="B350" s="115"/>
      <c r="C350" s="115"/>
      <c r="D350" s="115"/>
      <c r="E350" s="115"/>
      <c r="F350" s="115"/>
      <c r="G350" s="115"/>
      <c r="H350" s="77"/>
    </row>
    <row r="351" spans="1:8" s="78" customFormat="1" ht="16.5">
      <c r="A351" s="91" t="s">
        <v>528</v>
      </c>
      <c r="B351" s="115"/>
      <c r="C351" s="115"/>
      <c r="D351" s="115"/>
      <c r="E351" s="115"/>
      <c r="F351" s="115"/>
      <c r="G351" s="115"/>
      <c r="H351" s="77"/>
    </row>
    <row r="352" spans="1:8" s="78" customFormat="1" ht="33">
      <c r="A352" s="219" t="s">
        <v>529</v>
      </c>
      <c r="B352" s="115"/>
      <c r="C352" s="115"/>
      <c r="D352" s="115"/>
      <c r="E352" s="115"/>
      <c r="F352" s="115"/>
      <c r="G352" s="115"/>
      <c r="H352" s="77"/>
    </row>
    <row r="353" spans="1:9" s="78" customFormat="1" ht="24" customHeight="1">
      <c r="A353" s="91" t="s">
        <v>530</v>
      </c>
      <c r="B353" s="115"/>
      <c r="C353" s="115"/>
      <c r="D353" s="115"/>
      <c r="E353" s="115"/>
      <c r="F353" s="115"/>
      <c r="G353" s="115"/>
      <c r="H353" s="77"/>
    </row>
    <row r="354" spans="1:9" s="78" customFormat="1" ht="38.25" customHeight="1">
      <c r="A354" s="219" t="s">
        <v>531</v>
      </c>
      <c r="B354" s="115"/>
      <c r="C354" s="115"/>
      <c r="D354" s="115"/>
      <c r="E354" s="115"/>
      <c r="F354" s="115"/>
      <c r="G354" s="115"/>
      <c r="H354" s="77"/>
    </row>
    <row r="355" spans="1:9" s="78" customFormat="1" ht="36.75" customHeight="1">
      <c r="A355" s="219" t="s">
        <v>532</v>
      </c>
      <c r="B355" s="115"/>
      <c r="C355" s="115"/>
      <c r="D355" s="115"/>
      <c r="E355" s="115"/>
      <c r="F355" s="115"/>
      <c r="G355" s="115"/>
      <c r="H355" s="77"/>
    </row>
    <row r="356" spans="1:9" s="78" customFormat="1" ht="28.5" customHeight="1">
      <c r="A356" s="91" t="s">
        <v>533</v>
      </c>
      <c r="B356" s="115"/>
      <c r="C356" s="115"/>
      <c r="D356" s="115"/>
      <c r="E356" s="115"/>
      <c r="F356" s="115"/>
      <c r="G356" s="115"/>
      <c r="H356" s="77"/>
    </row>
    <row r="357" spans="1:9" s="78" customFormat="1" ht="28.5" customHeight="1">
      <c r="A357" s="91" t="s">
        <v>534</v>
      </c>
      <c r="B357" s="115"/>
      <c r="C357" s="115"/>
      <c r="D357" s="115"/>
      <c r="E357" s="115"/>
      <c r="F357" s="115"/>
      <c r="G357" s="115"/>
      <c r="H357" s="77"/>
    </row>
    <row r="358" spans="1:9" s="78" customFormat="1" ht="25.5" customHeight="1">
      <c r="A358" s="197" t="s">
        <v>301</v>
      </c>
      <c r="B358" s="117">
        <f>SUM(B345:B357)</f>
        <v>523161842180</v>
      </c>
      <c r="C358" s="117"/>
      <c r="D358" s="117"/>
      <c r="E358" s="117">
        <f>SUM(E345:E357)</f>
        <v>569704257849</v>
      </c>
      <c r="F358" s="117"/>
      <c r="G358" s="117"/>
      <c r="H358" s="77"/>
    </row>
    <row r="359" spans="1:9" s="202" customFormat="1" ht="33.75" customHeight="1">
      <c r="A359" s="225" t="s">
        <v>535</v>
      </c>
      <c r="B359" s="223" t="s">
        <v>508</v>
      </c>
      <c r="C359" s="223"/>
      <c r="D359" s="223"/>
      <c r="E359" s="223" t="s">
        <v>509</v>
      </c>
      <c r="F359" s="223"/>
      <c r="G359" s="223"/>
      <c r="H359" s="213"/>
    </row>
    <row r="360" spans="1:9" s="78" customFormat="1" ht="26.25" customHeight="1">
      <c r="A360" s="114" t="s">
        <v>536</v>
      </c>
      <c r="B360" s="115">
        <f>[1]KQKD!E14-B362-B363-B361</f>
        <v>139684668</v>
      </c>
      <c r="C360" s="115"/>
      <c r="D360" s="115"/>
      <c r="E360" s="115">
        <f>[1]KQKD!F14-E361-E362-E363-E364-E365</f>
        <v>103218258</v>
      </c>
      <c r="F360" s="115"/>
      <c r="G360" s="115"/>
      <c r="H360" s="77"/>
    </row>
    <row r="361" spans="1:9" s="78" customFormat="1" ht="26.25" customHeight="1">
      <c r="A361" s="114" t="s">
        <v>537</v>
      </c>
      <c r="B361" s="115">
        <v>720000000</v>
      </c>
      <c r="C361" s="115"/>
      <c r="D361" s="115"/>
      <c r="E361" s="115"/>
      <c r="F361" s="115"/>
      <c r="G361" s="115"/>
      <c r="H361" s="77"/>
    </row>
    <row r="362" spans="1:9" s="78" customFormat="1" ht="26.25" customHeight="1">
      <c r="A362" s="114" t="s">
        <v>538</v>
      </c>
      <c r="B362" s="115">
        <v>375000000</v>
      </c>
      <c r="C362" s="115"/>
      <c r="D362" s="115"/>
      <c r="E362" s="115">
        <v>375000000</v>
      </c>
      <c r="F362" s="115"/>
      <c r="G362" s="115"/>
      <c r="H362" s="77"/>
    </row>
    <row r="363" spans="1:9" s="78" customFormat="1" ht="26.25" customHeight="1">
      <c r="A363" s="114" t="s">
        <v>539</v>
      </c>
      <c r="B363" s="115">
        <f>1192302+2407682710+100673540+139797</f>
        <v>2509688349</v>
      </c>
      <c r="C363" s="115"/>
      <c r="D363" s="115"/>
      <c r="E363" s="115">
        <v>326527450</v>
      </c>
      <c r="F363" s="115"/>
      <c r="G363" s="115"/>
      <c r="H363" s="77"/>
    </row>
    <row r="364" spans="1:9" s="202" customFormat="1" ht="26.25" customHeight="1">
      <c r="A364" s="114" t="s">
        <v>540</v>
      </c>
      <c r="B364" s="115"/>
      <c r="C364" s="115"/>
      <c r="D364" s="115"/>
      <c r="E364" s="115"/>
      <c r="F364" s="115"/>
      <c r="G364" s="115"/>
      <c r="H364" s="213"/>
    </row>
    <row r="365" spans="1:9" s="78" customFormat="1" ht="26.25" customHeight="1">
      <c r="A365" s="114" t="s">
        <v>541</v>
      </c>
      <c r="B365" s="115"/>
      <c r="C365" s="115"/>
      <c r="D365" s="115"/>
      <c r="E365" s="115"/>
      <c r="F365" s="115"/>
      <c r="G365" s="115"/>
      <c r="H365" s="77"/>
    </row>
    <row r="366" spans="1:9" s="78" customFormat="1" ht="26.25" customHeight="1">
      <c r="A366" s="197" t="s">
        <v>301</v>
      </c>
      <c r="B366" s="117">
        <f>SUM(B360:B365)</f>
        <v>3744373017</v>
      </c>
      <c r="C366" s="117"/>
      <c r="D366" s="117"/>
      <c r="E366" s="117">
        <f>SUM(E360:E365)</f>
        <v>804745708</v>
      </c>
      <c r="F366" s="117"/>
      <c r="G366" s="117"/>
      <c r="H366" s="77"/>
    </row>
    <row r="367" spans="1:9" s="78" customFormat="1" ht="33" customHeight="1">
      <c r="A367" s="227" t="s">
        <v>542</v>
      </c>
      <c r="B367" s="223" t="s">
        <v>508</v>
      </c>
      <c r="C367" s="223"/>
      <c r="D367" s="223"/>
      <c r="E367" s="223" t="s">
        <v>509</v>
      </c>
      <c r="F367" s="223"/>
      <c r="G367" s="223"/>
      <c r="H367" s="77"/>
    </row>
    <row r="368" spans="1:9" s="78" customFormat="1" ht="24" customHeight="1">
      <c r="A368" s="114" t="s">
        <v>543</v>
      </c>
      <c r="B368" s="115">
        <f>[1]KQKD!E15-B371-B373-B372-B374</f>
        <v>19858372622</v>
      </c>
      <c r="C368" s="115"/>
      <c r="D368" s="115"/>
      <c r="E368" s="115">
        <f>[1]KQKD!F15-E369-E370-E371-E372-E373-E374</f>
        <v>25245594431</v>
      </c>
      <c r="F368" s="115"/>
      <c r="G368" s="115"/>
      <c r="H368" s="155"/>
      <c r="I368" s="228"/>
    </row>
    <row r="369" spans="1:8" s="78" customFormat="1" ht="16.5">
      <c r="A369" s="114" t="s">
        <v>544</v>
      </c>
      <c r="B369" s="115"/>
      <c r="C369" s="115"/>
      <c r="D369" s="115"/>
      <c r="E369" s="115"/>
      <c r="F369" s="115"/>
      <c r="G369" s="115"/>
      <c r="H369" s="77"/>
    </row>
    <row r="370" spans="1:8" s="78" customFormat="1" ht="16.5">
      <c r="A370" s="114" t="s">
        <v>545</v>
      </c>
      <c r="B370" s="115"/>
      <c r="C370" s="115"/>
      <c r="D370" s="115"/>
      <c r="E370" s="115"/>
      <c r="F370" s="115"/>
      <c r="G370" s="115"/>
      <c r="H370" s="162"/>
    </row>
    <row r="371" spans="1:8" s="78" customFormat="1" ht="16.5">
      <c r="A371" s="114" t="s">
        <v>546</v>
      </c>
      <c r="B371" s="229">
        <f>65082040+61415877+142053910+24009867+102330</f>
        <v>292664024</v>
      </c>
      <c r="C371" s="229"/>
      <c r="D371" s="229"/>
      <c r="E371" s="229">
        <f>634348625+8350167</f>
        <v>642698792</v>
      </c>
      <c r="F371" s="229"/>
      <c r="G371" s="229"/>
      <c r="H371" s="77"/>
    </row>
    <row r="372" spans="1:8" s="78" customFormat="1" ht="33">
      <c r="A372" s="219" t="s">
        <v>547</v>
      </c>
      <c r="B372" s="115">
        <v>389224743</v>
      </c>
      <c r="C372" s="115"/>
      <c r="D372" s="115"/>
      <c r="E372" s="115"/>
      <c r="F372" s="115"/>
      <c r="G372" s="115"/>
      <c r="H372" s="77"/>
    </row>
    <row r="373" spans="1:8" s="78" customFormat="1" ht="16.5">
      <c r="A373" s="114" t="s">
        <v>548</v>
      </c>
      <c r="B373" s="115">
        <f>91160000+64800000</f>
        <v>155960000</v>
      </c>
      <c r="C373" s="115"/>
      <c r="D373" s="115"/>
      <c r="E373" s="121"/>
      <c r="F373" s="121"/>
      <c r="G373" s="121"/>
      <c r="H373" s="145"/>
    </row>
    <row r="374" spans="1:8" s="78" customFormat="1" ht="16.5">
      <c r="A374" s="114" t="s">
        <v>549</v>
      </c>
      <c r="B374" s="115">
        <v>-102330</v>
      </c>
      <c r="C374" s="115"/>
      <c r="D374" s="115"/>
      <c r="E374" s="115">
        <v>-193883650</v>
      </c>
      <c r="F374" s="115"/>
      <c r="G374" s="115"/>
      <c r="H374" s="145"/>
    </row>
    <row r="375" spans="1:8" s="78" customFormat="1" ht="16.5">
      <c r="A375" s="197" t="s">
        <v>301</v>
      </c>
      <c r="B375" s="117">
        <f>SUM(B368:B373)</f>
        <v>20696221389</v>
      </c>
      <c r="C375" s="117"/>
      <c r="D375" s="117"/>
      <c r="E375" s="117">
        <f>SUM(E368:E374)</f>
        <v>25694409573</v>
      </c>
      <c r="F375" s="117"/>
      <c r="G375" s="117"/>
      <c r="H375" s="77"/>
    </row>
    <row r="376" spans="1:8" s="78" customFormat="1" ht="17.25">
      <c r="A376" s="230" t="s">
        <v>550</v>
      </c>
      <c r="B376" s="223" t="s">
        <v>508</v>
      </c>
      <c r="C376" s="223"/>
      <c r="D376" s="223"/>
      <c r="E376" s="223" t="s">
        <v>509</v>
      </c>
      <c r="F376" s="223"/>
      <c r="G376" s="223"/>
      <c r="H376" s="77"/>
    </row>
    <row r="377" spans="1:8" s="78" customFormat="1" ht="16.5">
      <c r="A377" s="231" t="s">
        <v>551</v>
      </c>
      <c r="B377" s="115">
        <v>54211000</v>
      </c>
      <c r="C377" s="115"/>
      <c r="D377" s="115"/>
      <c r="E377" s="115">
        <v>45470000</v>
      </c>
      <c r="F377" s="115"/>
      <c r="G377" s="115"/>
      <c r="H377" s="77"/>
    </row>
    <row r="378" spans="1:8" s="78" customFormat="1" ht="16.5">
      <c r="A378" s="231" t="s">
        <v>552</v>
      </c>
      <c r="B378" s="117"/>
      <c r="C378" s="117"/>
      <c r="D378" s="117"/>
      <c r="E378" s="115"/>
      <c r="F378" s="115"/>
      <c r="G378" s="115"/>
      <c r="H378" s="77"/>
    </row>
    <row r="379" spans="1:8" s="78" customFormat="1" ht="16.5">
      <c r="A379" s="231" t="s">
        <v>553</v>
      </c>
      <c r="B379" s="115">
        <f>[1]KQKD!E20-B377</f>
        <v>842107386</v>
      </c>
      <c r="C379" s="115"/>
      <c r="D379" s="115"/>
      <c r="E379" s="115">
        <f>[1]KQKD!F20-E377-E381</f>
        <v>451700527</v>
      </c>
      <c r="F379" s="115"/>
      <c r="G379" s="115"/>
      <c r="H379" s="77"/>
    </row>
    <row r="380" spans="1:8" s="78" customFormat="1" ht="16.5">
      <c r="A380" s="231" t="s">
        <v>554</v>
      </c>
      <c r="B380" s="117"/>
      <c r="C380" s="117"/>
      <c r="D380" s="117"/>
      <c r="E380" s="115"/>
      <c r="F380" s="115"/>
      <c r="G380" s="115"/>
      <c r="H380" s="77"/>
    </row>
    <row r="381" spans="1:8" s="78" customFormat="1" ht="16.5">
      <c r="A381" s="231" t="s">
        <v>555</v>
      </c>
      <c r="B381" s="117"/>
      <c r="C381" s="117"/>
      <c r="D381" s="117"/>
      <c r="E381" s="115">
        <f>158000000+94500000</f>
        <v>252500000</v>
      </c>
      <c r="F381" s="115"/>
      <c r="G381" s="115"/>
      <c r="H381" s="77"/>
    </row>
    <row r="382" spans="1:8" s="78" customFormat="1" ht="16.5">
      <c r="A382" s="197" t="s">
        <v>301</v>
      </c>
      <c r="B382" s="117">
        <f>SUM(B377:B381)</f>
        <v>896318386</v>
      </c>
      <c r="C382" s="117"/>
      <c r="D382" s="117"/>
      <c r="E382" s="117">
        <f>SUM(E377:E381)</f>
        <v>749670527</v>
      </c>
      <c r="F382" s="117"/>
      <c r="G382" s="117"/>
      <c r="H382" s="77"/>
    </row>
    <row r="383" spans="1:8" s="78" customFormat="1" ht="17.25">
      <c r="A383" s="230" t="s">
        <v>556</v>
      </c>
      <c r="B383" s="223" t="s">
        <v>508</v>
      </c>
      <c r="C383" s="223"/>
      <c r="D383" s="223"/>
      <c r="E383" s="232" t="s">
        <v>509</v>
      </c>
      <c r="F383" s="232"/>
      <c r="G383" s="232"/>
      <c r="H383" s="77"/>
    </row>
    <row r="384" spans="1:8" s="78" customFormat="1" ht="33">
      <c r="A384" s="195" t="s">
        <v>557</v>
      </c>
      <c r="B384" s="115"/>
      <c r="C384" s="115"/>
      <c r="D384" s="115"/>
      <c r="E384" s="117"/>
      <c r="F384" s="117"/>
      <c r="G384" s="117"/>
      <c r="H384" s="77"/>
    </row>
    <row r="385" spans="1:8" s="78" customFormat="1" ht="16.5">
      <c r="A385" s="195" t="s">
        <v>558</v>
      </c>
      <c r="B385" s="117"/>
      <c r="C385" s="117"/>
      <c r="D385" s="117"/>
      <c r="E385" s="117"/>
      <c r="F385" s="117"/>
      <c r="G385" s="117"/>
      <c r="H385" s="77"/>
    </row>
    <row r="386" spans="1:8" s="78" customFormat="1" ht="16.5">
      <c r="A386" s="195" t="s">
        <v>559</v>
      </c>
      <c r="B386" s="117"/>
      <c r="C386" s="117"/>
      <c r="D386" s="117"/>
      <c r="E386" s="115">
        <f>372933000+1576046+1276022</f>
        <v>375785068</v>
      </c>
      <c r="F386" s="115"/>
      <c r="G386" s="115"/>
      <c r="H386" s="77"/>
    </row>
    <row r="387" spans="1:8" s="78" customFormat="1" ht="16.5">
      <c r="A387" s="231" t="s">
        <v>555</v>
      </c>
      <c r="B387" s="115">
        <f>[1]KQKD!E21</f>
        <v>217086845</v>
      </c>
      <c r="C387" s="115"/>
      <c r="D387" s="115"/>
      <c r="E387" s="115">
        <f>[1]KQKD!F21-E386</f>
        <v>310378000</v>
      </c>
      <c r="F387" s="115"/>
      <c r="G387" s="115"/>
      <c r="H387" s="77"/>
    </row>
    <row r="388" spans="1:8" s="78" customFormat="1" ht="16.5">
      <c r="A388" s="197" t="s">
        <v>301</v>
      </c>
      <c r="B388" s="117">
        <f>SUM(B384:B387)</f>
        <v>217086845</v>
      </c>
      <c r="C388" s="117"/>
      <c r="D388" s="117"/>
      <c r="E388" s="117">
        <f>SUM(E384:E387)</f>
        <v>686163068</v>
      </c>
      <c r="F388" s="117"/>
      <c r="G388" s="117"/>
      <c r="H388" s="77"/>
    </row>
    <row r="389" spans="1:8" s="78" customFormat="1" ht="17.25">
      <c r="A389" s="230" t="s">
        <v>560</v>
      </c>
      <c r="B389" s="223" t="s">
        <v>508</v>
      </c>
      <c r="C389" s="223"/>
      <c r="D389" s="223"/>
      <c r="E389" s="223" t="s">
        <v>509</v>
      </c>
      <c r="F389" s="223"/>
      <c r="G389" s="223"/>
      <c r="H389" s="77"/>
    </row>
    <row r="390" spans="1:8" s="78" customFormat="1" ht="33">
      <c r="A390" s="195" t="s">
        <v>561</v>
      </c>
      <c r="B390" s="233">
        <f>[1]KQKD!E18</f>
        <v>27277213354</v>
      </c>
      <c r="C390" s="233"/>
      <c r="D390" s="233"/>
      <c r="E390" s="234">
        <f>[1]KQKD!F18</f>
        <v>21825929433</v>
      </c>
      <c r="F390" s="234"/>
      <c r="G390" s="234"/>
      <c r="H390" s="77"/>
    </row>
    <row r="391" spans="1:8" s="78" customFormat="1" ht="33">
      <c r="A391" s="195" t="s">
        <v>562</v>
      </c>
      <c r="B391" s="233"/>
      <c r="C391" s="233"/>
      <c r="D391" s="233"/>
      <c r="E391" s="234"/>
      <c r="F391" s="234"/>
      <c r="G391" s="234"/>
      <c r="H391" s="77"/>
    </row>
    <row r="392" spans="1:8" s="78" customFormat="1" ht="16.5">
      <c r="A392" s="195" t="s">
        <v>563</v>
      </c>
      <c r="B392" s="233"/>
      <c r="C392" s="233"/>
      <c r="D392" s="233"/>
      <c r="E392" s="234"/>
      <c r="F392" s="234"/>
      <c r="G392" s="234"/>
      <c r="H392" s="77"/>
    </row>
    <row r="393" spans="1:8" s="78" customFormat="1" ht="16.5">
      <c r="A393" s="195" t="s">
        <v>564</v>
      </c>
      <c r="B393" s="233">
        <f>[1]KQKD!E17</f>
        <v>409367000</v>
      </c>
      <c r="C393" s="233"/>
      <c r="D393" s="233"/>
      <c r="E393" s="234">
        <f>[1]KQKD!F17</f>
        <v>440880000</v>
      </c>
      <c r="F393" s="234"/>
      <c r="G393" s="234"/>
      <c r="H393" s="77"/>
    </row>
    <row r="394" spans="1:8" s="78" customFormat="1" ht="33">
      <c r="A394" s="195" t="s">
        <v>565</v>
      </c>
      <c r="B394" s="182"/>
      <c r="C394" s="182"/>
      <c r="D394" s="182"/>
      <c r="E394" s="235"/>
      <c r="F394" s="235"/>
      <c r="G394" s="235"/>
      <c r="H394" s="77"/>
    </row>
    <row r="395" spans="1:8" s="78" customFormat="1" ht="16.5">
      <c r="A395" s="195" t="s">
        <v>566</v>
      </c>
      <c r="B395" s="182"/>
      <c r="C395" s="182"/>
      <c r="D395" s="182"/>
      <c r="E395" s="235"/>
      <c r="F395" s="235"/>
      <c r="G395" s="235"/>
      <c r="H395" s="77"/>
    </row>
    <row r="396" spans="1:8" s="78" customFormat="1" ht="33">
      <c r="A396" s="195" t="s">
        <v>567</v>
      </c>
      <c r="B396" s="189">
        <v>0</v>
      </c>
      <c r="C396" s="189"/>
      <c r="D396" s="189"/>
      <c r="E396" s="189">
        <v>0</v>
      </c>
      <c r="F396" s="189"/>
      <c r="G396" s="189"/>
      <c r="H396" s="77"/>
    </row>
    <row r="397" spans="1:8" s="78" customFormat="1" ht="16.5">
      <c r="A397" s="195" t="s">
        <v>568</v>
      </c>
      <c r="B397" s="189">
        <v>0</v>
      </c>
      <c r="C397" s="189"/>
      <c r="D397" s="189"/>
      <c r="E397" s="236">
        <v>0</v>
      </c>
      <c r="F397" s="236"/>
      <c r="G397" s="236"/>
      <c r="H397" s="77"/>
    </row>
    <row r="398" spans="1:8" s="78" customFormat="1" ht="16.5">
      <c r="A398" s="195" t="s">
        <v>569</v>
      </c>
      <c r="B398" s="189">
        <v>0</v>
      </c>
      <c r="C398" s="189"/>
      <c r="D398" s="189"/>
      <c r="E398" s="236">
        <v>0</v>
      </c>
      <c r="F398" s="236"/>
      <c r="G398" s="236"/>
      <c r="H398" s="77"/>
    </row>
    <row r="399" spans="1:8" s="78" customFormat="1" ht="16.5">
      <c r="A399" s="195" t="s">
        <v>570</v>
      </c>
      <c r="B399" s="233">
        <f>2114000+4144000+125358976</f>
        <v>131616976</v>
      </c>
      <c r="C399" s="233"/>
      <c r="D399" s="233"/>
      <c r="E399" s="236">
        <v>71047000</v>
      </c>
      <c r="F399" s="236"/>
      <c r="G399" s="236"/>
      <c r="H399" s="77"/>
    </row>
    <row r="400" spans="1:8" s="78" customFormat="1" ht="17.25">
      <c r="A400" s="237" t="s">
        <v>571</v>
      </c>
      <c r="B400" s="223" t="s">
        <v>508</v>
      </c>
      <c r="C400" s="223"/>
      <c r="D400" s="223"/>
      <c r="E400" s="223" t="s">
        <v>509</v>
      </c>
      <c r="F400" s="223"/>
      <c r="G400" s="223"/>
      <c r="H400" s="77"/>
    </row>
    <row r="401" spans="1:8" s="78" customFormat="1" ht="16.5">
      <c r="A401" s="196" t="s">
        <v>572</v>
      </c>
      <c r="B401" s="199">
        <v>226763237379</v>
      </c>
      <c r="C401" s="199"/>
      <c r="D401" s="199"/>
      <c r="E401" s="199">
        <f>170675627355+51273537204+1457079207+7725248427+890098489+336620509</f>
        <v>232358211191</v>
      </c>
      <c r="F401" s="199"/>
      <c r="G401" s="199"/>
      <c r="H401" s="77"/>
    </row>
    <row r="402" spans="1:8" s="78" customFormat="1" ht="16.5">
      <c r="A402" s="196" t="s">
        <v>573</v>
      </c>
      <c r="B402" s="199">
        <v>199467036756</v>
      </c>
      <c r="C402" s="199"/>
      <c r="D402" s="199"/>
      <c r="E402" s="199">
        <f>140204871564+4204999000+59429817000+4450280405+265506000+107593000</f>
        <v>208663066969</v>
      </c>
      <c r="F402" s="199"/>
      <c r="G402" s="199"/>
      <c r="H402" s="77"/>
    </row>
    <row r="403" spans="1:8" s="78" customFormat="1" ht="16.5">
      <c r="A403" s="196" t="s">
        <v>574</v>
      </c>
      <c r="B403" s="199">
        <f>4463450295+4034314218+495973117+4084879683+513550077</f>
        <v>13592167390</v>
      </c>
      <c r="C403" s="199"/>
      <c r="D403" s="199"/>
      <c r="E403" s="199">
        <f>7065135588+551601021+2978557482</f>
        <v>10595294091</v>
      </c>
      <c r="F403" s="199"/>
      <c r="G403" s="199"/>
      <c r="H403" s="77"/>
    </row>
    <row r="404" spans="1:8" s="78" customFormat="1" ht="16.5">
      <c r="A404" s="196" t="s">
        <v>575</v>
      </c>
      <c r="B404" s="199">
        <v>100307591760</v>
      </c>
      <c r="C404" s="199"/>
      <c r="D404" s="199"/>
      <c r="E404" s="199">
        <f>69179375540+976052257+28259124611</f>
        <v>98414552408</v>
      </c>
      <c r="F404" s="199"/>
      <c r="G404" s="199"/>
      <c r="H404" s="77"/>
    </row>
    <row r="405" spans="1:8" s="78" customFormat="1" ht="16.5">
      <c r="A405" s="196" t="s">
        <v>576</v>
      </c>
      <c r="B405" s="199">
        <f>561773381-76453976</f>
        <v>485319405</v>
      </c>
      <c r="C405" s="199"/>
      <c r="D405" s="199"/>
      <c r="E405" s="199">
        <f>302871858-27100000</f>
        <v>275771858</v>
      </c>
      <c r="F405" s="199"/>
      <c r="G405" s="199"/>
      <c r="H405" s="77"/>
    </row>
    <row r="406" spans="1:8" s="78" customFormat="1" ht="16.5">
      <c r="A406" s="196" t="s">
        <v>577</v>
      </c>
      <c r="B406" s="199">
        <v>8795416222</v>
      </c>
      <c r="C406" s="199"/>
      <c r="D406" s="199"/>
      <c r="E406" s="199">
        <f>1512217879+3823441499+61954300</f>
        <v>5397613678</v>
      </c>
      <c r="F406" s="199"/>
      <c r="G406" s="199"/>
      <c r="H406" s="77"/>
    </row>
    <row r="407" spans="1:8" s="78" customFormat="1" ht="16.5">
      <c r="A407" s="197" t="s">
        <v>301</v>
      </c>
      <c r="B407" s="207">
        <f>SUM(B401:B406)</f>
        <v>549410768912</v>
      </c>
      <c r="C407" s="207"/>
      <c r="D407" s="207"/>
      <c r="E407" s="117">
        <f>SUM(E401:E406)</f>
        <v>555704510195</v>
      </c>
      <c r="F407" s="117"/>
      <c r="G407" s="117"/>
      <c r="H407" s="77"/>
    </row>
    <row r="408" spans="1:8" s="78" customFormat="1" ht="17.25">
      <c r="A408" s="225" t="s">
        <v>578</v>
      </c>
      <c r="B408" s="223" t="s">
        <v>508</v>
      </c>
      <c r="C408" s="223"/>
      <c r="D408" s="223"/>
      <c r="E408" s="223" t="s">
        <v>509</v>
      </c>
      <c r="F408" s="223"/>
      <c r="G408" s="223"/>
      <c r="H408" s="77"/>
    </row>
    <row r="409" spans="1:8" s="78" customFormat="1" ht="33">
      <c r="A409" s="195" t="s">
        <v>579</v>
      </c>
      <c r="B409" s="115">
        <f>[1]KQKD!E24</f>
        <v>3141877917</v>
      </c>
      <c r="C409" s="115"/>
      <c r="D409" s="115"/>
      <c r="E409" s="115">
        <f>[1]KQKD!F24</f>
        <v>3326302817</v>
      </c>
      <c r="F409" s="115"/>
      <c r="G409" s="115"/>
      <c r="H409" s="77"/>
    </row>
    <row r="410" spans="1:8" s="78" customFormat="1" ht="33">
      <c r="A410" s="195" t="s">
        <v>580</v>
      </c>
      <c r="B410" s="115"/>
      <c r="C410" s="115"/>
      <c r="D410" s="115"/>
      <c r="E410" s="115"/>
      <c r="F410" s="115"/>
      <c r="G410" s="115"/>
      <c r="H410" s="77"/>
    </row>
    <row r="411" spans="1:8" s="78" customFormat="1" ht="16.5">
      <c r="A411" s="108" t="s">
        <v>581</v>
      </c>
      <c r="B411" s="117">
        <f>B409+B410</f>
        <v>3141877917</v>
      </c>
      <c r="C411" s="238"/>
      <c r="D411" s="238"/>
      <c r="E411" s="117">
        <f>E409+E410</f>
        <v>3326302817</v>
      </c>
      <c r="F411" s="238"/>
      <c r="G411" s="238"/>
      <c r="H411" s="77"/>
    </row>
    <row r="412" spans="1:8" s="78" customFormat="1" ht="17.25">
      <c r="A412" s="118" t="s">
        <v>582</v>
      </c>
      <c r="B412" s="232" t="s">
        <v>508</v>
      </c>
      <c r="C412" s="232"/>
      <c r="D412" s="232"/>
      <c r="E412" s="232" t="s">
        <v>509</v>
      </c>
      <c r="F412" s="232"/>
      <c r="G412" s="232"/>
      <c r="H412" s="77"/>
    </row>
    <row r="413" spans="1:8" s="78" customFormat="1" ht="33">
      <c r="A413" s="195" t="s">
        <v>583</v>
      </c>
      <c r="B413" s="239"/>
      <c r="C413" s="239"/>
      <c r="D413" s="239"/>
      <c r="E413" s="239"/>
      <c r="F413" s="239"/>
      <c r="G413" s="239"/>
      <c r="H413" s="77"/>
    </row>
    <row r="414" spans="1:8" s="78" customFormat="1" ht="33">
      <c r="A414" s="195" t="s">
        <v>584</v>
      </c>
      <c r="B414" s="239"/>
      <c r="C414" s="239"/>
      <c r="D414" s="239"/>
      <c r="E414" s="239"/>
      <c r="F414" s="239"/>
      <c r="G414" s="239"/>
      <c r="H414" s="77"/>
    </row>
    <row r="415" spans="1:8" s="78" customFormat="1" ht="33">
      <c r="A415" s="195" t="s">
        <v>585</v>
      </c>
      <c r="B415" s="239"/>
      <c r="C415" s="239"/>
      <c r="D415" s="239"/>
      <c r="E415" s="239"/>
      <c r="F415" s="239"/>
      <c r="G415" s="239"/>
      <c r="H415" s="77"/>
    </row>
    <row r="416" spans="1:8" s="78" customFormat="1" ht="33">
      <c r="A416" s="195" t="s">
        <v>586</v>
      </c>
      <c r="B416" s="239"/>
      <c r="C416" s="239"/>
      <c r="D416" s="239"/>
      <c r="E416" s="239"/>
      <c r="F416" s="239"/>
      <c r="G416" s="239"/>
      <c r="H416" s="77"/>
    </row>
    <row r="417" spans="1:8" s="78" customFormat="1" ht="33">
      <c r="A417" s="195" t="s">
        <v>587</v>
      </c>
      <c r="B417" s="239"/>
      <c r="C417" s="239"/>
      <c r="D417" s="239"/>
      <c r="E417" s="239"/>
      <c r="F417" s="239"/>
      <c r="G417" s="239"/>
      <c r="H417" s="77"/>
    </row>
    <row r="418" spans="1:8" s="78" customFormat="1" ht="16.5">
      <c r="A418" s="195" t="s">
        <v>588</v>
      </c>
      <c r="B418" s="239"/>
      <c r="C418" s="239"/>
      <c r="D418" s="239"/>
      <c r="E418" s="239"/>
      <c r="F418" s="239"/>
      <c r="G418" s="239"/>
      <c r="H418" s="77"/>
    </row>
    <row r="419" spans="1:8" s="78" customFormat="1" ht="16.5">
      <c r="A419" s="240" t="s">
        <v>589</v>
      </c>
      <c r="B419" s="240"/>
      <c r="C419" s="240"/>
      <c r="D419" s="240"/>
      <c r="E419" s="240"/>
      <c r="F419" s="240"/>
      <c r="G419" s="240"/>
      <c r="H419" s="77"/>
    </row>
    <row r="420" spans="1:8" s="78" customFormat="1" ht="33">
      <c r="A420" s="241" t="s">
        <v>590</v>
      </c>
      <c r="B420" s="242" t="s">
        <v>591</v>
      </c>
      <c r="C420" s="242"/>
      <c r="D420" s="242"/>
      <c r="E420" s="242" t="s">
        <v>484</v>
      </c>
      <c r="F420" s="242"/>
      <c r="G420" s="242"/>
      <c r="H420" s="77"/>
    </row>
    <row r="421" spans="1:8" s="78" customFormat="1" ht="33">
      <c r="A421" s="243" t="s">
        <v>592</v>
      </c>
      <c r="B421" s="111"/>
      <c r="C421" s="111"/>
      <c r="D421" s="111"/>
      <c r="E421" s="111"/>
      <c r="F421" s="111"/>
      <c r="G421" s="111"/>
      <c r="H421" s="77"/>
    </row>
    <row r="422" spans="1:8" s="78" customFormat="1" ht="16.5">
      <c r="A422" s="196" t="s">
        <v>593</v>
      </c>
      <c r="B422" s="111"/>
      <c r="C422" s="111"/>
      <c r="D422" s="111"/>
      <c r="E422" s="111"/>
      <c r="F422" s="111"/>
      <c r="G422" s="111"/>
      <c r="H422" s="77"/>
    </row>
    <row r="423" spans="1:8" s="78" customFormat="1" ht="16.5">
      <c r="A423" s="110" t="s">
        <v>594</v>
      </c>
      <c r="B423" s="111"/>
      <c r="C423" s="111"/>
      <c r="D423" s="111"/>
      <c r="E423" s="111"/>
      <c r="F423" s="111"/>
      <c r="G423" s="111"/>
      <c r="H423" s="77"/>
    </row>
    <row r="424" spans="1:8" s="78" customFormat="1" ht="16.5">
      <c r="A424" s="110" t="s">
        <v>595</v>
      </c>
      <c r="B424" s="111"/>
      <c r="C424" s="111"/>
      <c r="D424" s="111"/>
      <c r="E424" s="111"/>
      <c r="F424" s="111"/>
      <c r="G424" s="111"/>
      <c r="H424" s="77"/>
    </row>
    <row r="425" spans="1:8" s="78" customFormat="1" ht="16.5">
      <c r="A425" s="240" t="s">
        <v>596</v>
      </c>
      <c r="B425" s="240"/>
      <c r="C425" s="240"/>
      <c r="D425" s="240"/>
      <c r="E425" s="240"/>
      <c r="F425" s="240"/>
      <c r="G425" s="240"/>
      <c r="H425" s="77"/>
    </row>
    <row r="426" spans="1:8" s="78" customFormat="1" ht="16.5">
      <c r="A426" s="83" t="s">
        <v>597</v>
      </c>
      <c r="B426" s="83"/>
      <c r="C426" s="83"/>
      <c r="D426" s="83"/>
      <c r="E426" s="83"/>
      <c r="F426" s="83"/>
      <c r="G426" s="83"/>
      <c r="H426" s="77"/>
    </row>
    <row r="427" spans="1:8" s="78" customFormat="1" ht="16.5">
      <c r="A427" s="244" t="s">
        <v>598</v>
      </c>
      <c r="B427" s="232"/>
      <c r="C427" s="232"/>
      <c r="D427" s="232"/>
      <c r="E427" s="232"/>
      <c r="F427" s="232"/>
      <c r="G427" s="232"/>
      <c r="H427" s="77"/>
    </row>
    <row r="428" spans="1:8" s="78" customFormat="1" ht="16.5">
      <c r="A428" s="141" t="s">
        <v>599</v>
      </c>
      <c r="B428" s="245">
        <f>'[1]Luu chuyen TT'!D37</f>
        <v>462929202791</v>
      </c>
      <c r="C428" s="245"/>
      <c r="D428" s="245"/>
      <c r="E428" s="245">
        <f>'[1]Luu chuyen TT'!E37</f>
        <v>532197348072</v>
      </c>
      <c r="F428" s="245"/>
      <c r="G428" s="245"/>
      <c r="H428" s="77"/>
    </row>
    <row r="429" spans="1:8" s="78" customFormat="1" ht="16.5">
      <c r="A429" s="141" t="s">
        <v>600</v>
      </c>
      <c r="B429" s="232"/>
      <c r="C429" s="232"/>
      <c r="D429" s="232"/>
      <c r="E429" s="232"/>
      <c r="F429" s="232"/>
      <c r="G429" s="232"/>
      <c r="H429" s="77"/>
    </row>
    <row r="430" spans="1:8" s="78" customFormat="1" ht="16.5">
      <c r="A430" s="141" t="s">
        <v>601</v>
      </c>
      <c r="B430" s="232"/>
      <c r="C430" s="232"/>
      <c r="D430" s="232"/>
      <c r="E430" s="232"/>
      <c r="F430" s="232"/>
      <c r="G430" s="232"/>
      <c r="H430" s="77"/>
    </row>
    <row r="431" spans="1:8" s="78" customFormat="1" ht="33">
      <c r="A431" s="141" t="s">
        <v>602</v>
      </c>
      <c r="B431" s="232"/>
      <c r="C431" s="232"/>
      <c r="D431" s="232"/>
      <c r="E431" s="232"/>
      <c r="F431" s="232"/>
      <c r="G431" s="232"/>
      <c r="H431" s="77"/>
    </row>
    <row r="432" spans="1:8" s="78" customFormat="1" ht="33">
      <c r="A432" s="141" t="s">
        <v>603</v>
      </c>
      <c r="B432" s="232"/>
      <c r="C432" s="232"/>
      <c r="D432" s="232"/>
      <c r="E432" s="232"/>
      <c r="F432" s="232"/>
      <c r="G432" s="232"/>
      <c r="H432" s="77"/>
    </row>
    <row r="433" spans="1:8" s="78" customFormat="1" ht="16.5">
      <c r="A433" s="211" t="s">
        <v>604</v>
      </c>
      <c r="B433" s="232"/>
      <c r="C433" s="232"/>
      <c r="D433" s="232"/>
      <c r="E433" s="232"/>
      <c r="F433" s="232"/>
      <c r="G433" s="232"/>
      <c r="H433" s="77"/>
    </row>
    <row r="434" spans="1:8" s="78" customFormat="1" ht="16.5">
      <c r="A434" s="244" t="s">
        <v>605</v>
      </c>
      <c r="B434" s="245"/>
      <c r="C434" s="245"/>
      <c r="D434" s="245"/>
      <c r="E434" s="245"/>
      <c r="F434" s="245"/>
      <c r="G434" s="245"/>
      <c r="H434" s="77"/>
    </row>
    <row r="435" spans="1:8" s="78" customFormat="1" ht="16.5">
      <c r="A435" s="110" t="s">
        <v>606</v>
      </c>
      <c r="B435" s="245">
        <f>-'[1]Luu chuyen TT'!D38</f>
        <v>411887901674</v>
      </c>
      <c r="C435" s="245"/>
      <c r="D435" s="245"/>
      <c r="E435" s="245">
        <f>-'[1]Luu chuyen TT'!E38</f>
        <v>527528720394</v>
      </c>
      <c r="F435" s="245"/>
      <c r="G435" s="245"/>
      <c r="H435" s="77"/>
    </row>
    <row r="436" spans="1:8" s="78" customFormat="1" ht="16.5">
      <c r="A436" s="110" t="s">
        <v>607</v>
      </c>
      <c r="B436" s="232"/>
      <c r="C436" s="232"/>
      <c r="D436" s="232"/>
      <c r="E436" s="232"/>
      <c r="F436" s="232"/>
      <c r="G436" s="232"/>
      <c r="H436" s="77"/>
    </row>
    <row r="437" spans="1:8" s="78" customFormat="1" ht="16.5">
      <c r="A437" s="110" t="s">
        <v>608</v>
      </c>
      <c r="B437" s="232"/>
      <c r="C437" s="232"/>
      <c r="D437" s="232"/>
      <c r="E437" s="232"/>
      <c r="F437" s="232"/>
      <c r="G437" s="232"/>
      <c r="H437" s="77"/>
    </row>
    <row r="438" spans="1:8" s="78" customFormat="1" ht="16.5">
      <c r="A438" s="110" t="s">
        <v>609</v>
      </c>
      <c r="B438" s="232"/>
      <c r="C438" s="232"/>
      <c r="D438" s="232"/>
      <c r="E438" s="232"/>
      <c r="F438" s="232"/>
      <c r="G438" s="232"/>
      <c r="H438" s="77"/>
    </row>
    <row r="439" spans="1:8" s="78" customFormat="1" ht="16.5">
      <c r="A439" s="110" t="s">
        <v>610</v>
      </c>
      <c r="B439" s="246"/>
      <c r="C439" s="246"/>
      <c r="D439" s="246"/>
      <c r="E439" s="246"/>
      <c r="F439" s="246"/>
      <c r="G439" s="246"/>
      <c r="H439" s="77"/>
    </row>
    <row r="440" spans="1:8" s="78" customFormat="1" ht="16.5">
      <c r="A440" s="110" t="s">
        <v>611</v>
      </c>
      <c r="B440" s="246"/>
      <c r="C440" s="246"/>
      <c r="D440" s="246"/>
      <c r="E440" s="246"/>
      <c r="F440" s="246"/>
      <c r="G440" s="246"/>
      <c r="H440" s="77"/>
    </row>
    <row r="441" spans="1:8" s="78" customFormat="1" ht="16.5">
      <c r="A441" s="108" t="s">
        <v>612</v>
      </c>
      <c r="B441" s="109"/>
      <c r="C441" s="109"/>
      <c r="D441" s="109"/>
      <c r="E441" s="109"/>
      <c r="F441" s="109"/>
      <c r="G441" s="109"/>
      <c r="H441" s="77"/>
    </row>
    <row r="442" spans="1:8" s="78" customFormat="1" ht="16.5">
      <c r="A442" s="247" t="s">
        <v>613</v>
      </c>
      <c r="B442" s="247"/>
      <c r="C442" s="247"/>
      <c r="D442" s="247"/>
      <c r="E442" s="247"/>
      <c r="F442" s="247"/>
      <c r="G442" s="247"/>
      <c r="H442" s="77"/>
    </row>
    <row r="443" spans="1:8" s="78" customFormat="1" ht="16.5">
      <c r="A443" s="247" t="s">
        <v>614</v>
      </c>
      <c r="B443" s="247"/>
      <c r="C443" s="247"/>
      <c r="D443" s="247"/>
      <c r="E443" s="247"/>
      <c r="F443" s="247"/>
      <c r="G443" s="247"/>
      <c r="H443" s="77"/>
    </row>
    <row r="444" spans="1:8" s="202" customFormat="1" ht="16.5">
      <c r="A444" s="247" t="s">
        <v>615</v>
      </c>
      <c r="B444" s="247"/>
      <c r="C444" s="247"/>
      <c r="D444" s="247"/>
      <c r="E444" s="247"/>
      <c r="F444" s="247"/>
      <c r="G444" s="247"/>
      <c r="H444" s="213"/>
    </row>
    <row r="445" spans="1:8" s="78" customFormat="1" ht="16.5">
      <c r="A445" s="247" t="s">
        <v>616</v>
      </c>
      <c r="B445" s="247"/>
      <c r="C445" s="247"/>
      <c r="D445" s="247"/>
      <c r="E445" s="247"/>
      <c r="F445" s="247"/>
      <c r="G445" s="247"/>
      <c r="H445" s="77"/>
    </row>
    <row r="446" spans="1:8" s="78" customFormat="1" ht="16.5">
      <c r="A446" s="247" t="s">
        <v>617</v>
      </c>
      <c r="B446" s="247"/>
      <c r="C446" s="247"/>
      <c r="D446" s="247"/>
      <c r="E446" s="247"/>
      <c r="F446" s="247"/>
      <c r="G446" s="247"/>
      <c r="H446" s="77"/>
    </row>
    <row r="447" spans="1:8" s="78" customFormat="1" ht="16.5">
      <c r="A447" s="89" t="s">
        <v>618</v>
      </c>
      <c r="B447" s="83"/>
      <c r="C447" s="83"/>
      <c r="D447" s="83"/>
      <c r="E447" s="83"/>
      <c r="F447" s="83"/>
      <c r="G447" s="83"/>
      <c r="H447" s="77"/>
    </row>
    <row r="448" spans="1:8" s="78" customFormat="1" ht="16.5">
      <c r="A448" s="89" t="s">
        <v>619</v>
      </c>
      <c r="B448" s="83"/>
      <c r="C448" s="83"/>
      <c r="D448" s="83"/>
      <c r="E448" s="83"/>
      <c r="F448" s="83"/>
      <c r="G448" s="83"/>
      <c r="H448" s="77"/>
    </row>
    <row r="449" spans="1:8" s="78" customFormat="1" ht="16.5">
      <c r="A449" s="89" t="s">
        <v>620</v>
      </c>
      <c r="B449" s="83"/>
      <c r="C449" s="83"/>
      <c r="D449" s="83"/>
      <c r="E449" s="83"/>
      <c r="F449" s="83"/>
      <c r="G449" s="83"/>
      <c r="H449" s="77"/>
    </row>
    <row r="450" spans="1:8" s="78" customFormat="1" ht="16.5">
      <c r="A450" s="89" t="s">
        <v>621</v>
      </c>
      <c r="B450" s="83"/>
      <c r="C450" s="83"/>
      <c r="D450" s="83"/>
      <c r="E450" s="83"/>
      <c r="F450" s="83"/>
      <c r="G450" s="83"/>
      <c r="H450" s="77"/>
    </row>
    <row r="451" spans="1:8" s="78" customFormat="1" ht="16.5">
      <c r="A451" s="89" t="s">
        <v>622</v>
      </c>
      <c r="B451" s="83"/>
      <c r="C451" s="83"/>
      <c r="D451" s="83"/>
      <c r="E451" s="83"/>
      <c r="F451" s="83"/>
      <c r="G451" s="83"/>
      <c r="H451" s="77"/>
    </row>
    <row r="452" spans="1:8" s="78" customFormat="1" ht="16.5">
      <c r="A452" s="89" t="s">
        <v>623</v>
      </c>
      <c r="B452" s="83"/>
      <c r="C452" s="83"/>
      <c r="D452" s="83"/>
      <c r="E452" s="83"/>
      <c r="F452" s="83"/>
      <c r="G452" s="83"/>
      <c r="H452" s="77"/>
    </row>
    <row r="453" spans="1:8" s="78" customFormat="1" ht="16.5">
      <c r="A453" s="219" t="s">
        <v>624</v>
      </c>
      <c r="B453" s="85"/>
      <c r="C453" s="85"/>
      <c r="D453" s="85"/>
      <c r="E453" s="85"/>
      <c r="F453" s="85"/>
      <c r="G453" s="85"/>
      <c r="H453" s="77"/>
    </row>
    <row r="454" spans="1:8" s="78" customFormat="1" ht="16.5">
      <c r="A454" s="110"/>
      <c r="B454" s="248" t="s">
        <v>625</v>
      </c>
      <c r="C454" s="248"/>
      <c r="D454" s="248"/>
      <c r="E454" s="249"/>
      <c r="F454" s="249"/>
      <c r="G454" s="249"/>
      <c r="H454" s="77"/>
    </row>
    <row r="455" spans="1:8" s="78" customFormat="1" ht="16.5">
      <c r="A455" s="250" t="s">
        <v>626</v>
      </c>
      <c r="B455" s="250"/>
      <c r="C455" s="250"/>
      <c r="D455" s="250"/>
      <c r="E455" s="250"/>
      <c r="F455" s="250"/>
      <c r="G455" s="250"/>
      <c r="H455" s="77"/>
    </row>
    <row r="456" spans="1:8" s="78" customFormat="1" ht="16.5">
      <c r="A456" s="110"/>
      <c r="B456" s="76"/>
      <c r="C456" s="76"/>
      <c r="D456" s="76"/>
      <c r="E456" s="76"/>
      <c r="F456" s="76"/>
      <c r="G456" s="76"/>
      <c r="H456" s="77"/>
    </row>
    <row r="457" spans="1:8" s="78" customFormat="1" ht="16.5">
      <c r="A457" s="110"/>
      <c r="B457" s="76"/>
      <c r="C457" s="76"/>
      <c r="D457" s="76"/>
      <c r="E457" s="76"/>
      <c r="F457" s="76"/>
      <c r="G457" s="76"/>
      <c r="H457" s="77"/>
    </row>
    <row r="458" spans="1:8" s="78" customFormat="1" ht="16.5">
      <c r="A458" s="110"/>
      <c r="B458" s="76"/>
      <c r="C458" s="76"/>
      <c r="D458" s="76"/>
      <c r="E458" s="76"/>
      <c r="F458" s="76"/>
      <c r="G458" s="76"/>
      <c r="H458" s="77"/>
    </row>
    <row r="459" spans="1:8" s="78" customFormat="1" ht="16.5">
      <c r="A459" s="251" t="s">
        <v>627</v>
      </c>
      <c r="B459" s="252"/>
      <c r="C459" s="252"/>
      <c r="D459" s="252"/>
      <c r="E459" s="252"/>
      <c r="F459" s="252"/>
      <c r="G459" s="252"/>
      <c r="H459" s="77"/>
    </row>
    <row r="460" spans="1:8" s="254" customFormat="1" ht="16.5">
      <c r="A460" s="78"/>
      <c r="B460" s="253"/>
      <c r="C460" s="253"/>
      <c r="D460" s="253"/>
      <c r="E460" s="253"/>
      <c r="F460" s="253"/>
      <c r="G460" s="253"/>
      <c r="H460" s="77"/>
    </row>
    <row r="461" spans="1:8" s="254" customFormat="1" ht="15">
      <c r="B461" s="253"/>
      <c r="C461" s="253"/>
      <c r="D461" s="253"/>
      <c r="E461" s="253"/>
      <c r="F461" s="253"/>
      <c r="G461" s="253"/>
      <c r="H461" s="77"/>
    </row>
    <row r="462" spans="1:8" s="254" customFormat="1" ht="15">
      <c r="B462" s="253"/>
      <c r="C462" s="253"/>
      <c r="D462" s="253"/>
      <c r="E462" s="253"/>
      <c r="F462" s="253"/>
      <c r="G462" s="253"/>
      <c r="H462" s="77"/>
    </row>
    <row r="463" spans="1:8" s="254" customFormat="1" ht="15">
      <c r="B463" s="253"/>
      <c r="C463" s="253"/>
      <c r="D463" s="253"/>
      <c r="E463" s="253"/>
      <c r="F463" s="253"/>
      <c r="G463" s="253"/>
      <c r="H463" s="77"/>
    </row>
    <row r="464" spans="1:8" s="254" customFormat="1" ht="15">
      <c r="B464" s="253"/>
      <c r="C464" s="253"/>
      <c r="D464" s="253"/>
      <c r="E464" s="253"/>
      <c r="F464" s="253"/>
      <c r="G464" s="253"/>
      <c r="H464" s="77"/>
    </row>
    <row r="465" spans="2:8" s="254" customFormat="1" ht="15">
      <c r="B465" s="253"/>
      <c r="C465" s="253"/>
      <c r="D465" s="253"/>
      <c r="E465" s="253"/>
      <c r="F465" s="253"/>
      <c r="G465" s="253"/>
      <c r="H465" s="77"/>
    </row>
    <row r="466" spans="2:8" s="254" customFormat="1" ht="15">
      <c r="B466" s="253"/>
      <c r="C466" s="253"/>
      <c r="D466" s="253"/>
      <c r="E466" s="253"/>
      <c r="F466" s="253"/>
      <c r="G466" s="253"/>
      <c r="H466" s="77"/>
    </row>
    <row r="467" spans="2:8" s="254" customFormat="1" ht="15">
      <c r="B467" s="253"/>
      <c r="C467" s="253"/>
      <c r="D467" s="253"/>
      <c r="E467" s="253"/>
      <c r="F467" s="253"/>
      <c r="G467" s="253"/>
      <c r="H467" s="77"/>
    </row>
    <row r="468" spans="2:8" s="254" customFormat="1" ht="15">
      <c r="B468" s="253"/>
      <c r="C468" s="253"/>
      <c r="D468" s="253"/>
      <c r="E468" s="253"/>
      <c r="F468" s="253"/>
      <c r="G468" s="253"/>
      <c r="H468" s="77"/>
    </row>
    <row r="469" spans="2:8" s="254" customFormat="1" ht="15">
      <c r="B469" s="253"/>
      <c r="C469" s="253"/>
      <c r="D469" s="253"/>
      <c r="E469" s="253"/>
      <c r="F469" s="253"/>
      <c r="G469" s="253"/>
      <c r="H469" s="77"/>
    </row>
    <row r="470" spans="2:8" s="254" customFormat="1" ht="15">
      <c r="B470" s="253"/>
      <c r="C470" s="253"/>
      <c r="D470" s="253"/>
      <c r="E470" s="253"/>
      <c r="F470" s="253"/>
      <c r="G470" s="253"/>
      <c r="H470" s="77"/>
    </row>
    <row r="471" spans="2:8" s="254" customFormat="1" ht="15">
      <c r="B471" s="253"/>
      <c r="C471" s="253"/>
      <c r="D471" s="253"/>
      <c r="E471" s="253"/>
      <c r="F471" s="253"/>
      <c r="G471" s="253"/>
      <c r="H471" s="77"/>
    </row>
    <row r="472" spans="2:8" s="254" customFormat="1" ht="15">
      <c r="B472" s="253"/>
      <c r="C472" s="253"/>
      <c r="D472" s="253"/>
      <c r="E472" s="253"/>
      <c r="F472" s="253"/>
      <c r="G472" s="253"/>
      <c r="H472" s="77"/>
    </row>
    <row r="473" spans="2:8" s="254" customFormat="1" ht="15">
      <c r="B473" s="253"/>
      <c r="C473" s="253"/>
      <c r="D473" s="253"/>
      <c r="E473" s="253"/>
      <c r="F473" s="253"/>
      <c r="G473" s="253"/>
      <c r="H473" s="77"/>
    </row>
    <row r="474" spans="2:8" s="254" customFormat="1" ht="15">
      <c r="B474" s="253"/>
      <c r="C474" s="253"/>
      <c r="D474" s="253"/>
      <c r="E474" s="253"/>
      <c r="F474" s="253"/>
      <c r="G474" s="253"/>
      <c r="H474" s="77"/>
    </row>
    <row r="475" spans="2:8" s="254" customFormat="1" ht="15">
      <c r="B475" s="253"/>
      <c r="C475" s="253"/>
      <c r="D475" s="253"/>
      <c r="E475" s="253"/>
      <c r="F475" s="253"/>
      <c r="G475" s="253"/>
      <c r="H475" s="77"/>
    </row>
    <row r="476" spans="2:8" s="254" customFormat="1" ht="15">
      <c r="B476" s="253"/>
      <c r="C476" s="253"/>
      <c r="D476" s="253"/>
      <c r="E476" s="253"/>
      <c r="F476" s="253"/>
      <c r="G476" s="253"/>
      <c r="H476" s="77"/>
    </row>
    <row r="477" spans="2:8" s="254" customFormat="1" ht="15">
      <c r="B477" s="253"/>
      <c r="C477" s="253"/>
      <c r="D477" s="253"/>
      <c r="E477" s="253"/>
      <c r="F477" s="253"/>
      <c r="G477" s="253"/>
      <c r="H477" s="77"/>
    </row>
    <row r="478" spans="2:8" s="254" customFormat="1" ht="15">
      <c r="B478" s="253"/>
      <c r="C478" s="253"/>
      <c r="D478" s="253"/>
      <c r="E478" s="253"/>
      <c r="F478" s="253"/>
      <c r="G478" s="253"/>
      <c r="H478" s="77"/>
    </row>
    <row r="479" spans="2:8" s="254" customFormat="1" ht="15">
      <c r="B479" s="253"/>
      <c r="C479" s="253"/>
      <c r="D479" s="253"/>
      <c r="E479" s="253"/>
      <c r="F479" s="253"/>
      <c r="G479" s="253"/>
      <c r="H479" s="77"/>
    </row>
    <row r="480" spans="2:8" s="254" customFormat="1" ht="15">
      <c r="B480" s="253"/>
      <c r="C480" s="253"/>
      <c r="D480" s="253"/>
      <c r="E480" s="253"/>
      <c r="F480" s="253"/>
      <c r="G480" s="253"/>
      <c r="H480" s="77"/>
    </row>
    <row r="481" spans="2:8" s="254" customFormat="1" ht="15">
      <c r="B481" s="253"/>
      <c r="C481" s="253"/>
      <c r="D481" s="253"/>
      <c r="E481" s="253"/>
      <c r="F481" s="253"/>
      <c r="G481" s="253"/>
      <c r="H481" s="77"/>
    </row>
    <row r="482" spans="2:8" s="254" customFormat="1" ht="15">
      <c r="B482" s="253"/>
      <c r="C482" s="253"/>
      <c r="D482" s="253"/>
      <c r="E482" s="253"/>
      <c r="F482" s="253"/>
      <c r="G482" s="253"/>
      <c r="H482" s="77"/>
    </row>
    <row r="483" spans="2:8" s="254" customFormat="1" ht="15">
      <c r="B483" s="253"/>
      <c r="C483" s="253"/>
      <c r="D483" s="253"/>
      <c r="E483" s="253"/>
      <c r="F483" s="253"/>
      <c r="G483" s="253"/>
      <c r="H483" s="77"/>
    </row>
    <row r="484" spans="2:8" s="254" customFormat="1" ht="15">
      <c r="B484" s="253"/>
      <c r="C484" s="253"/>
      <c r="D484" s="253"/>
      <c r="E484" s="253"/>
      <c r="F484" s="253"/>
      <c r="G484" s="253"/>
      <c r="H484" s="77"/>
    </row>
    <row r="485" spans="2:8" s="254" customFormat="1" ht="15">
      <c r="B485" s="253"/>
      <c r="C485" s="253"/>
      <c r="D485" s="253"/>
      <c r="E485" s="253"/>
      <c r="F485" s="253"/>
      <c r="G485" s="253"/>
      <c r="H485" s="77"/>
    </row>
    <row r="486" spans="2:8" s="254" customFormat="1" ht="15">
      <c r="B486" s="253"/>
      <c r="C486" s="253"/>
      <c r="D486" s="253"/>
      <c r="E486" s="253"/>
      <c r="F486" s="253"/>
      <c r="G486" s="253"/>
      <c r="H486" s="77"/>
    </row>
    <row r="487" spans="2:8" s="254" customFormat="1" ht="15">
      <c r="B487" s="253"/>
      <c r="C487" s="253"/>
      <c r="D487" s="253"/>
      <c r="E487" s="253"/>
      <c r="F487" s="253"/>
      <c r="G487" s="253"/>
      <c r="H487" s="77"/>
    </row>
    <row r="488" spans="2:8" s="254" customFormat="1" ht="15">
      <c r="B488" s="253"/>
      <c r="C488" s="253"/>
      <c r="D488" s="253"/>
      <c r="E488" s="253"/>
      <c r="F488" s="253"/>
      <c r="G488" s="253"/>
      <c r="H488" s="77"/>
    </row>
    <row r="489" spans="2:8" s="254" customFormat="1" ht="15">
      <c r="B489" s="253"/>
      <c r="C489" s="253"/>
      <c r="D489" s="253"/>
      <c r="E489" s="253"/>
      <c r="F489" s="253"/>
      <c r="G489" s="253"/>
      <c r="H489" s="77"/>
    </row>
    <row r="490" spans="2:8" s="254" customFormat="1" ht="15">
      <c r="B490" s="253"/>
      <c r="C490" s="253"/>
      <c r="D490" s="253"/>
      <c r="E490" s="253"/>
      <c r="F490" s="253"/>
      <c r="G490" s="253"/>
      <c r="H490" s="77"/>
    </row>
    <row r="491" spans="2:8" s="254" customFormat="1" ht="15">
      <c r="B491" s="253"/>
      <c r="C491" s="253"/>
      <c r="D491" s="253"/>
      <c r="E491" s="253"/>
      <c r="F491" s="253"/>
      <c r="G491" s="253"/>
      <c r="H491" s="77"/>
    </row>
    <row r="492" spans="2:8" s="254" customFormat="1" ht="15">
      <c r="B492" s="253"/>
      <c r="C492" s="253"/>
      <c r="D492" s="253"/>
      <c r="E492" s="253"/>
      <c r="F492" s="253"/>
      <c r="G492" s="253"/>
      <c r="H492" s="77"/>
    </row>
    <row r="493" spans="2:8" s="254" customFormat="1" ht="15">
      <c r="B493" s="253"/>
      <c r="C493" s="253"/>
      <c r="D493" s="253"/>
      <c r="E493" s="253"/>
      <c r="F493" s="253"/>
      <c r="G493" s="253"/>
      <c r="H493" s="77"/>
    </row>
    <row r="494" spans="2:8" s="254" customFormat="1" ht="15">
      <c r="B494" s="253"/>
      <c r="C494" s="253"/>
      <c r="D494" s="253"/>
      <c r="E494" s="253"/>
      <c r="F494" s="253"/>
      <c r="G494" s="253"/>
      <c r="H494" s="77"/>
    </row>
    <row r="495" spans="2:8" s="254" customFormat="1" ht="15">
      <c r="B495" s="253"/>
      <c r="C495" s="253"/>
      <c r="D495" s="253"/>
      <c r="E495" s="253"/>
      <c r="F495" s="253"/>
      <c r="G495" s="253"/>
      <c r="H495" s="77"/>
    </row>
    <row r="496" spans="2:8" s="254" customFormat="1" ht="15">
      <c r="B496" s="253"/>
      <c r="C496" s="253"/>
      <c r="D496" s="253"/>
      <c r="E496" s="253"/>
      <c r="F496" s="253"/>
      <c r="G496" s="253"/>
      <c r="H496" s="77"/>
    </row>
    <row r="497" spans="2:8" s="254" customFormat="1" ht="15">
      <c r="B497" s="253"/>
      <c r="C497" s="253"/>
      <c r="D497" s="253"/>
      <c r="E497" s="253"/>
      <c r="F497" s="253"/>
      <c r="G497" s="253"/>
      <c r="H497" s="77"/>
    </row>
    <row r="498" spans="2:8" s="254" customFormat="1" ht="15">
      <c r="B498" s="253"/>
      <c r="C498" s="253"/>
      <c r="D498" s="253"/>
      <c r="E498" s="253"/>
      <c r="F498" s="253"/>
      <c r="G498" s="253"/>
      <c r="H498" s="77"/>
    </row>
    <row r="499" spans="2:8" s="254" customFormat="1" ht="15">
      <c r="B499" s="253"/>
      <c r="C499" s="253"/>
      <c r="D499" s="253"/>
      <c r="E499" s="253"/>
      <c r="F499" s="253"/>
      <c r="G499" s="253"/>
      <c r="H499" s="77"/>
    </row>
    <row r="500" spans="2:8" s="254" customFormat="1" ht="15">
      <c r="B500" s="253"/>
      <c r="C500" s="253"/>
      <c r="D500" s="253"/>
      <c r="E500" s="253"/>
      <c r="F500" s="253"/>
      <c r="G500" s="253"/>
      <c r="H500" s="77"/>
    </row>
    <row r="501" spans="2:8" s="254" customFormat="1" ht="15">
      <c r="B501" s="253"/>
      <c r="C501" s="253"/>
      <c r="D501" s="253"/>
      <c r="E501" s="253"/>
      <c r="F501" s="253"/>
      <c r="G501" s="253"/>
      <c r="H501" s="77"/>
    </row>
    <row r="502" spans="2:8" s="254" customFormat="1" ht="15">
      <c r="B502" s="253"/>
      <c r="C502" s="253"/>
      <c r="D502" s="253"/>
      <c r="E502" s="253"/>
      <c r="F502" s="253"/>
      <c r="G502" s="253"/>
      <c r="H502" s="77"/>
    </row>
    <row r="503" spans="2:8" s="254" customFormat="1" ht="15">
      <c r="B503" s="253"/>
      <c r="C503" s="253"/>
      <c r="D503" s="253"/>
      <c r="E503" s="253"/>
      <c r="F503" s="253"/>
      <c r="G503" s="253"/>
      <c r="H503" s="77"/>
    </row>
    <row r="504" spans="2:8" s="254" customFormat="1" ht="15">
      <c r="B504" s="253"/>
      <c r="C504" s="253"/>
      <c r="D504" s="253"/>
      <c r="E504" s="253"/>
      <c r="F504" s="253"/>
      <c r="G504" s="253"/>
      <c r="H504" s="77"/>
    </row>
    <row r="505" spans="2:8" s="254" customFormat="1" ht="15">
      <c r="B505" s="253"/>
      <c r="C505" s="253"/>
      <c r="D505" s="253"/>
      <c r="E505" s="253"/>
      <c r="F505" s="253"/>
      <c r="G505" s="253"/>
      <c r="H505" s="77"/>
    </row>
    <row r="506" spans="2:8" s="254" customFormat="1" ht="15">
      <c r="B506" s="253"/>
      <c r="C506" s="253"/>
      <c r="D506" s="253"/>
      <c r="E506" s="253"/>
      <c r="F506" s="253"/>
      <c r="G506" s="253"/>
      <c r="H506" s="77"/>
    </row>
    <row r="507" spans="2:8" s="254" customFormat="1" ht="15">
      <c r="B507" s="253"/>
      <c r="C507" s="253"/>
      <c r="D507" s="253"/>
      <c r="E507" s="253"/>
      <c r="F507" s="253"/>
      <c r="G507" s="253"/>
      <c r="H507" s="77"/>
    </row>
    <row r="508" spans="2:8" s="254" customFormat="1" ht="15">
      <c r="B508" s="253"/>
      <c r="C508" s="253"/>
      <c r="D508" s="253"/>
      <c r="E508" s="253"/>
      <c r="F508" s="253"/>
      <c r="G508" s="253"/>
      <c r="H508" s="77"/>
    </row>
    <row r="509" spans="2:8" s="254" customFormat="1" ht="15">
      <c r="B509" s="253"/>
      <c r="C509" s="253"/>
      <c r="D509" s="253"/>
      <c r="E509" s="253"/>
      <c r="F509" s="253"/>
      <c r="G509" s="253"/>
      <c r="H509" s="77"/>
    </row>
    <row r="510" spans="2:8" s="254" customFormat="1" ht="15">
      <c r="B510" s="253"/>
      <c r="C510" s="253"/>
      <c r="D510" s="253"/>
      <c r="E510" s="253"/>
      <c r="F510" s="253"/>
      <c r="G510" s="253"/>
      <c r="H510" s="77"/>
    </row>
    <row r="511" spans="2:8" s="254" customFormat="1" ht="15">
      <c r="B511" s="253"/>
      <c r="C511" s="253"/>
      <c r="D511" s="253"/>
      <c r="E511" s="253"/>
      <c r="F511" s="253"/>
      <c r="G511" s="253"/>
      <c r="H511" s="77"/>
    </row>
    <row r="512" spans="2:8" s="254" customFormat="1" ht="15">
      <c r="B512" s="253"/>
      <c r="C512" s="253"/>
      <c r="D512" s="253"/>
      <c r="E512" s="253"/>
      <c r="F512" s="253"/>
      <c r="G512" s="253"/>
      <c r="H512" s="77"/>
    </row>
    <row r="513" spans="1:8" s="254" customFormat="1" ht="15">
      <c r="B513" s="253"/>
      <c r="C513" s="253"/>
      <c r="D513" s="253"/>
      <c r="E513" s="253"/>
      <c r="F513" s="253"/>
      <c r="G513" s="253"/>
      <c r="H513" s="77"/>
    </row>
    <row r="514" spans="1:8" s="254" customFormat="1" ht="15">
      <c r="B514" s="253"/>
      <c r="C514" s="253"/>
      <c r="D514" s="253"/>
      <c r="E514" s="253"/>
      <c r="F514" s="253"/>
      <c r="G514" s="253"/>
      <c r="H514" s="77"/>
    </row>
    <row r="515" spans="1:8" s="254" customFormat="1" ht="15">
      <c r="B515" s="253"/>
      <c r="C515" s="253"/>
      <c r="D515" s="253"/>
      <c r="E515" s="253"/>
      <c r="F515" s="253"/>
      <c r="G515" s="253"/>
      <c r="H515" s="77"/>
    </row>
    <row r="516" spans="1:8" s="254" customFormat="1" ht="15">
      <c r="B516" s="253"/>
      <c r="C516" s="253"/>
      <c r="D516" s="253"/>
      <c r="E516" s="253"/>
      <c r="F516" s="253"/>
      <c r="G516" s="253"/>
      <c r="H516" s="77"/>
    </row>
    <row r="517" spans="1:8" s="254" customFormat="1" ht="15">
      <c r="B517" s="253"/>
      <c r="C517" s="253"/>
      <c r="D517" s="253"/>
      <c r="E517" s="253"/>
      <c r="F517" s="253"/>
      <c r="G517" s="253"/>
      <c r="H517" s="77"/>
    </row>
    <row r="518" spans="1:8" s="254" customFormat="1" ht="15">
      <c r="B518" s="253"/>
      <c r="C518" s="253"/>
      <c r="D518" s="253"/>
      <c r="E518" s="253"/>
      <c r="F518" s="253"/>
      <c r="G518" s="253"/>
      <c r="H518" s="77"/>
    </row>
    <row r="519" spans="1:8" s="254" customFormat="1" ht="15">
      <c r="B519" s="253"/>
      <c r="C519" s="253"/>
      <c r="D519" s="253"/>
      <c r="E519" s="253"/>
      <c r="F519" s="253"/>
      <c r="G519" s="253"/>
      <c r="H519" s="77"/>
    </row>
    <row r="520" spans="1:8" ht="15">
      <c r="A520" s="254"/>
      <c r="B520" s="253"/>
      <c r="C520" s="253"/>
      <c r="D520" s="253"/>
      <c r="E520" s="253"/>
      <c r="F520" s="253"/>
      <c r="G520" s="253"/>
    </row>
  </sheetData>
  <mergeCells count="741">
    <mergeCell ref="A448:G448"/>
    <mergeCell ref="A449:G449"/>
    <mergeCell ref="A450:G450"/>
    <mergeCell ref="A451:G451"/>
    <mergeCell ref="A452:G452"/>
    <mergeCell ref="A455:G455"/>
    <mergeCell ref="A442:G442"/>
    <mergeCell ref="A443:G443"/>
    <mergeCell ref="A444:G444"/>
    <mergeCell ref="A445:G445"/>
    <mergeCell ref="A446:G446"/>
    <mergeCell ref="A447:G447"/>
    <mergeCell ref="B436:D436"/>
    <mergeCell ref="E436:G436"/>
    <mergeCell ref="B437:D437"/>
    <mergeCell ref="E437:G437"/>
    <mergeCell ref="B438:D438"/>
    <mergeCell ref="E438:G438"/>
    <mergeCell ref="B433:D433"/>
    <mergeCell ref="E433:G433"/>
    <mergeCell ref="B434:D434"/>
    <mergeCell ref="E434:G434"/>
    <mergeCell ref="B435:D435"/>
    <mergeCell ref="E435:G435"/>
    <mergeCell ref="B430:D430"/>
    <mergeCell ref="E430:G430"/>
    <mergeCell ref="B431:D431"/>
    <mergeCell ref="E431:G431"/>
    <mergeCell ref="B432:D432"/>
    <mergeCell ref="E432:G432"/>
    <mergeCell ref="B427:D427"/>
    <mergeCell ref="E427:G427"/>
    <mergeCell ref="B428:D428"/>
    <mergeCell ref="E428:G428"/>
    <mergeCell ref="B429:D429"/>
    <mergeCell ref="E429:G429"/>
    <mergeCell ref="B423:D423"/>
    <mergeCell ref="E423:G423"/>
    <mergeCell ref="B424:D424"/>
    <mergeCell ref="E424:G424"/>
    <mergeCell ref="A425:G425"/>
    <mergeCell ref="A426:G426"/>
    <mergeCell ref="A419:G419"/>
    <mergeCell ref="B420:D420"/>
    <mergeCell ref="E420:G420"/>
    <mergeCell ref="B421:D421"/>
    <mergeCell ref="E421:G421"/>
    <mergeCell ref="B422:D422"/>
    <mergeCell ref="E422:G422"/>
    <mergeCell ref="B416:D416"/>
    <mergeCell ref="E416:G416"/>
    <mergeCell ref="B417:D417"/>
    <mergeCell ref="E417:G417"/>
    <mergeCell ref="B418:D418"/>
    <mergeCell ref="E418:G418"/>
    <mergeCell ref="B413:D413"/>
    <mergeCell ref="E413:G413"/>
    <mergeCell ref="B414:D414"/>
    <mergeCell ref="E414:G414"/>
    <mergeCell ref="B415:D415"/>
    <mergeCell ref="E415:G415"/>
    <mergeCell ref="B410:D410"/>
    <mergeCell ref="E410:G410"/>
    <mergeCell ref="B411:D411"/>
    <mergeCell ref="E411:G411"/>
    <mergeCell ref="B412:D412"/>
    <mergeCell ref="E412:G412"/>
    <mergeCell ref="B407:D407"/>
    <mergeCell ref="E407:G407"/>
    <mergeCell ref="B408:D408"/>
    <mergeCell ref="E408:G408"/>
    <mergeCell ref="B409:D409"/>
    <mergeCell ref="E409:G409"/>
    <mergeCell ref="B404:D404"/>
    <mergeCell ref="E404:G404"/>
    <mergeCell ref="B405:D405"/>
    <mergeCell ref="E405:G405"/>
    <mergeCell ref="B406:D406"/>
    <mergeCell ref="E406:G406"/>
    <mergeCell ref="B401:D401"/>
    <mergeCell ref="E401:G401"/>
    <mergeCell ref="B402:D402"/>
    <mergeCell ref="E402:G402"/>
    <mergeCell ref="B403:D403"/>
    <mergeCell ref="E403:G403"/>
    <mergeCell ref="B398:D398"/>
    <mergeCell ref="E398:G398"/>
    <mergeCell ref="B399:D399"/>
    <mergeCell ref="E399:G399"/>
    <mergeCell ref="B400:D400"/>
    <mergeCell ref="E400:G400"/>
    <mergeCell ref="B395:D395"/>
    <mergeCell ref="E395:G395"/>
    <mergeCell ref="B396:D396"/>
    <mergeCell ref="E396:G396"/>
    <mergeCell ref="B397:D397"/>
    <mergeCell ref="E397:G397"/>
    <mergeCell ref="B392:D392"/>
    <mergeCell ref="E392:G392"/>
    <mergeCell ref="B393:D393"/>
    <mergeCell ref="E393:G393"/>
    <mergeCell ref="B394:D394"/>
    <mergeCell ref="E394:G394"/>
    <mergeCell ref="B389:D389"/>
    <mergeCell ref="E389:G389"/>
    <mergeCell ref="B390:D390"/>
    <mergeCell ref="E390:G390"/>
    <mergeCell ref="B391:D391"/>
    <mergeCell ref="E391:G391"/>
    <mergeCell ref="B386:D386"/>
    <mergeCell ref="E386:G386"/>
    <mergeCell ref="B387:D387"/>
    <mergeCell ref="E387:G387"/>
    <mergeCell ref="B388:D388"/>
    <mergeCell ref="E388:G388"/>
    <mergeCell ref="B383:D383"/>
    <mergeCell ref="E383:G383"/>
    <mergeCell ref="B384:D384"/>
    <mergeCell ref="E384:G384"/>
    <mergeCell ref="B385:D385"/>
    <mergeCell ref="E385:G385"/>
    <mergeCell ref="B380:D380"/>
    <mergeCell ref="E380:G380"/>
    <mergeCell ref="B381:D381"/>
    <mergeCell ref="E381:G381"/>
    <mergeCell ref="B382:D382"/>
    <mergeCell ref="E382:G382"/>
    <mergeCell ref="B377:D377"/>
    <mergeCell ref="E377:G377"/>
    <mergeCell ref="B378:D378"/>
    <mergeCell ref="E378:G378"/>
    <mergeCell ref="B379:D379"/>
    <mergeCell ref="E379:G379"/>
    <mergeCell ref="B374:D374"/>
    <mergeCell ref="E374:G374"/>
    <mergeCell ref="B375:D375"/>
    <mergeCell ref="E375:G375"/>
    <mergeCell ref="B376:D376"/>
    <mergeCell ref="E376:G376"/>
    <mergeCell ref="B371:D371"/>
    <mergeCell ref="E371:G371"/>
    <mergeCell ref="B372:D372"/>
    <mergeCell ref="E372:G372"/>
    <mergeCell ref="B373:D373"/>
    <mergeCell ref="E373:G373"/>
    <mergeCell ref="B368:D368"/>
    <mergeCell ref="E368:G368"/>
    <mergeCell ref="B369:D369"/>
    <mergeCell ref="E369:G369"/>
    <mergeCell ref="B370:D370"/>
    <mergeCell ref="E370:G370"/>
    <mergeCell ref="B365:D365"/>
    <mergeCell ref="E365:G365"/>
    <mergeCell ref="B366:D366"/>
    <mergeCell ref="E366:G366"/>
    <mergeCell ref="B367:D367"/>
    <mergeCell ref="E367:G367"/>
    <mergeCell ref="B362:D362"/>
    <mergeCell ref="E362:G362"/>
    <mergeCell ref="B363:D363"/>
    <mergeCell ref="E363:G363"/>
    <mergeCell ref="B364:D364"/>
    <mergeCell ref="E364:G364"/>
    <mergeCell ref="B359:D359"/>
    <mergeCell ref="E359:G359"/>
    <mergeCell ref="B360:D360"/>
    <mergeCell ref="E360:G360"/>
    <mergeCell ref="B361:D361"/>
    <mergeCell ref="E361:G361"/>
    <mergeCell ref="B356:D356"/>
    <mergeCell ref="E356:G356"/>
    <mergeCell ref="B357:D357"/>
    <mergeCell ref="E357:G357"/>
    <mergeCell ref="B358:D358"/>
    <mergeCell ref="E358:G358"/>
    <mergeCell ref="B353:D353"/>
    <mergeCell ref="E353:G353"/>
    <mergeCell ref="B354:D354"/>
    <mergeCell ref="E354:G354"/>
    <mergeCell ref="B355:D355"/>
    <mergeCell ref="E355:G355"/>
    <mergeCell ref="B350:D350"/>
    <mergeCell ref="E350:G350"/>
    <mergeCell ref="B351:D351"/>
    <mergeCell ref="E351:G351"/>
    <mergeCell ref="B352:D352"/>
    <mergeCell ref="E352:G352"/>
    <mergeCell ref="B346:D346"/>
    <mergeCell ref="E346:G346"/>
    <mergeCell ref="B348:D348"/>
    <mergeCell ref="E348:G348"/>
    <mergeCell ref="B349:D349"/>
    <mergeCell ref="E349:G349"/>
    <mergeCell ref="B343:D343"/>
    <mergeCell ref="E343:G343"/>
    <mergeCell ref="B344:D344"/>
    <mergeCell ref="E344:G344"/>
    <mergeCell ref="B345:D345"/>
    <mergeCell ref="E345:G345"/>
    <mergeCell ref="B340:D340"/>
    <mergeCell ref="E340:G340"/>
    <mergeCell ref="B341:D341"/>
    <mergeCell ref="E341:G341"/>
    <mergeCell ref="B342:D342"/>
    <mergeCell ref="E342:G342"/>
    <mergeCell ref="B336:D336"/>
    <mergeCell ref="E336:G336"/>
    <mergeCell ref="A337:G337"/>
    <mergeCell ref="A338:G338"/>
    <mergeCell ref="B339:D339"/>
    <mergeCell ref="E339:G339"/>
    <mergeCell ref="B333:D333"/>
    <mergeCell ref="E333:G333"/>
    <mergeCell ref="B334:D334"/>
    <mergeCell ref="E334:G334"/>
    <mergeCell ref="B335:D335"/>
    <mergeCell ref="E335:G335"/>
    <mergeCell ref="A329:G329"/>
    <mergeCell ref="B330:D330"/>
    <mergeCell ref="E330:G330"/>
    <mergeCell ref="B331:D331"/>
    <mergeCell ref="E331:G331"/>
    <mergeCell ref="B332:D332"/>
    <mergeCell ref="E332:G332"/>
    <mergeCell ref="A323:G323"/>
    <mergeCell ref="A324:G324"/>
    <mergeCell ref="A325:G325"/>
    <mergeCell ref="A326:G326"/>
    <mergeCell ref="A327:G327"/>
    <mergeCell ref="A328:G328"/>
    <mergeCell ref="B319:D319"/>
    <mergeCell ref="E319:G319"/>
    <mergeCell ref="B320:D320"/>
    <mergeCell ref="E320:G320"/>
    <mergeCell ref="A321:G321"/>
    <mergeCell ref="A322:G322"/>
    <mergeCell ref="B315:D315"/>
    <mergeCell ref="E315:G315"/>
    <mergeCell ref="B316:D316"/>
    <mergeCell ref="E316:G316"/>
    <mergeCell ref="A317:G317"/>
    <mergeCell ref="B318:D318"/>
    <mergeCell ref="E318:G318"/>
    <mergeCell ref="B312:D312"/>
    <mergeCell ref="E312:G312"/>
    <mergeCell ref="B313:D313"/>
    <mergeCell ref="E313:G313"/>
    <mergeCell ref="B314:D314"/>
    <mergeCell ref="E314:G314"/>
    <mergeCell ref="B309:D309"/>
    <mergeCell ref="E309:G309"/>
    <mergeCell ref="B310:D310"/>
    <mergeCell ref="E310:G310"/>
    <mergeCell ref="B311:D311"/>
    <mergeCell ref="E311:G311"/>
    <mergeCell ref="A303:G303"/>
    <mergeCell ref="A304:G304"/>
    <mergeCell ref="A305:G305"/>
    <mergeCell ref="B307:D307"/>
    <mergeCell ref="E307:G307"/>
    <mergeCell ref="A308:G308"/>
    <mergeCell ref="B299:D299"/>
    <mergeCell ref="E299:G299"/>
    <mergeCell ref="B300:D300"/>
    <mergeCell ref="E300:G300"/>
    <mergeCell ref="A301:G301"/>
    <mergeCell ref="A302:G302"/>
    <mergeCell ref="B294:D294"/>
    <mergeCell ref="E294:G294"/>
    <mergeCell ref="B297:D297"/>
    <mergeCell ref="E297:G297"/>
    <mergeCell ref="B298:D298"/>
    <mergeCell ref="E298:G298"/>
    <mergeCell ref="B291:D291"/>
    <mergeCell ref="E291:G291"/>
    <mergeCell ref="B292:D292"/>
    <mergeCell ref="E292:G292"/>
    <mergeCell ref="B293:D293"/>
    <mergeCell ref="E293:G293"/>
    <mergeCell ref="B288:D288"/>
    <mergeCell ref="E288:G288"/>
    <mergeCell ref="B289:D289"/>
    <mergeCell ref="E289:G289"/>
    <mergeCell ref="B290:D290"/>
    <mergeCell ref="E290:G290"/>
    <mergeCell ref="B285:D285"/>
    <mergeCell ref="E285:G285"/>
    <mergeCell ref="B286:D286"/>
    <mergeCell ref="E286:G286"/>
    <mergeCell ref="B287:D287"/>
    <mergeCell ref="E287:G287"/>
    <mergeCell ref="B282:D282"/>
    <mergeCell ref="E282:G282"/>
    <mergeCell ref="B283:D283"/>
    <mergeCell ref="E283:G283"/>
    <mergeCell ref="B284:D284"/>
    <mergeCell ref="E284:G284"/>
    <mergeCell ref="B279:D279"/>
    <mergeCell ref="E279:G279"/>
    <mergeCell ref="B280:D280"/>
    <mergeCell ref="E280:G280"/>
    <mergeCell ref="B281:D281"/>
    <mergeCell ref="E281:G281"/>
    <mergeCell ref="B274:D274"/>
    <mergeCell ref="E274:G274"/>
    <mergeCell ref="B277:D277"/>
    <mergeCell ref="E277:G277"/>
    <mergeCell ref="B278:D278"/>
    <mergeCell ref="E278:G278"/>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0:D250"/>
    <mergeCell ref="E250:G250"/>
    <mergeCell ref="B251:D251"/>
    <mergeCell ref="E251:G251"/>
    <mergeCell ref="B254:D254"/>
    <mergeCell ref="E254:G254"/>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B235:D235"/>
    <mergeCell ref="E235:G235"/>
    <mergeCell ref="B236:D236"/>
    <mergeCell ref="E236:G236"/>
    <mergeCell ref="B237:D237"/>
    <mergeCell ref="E237:G237"/>
    <mergeCell ref="B232:D232"/>
    <mergeCell ref="E232:G232"/>
    <mergeCell ref="B233:D233"/>
    <mergeCell ref="E233:G233"/>
    <mergeCell ref="B234:D234"/>
    <mergeCell ref="E234:G234"/>
    <mergeCell ref="B229:D229"/>
    <mergeCell ref="E229:G229"/>
    <mergeCell ref="B230:D230"/>
    <mergeCell ref="E230:G230"/>
    <mergeCell ref="B231:D231"/>
    <mergeCell ref="E231:G231"/>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0:D200"/>
    <mergeCell ref="E200:G200"/>
    <mergeCell ref="B203:D203"/>
    <mergeCell ref="E203:G203"/>
    <mergeCell ref="B204:D204"/>
    <mergeCell ref="E204:G204"/>
    <mergeCell ref="B197:D197"/>
    <mergeCell ref="E197:G197"/>
    <mergeCell ref="B198:D198"/>
    <mergeCell ref="E198:G198"/>
    <mergeCell ref="B199:D199"/>
    <mergeCell ref="E199:G199"/>
    <mergeCell ref="B194:D194"/>
    <mergeCell ref="E194:G194"/>
    <mergeCell ref="B195:D195"/>
    <mergeCell ref="E195:G195"/>
    <mergeCell ref="B196:D196"/>
    <mergeCell ref="E196:G196"/>
    <mergeCell ref="B191:D191"/>
    <mergeCell ref="E191:G191"/>
    <mergeCell ref="B192:D192"/>
    <mergeCell ref="E192:G192"/>
    <mergeCell ref="B193:D193"/>
    <mergeCell ref="E193:G193"/>
    <mergeCell ref="B188:D188"/>
    <mergeCell ref="E188:G188"/>
    <mergeCell ref="B189:D189"/>
    <mergeCell ref="E189:G189"/>
    <mergeCell ref="B190:D190"/>
    <mergeCell ref="E190:G190"/>
    <mergeCell ref="B184:D184"/>
    <mergeCell ref="E184:G184"/>
    <mergeCell ref="B185:D185"/>
    <mergeCell ref="E185:G185"/>
    <mergeCell ref="B186:D186"/>
    <mergeCell ref="E186:G186"/>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B97:D97"/>
    <mergeCell ref="E97:G97"/>
    <mergeCell ref="B98:D98"/>
    <mergeCell ref="E98:G98"/>
    <mergeCell ref="B99:D99"/>
    <mergeCell ref="E99:G99"/>
    <mergeCell ref="B94:D94"/>
    <mergeCell ref="E94:G94"/>
    <mergeCell ref="B95:D95"/>
    <mergeCell ref="E95:G95"/>
    <mergeCell ref="B96:D96"/>
    <mergeCell ref="E96:G96"/>
    <mergeCell ref="B91:D91"/>
    <mergeCell ref="E91:G91"/>
    <mergeCell ref="B92:D92"/>
    <mergeCell ref="E92:G92"/>
    <mergeCell ref="B93:D93"/>
    <mergeCell ref="E93:G93"/>
    <mergeCell ref="B88:D88"/>
    <mergeCell ref="E88:G88"/>
    <mergeCell ref="B89:D89"/>
    <mergeCell ref="E89:G89"/>
    <mergeCell ref="B90:D90"/>
    <mergeCell ref="E90:G90"/>
    <mergeCell ref="A82:G82"/>
    <mergeCell ref="A83:G83"/>
    <mergeCell ref="B86:D86"/>
    <mergeCell ref="E86:G86"/>
    <mergeCell ref="B87:D87"/>
    <mergeCell ref="E87:G87"/>
    <mergeCell ref="A76:G76"/>
    <mergeCell ref="A77:G77"/>
    <mergeCell ref="A78:G78"/>
    <mergeCell ref="A79:G79"/>
    <mergeCell ref="A80:G80"/>
    <mergeCell ref="A81:G81"/>
    <mergeCell ref="A70:G70"/>
    <mergeCell ref="A71:G71"/>
    <mergeCell ref="A72:G72"/>
    <mergeCell ref="A73:G73"/>
    <mergeCell ref="A74:G74"/>
    <mergeCell ref="A75:G75"/>
    <mergeCell ref="A64:G64"/>
    <mergeCell ref="A65:G65"/>
    <mergeCell ref="A66:G66"/>
    <mergeCell ref="A67:G67"/>
    <mergeCell ref="A68:G68"/>
    <mergeCell ref="A69:G69"/>
    <mergeCell ref="A57:G57"/>
    <mergeCell ref="A58:G58"/>
    <mergeCell ref="A59:G59"/>
    <mergeCell ref="A60:G60"/>
    <mergeCell ref="A61:G61"/>
    <mergeCell ref="A63:G63"/>
    <mergeCell ref="A50:G50"/>
    <mergeCell ref="A51:G51"/>
    <mergeCell ref="A52:G52"/>
    <mergeCell ref="A53:G53"/>
    <mergeCell ref="A54:G54"/>
    <mergeCell ref="A56:G56"/>
    <mergeCell ref="A44:G44"/>
    <mergeCell ref="A45:G45"/>
    <mergeCell ref="A46:G46"/>
    <mergeCell ref="A47:G47"/>
    <mergeCell ref="A48:G48"/>
    <mergeCell ref="A49:G49"/>
    <mergeCell ref="A37:G37"/>
    <mergeCell ref="A38:G38"/>
    <mergeCell ref="A39:G39"/>
    <mergeCell ref="A40:G40"/>
    <mergeCell ref="A41:G41"/>
    <mergeCell ref="A43:B43"/>
    <mergeCell ref="A28:G28"/>
    <mergeCell ref="A31:G31"/>
    <mergeCell ref="A32:G32"/>
    <mergeCell ref="A34:G34"/>
    <mergeCell ref="A35:G35"/>
    <mergeCell ref="A36:G36"/>
    <mergeCell ref="A22:G22"/>
    <mergeCell ref="A23:G23"/>
    <mergeCell ref="A24:G24"/>
    <mergeCell ref="A25:G25"/>
    <mergeCell ref="A26:G26"/>
    <mergeCell ref="A27:G27"/>
    <mergeCell ref="A11:G11"/>
    <mergeCell ref="A12:G12"/>
    <mergeCell ref="A13:G13"/>
    <mergeCell ref="A15:G15"/>
    <mergeCell ref="A18:G18"/>
    <mergeCell ref="A19:G19"/>
    <mergeCell ref="A4:G4"/>
    <mergeCell ref="A5:G5"/>
    <mergeCell ref="A7:G7"/>
    <mergeCell ref="A8:G8"/>
    <mergeCell ref="A9:G9"/>
    <mergeCell ref="A10:G1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59"/>
  <sheetViews>
    <sheetView workbookViewId="0">
      <selection sqref="A1:XFD1048576"/>
    </sheetView>
  </sheetViews>
  <sheetFormatPr defaultRowHeight="15"/>
  <cols>
    <col min="1" max="1" width="39.140625" style="254" customWidth="1"/>
    <col min="2" max="6" width="17.7109375" style="254" customWidth="1"/>
    <col min="7" max="7" width="18.5703125" style="254" customWidth="1"/>
    <col min="8" max="8" width="21.140625" style="254" customWidth="1"/>
    <col min="9" max="16384" width="9.140625" style="254"/>
  </cols>
  <sheetData>
    <row r="1" spans="1:8" s="258" customFormat="1" ht="14.25">
      <c r="A1" s="256" t="s">
        <v>628</v>
      </c>
      <c r="B1" s="257"/>
      <c r="C1" s="257"/>
      <c r="D1" s="257"/>
      <c r="E1" s="257"/>
      <c r="F1" s="257"/>
      <c r="G1" s="257"/>
    </row>
    <row r="2" spans="1:8" s="258" customFormat="1" ht="16.5" customHeight="1">
      <c r="A2" s="259" t="s">
        <v>629</v>
      </c>
      <c r="B2" s="260"/>
      <c r="C2" s="260"/>
      <c r="D2" s="260"/>
      <c r="E2" s="260"/>
      <c r="F2" s="260"/>
      <c r="G2" s="261"/>
    </row>
    <row r="3" spans="1:8" s="258" customFormat="1" ht="14.25">
      <c r="A3" s="262" t="s">
        <v>630</v>
      </c>
      <c r="B3" s="263" t="s">
        <v>631</v>
      </c>
      <c r="C3" s="263" t="s">
        <v>632</v>
      </c>
      <c r="D3" s="263" t="s">
        <v>633</v>
      </c>
      <c r="E3" s="264" t="s">
        <v>634</v>
      </c>
      <c r="F3" s="264" t="s">
        <v>635</v>
      </c>
      <c r="G3" s="265" t="s">
        <v>301</v>
      </c>
    </row>
    <row r="4" spans="1:8" s="258" customFormat="1" ht="14.25">
      <c r="A4" s="266"/>
      <c r="B4" s="267" t="s">
        <v>636</v>
      </c>
      <c r="C4" s="267" t="s">
        <v>637</v>
      </c>
      <c r="D4" s="267" t="s">
        <v>638</v>
      </c>
      <c r="E4" s="268" t="s">
        <v>639</v>
      </c>
      <c r="F4" s="268" t="s">
        <v>640</v>
      </c>
      <c r="G4" s="269"/>
    </row>
    <row r="5" spans="1:8" s="258" customFormat="1" ht="16.5" customHeight="1">
      <c r="A5" s="270" t="s">
        <v>641</v>
      </c>
      <c r="B5" s="271"/>
      <c r="C5" s="272"/>
      <c r="D5" s="272"/>
      <c r="E5" s="273"/>
      <c r="F5" s="273"/>
      <c r="G5" s="273"/>
    </row>
    <row r="6" spans="1:8" s="258" customFormat="1" ht="18.75" customHeight="1">
      <c r="A6" s="274" t="s">
        <v>642</v>
      </c>
      <c r="B6" s="275">
        <v>60388452257</v>
      </c>
      <c r="C6" s="275">
        <v>75137951034</v>
      </c>
      <c r="D6" s="275">
        <v>14228547927</v>
      </c>
      <c r="E6" s="275">
        <v>4523958326</v>
      </c>
      <c r="F6" s="275">
        <v>0</v>
      </c>
      <c r="G6" s="275">
        <v>154278909544</v>
      </c>
      <c r="H6" s="276"/>
    </row>
    <row r="7" spans="1:8" s="258" customFormat="1" ht="15.75" customHeight="1">
      <c r="A7" s="277" t="s">
        <v>643</v>
      </c>
      <c r="B7" s="278"/>
      <c r="C7" s="279">
        <f>C8</f>
        <v>8320309426</v>
      </c>
      <c r="D7" s="279">
        <f>D8</f>
        <v>19034796728</v>
      </c>
      <c r="E7" s="278"/>
      <c r="F7" s="278">
        <f>SUM(F8:F12)</f>
        <v>0</v>
      </c>
      <c r="G7" s="278">
        <f>SUM(B7:F7)</f>
        <v>27355106154</v>
      </c>
    </row>
    <row r="8" spans="1:8" s="258" customFormat="1" ht="18.75" customHeight="1">
      <c r="A8" s="280" t="s">
        <v>644</v>
      </c>
      <c r="B8" s="279"/>
      <c r="C8" s="279">
        <v>8320309426</v>
      </c>
      <c r="D8" s="279">
        <v>19034796728</v>
      </c>
      <c r="E8" s="279">
        <f>E7</f>
        <v>0</v>
      </c>
      <c r="F8" s="279"/>
      <c r="G8" s="279">
        <f>SUM(B8:F8)</f>
        <v>27355106154</v>
      </c>
    </row>
    <row r="9" spans="1:8" s="258" customFormat="1" ht="16.5" customHeight="1">
      <c r="A9" s="281" t="s">
        <v>645</v>
      </c>
      <c r="B9" s="279"/>
      <c r="C9" s="282"/>
      <c r="D9" s="282"/>
      <c r="E9" s="282"/>
      <c r="F9" s="282"/>
      <c r="G9" s="279">
        <f>SUM(B9:F9)</f>
        <v>0</v>
      </c>
    </row>
    <row r="10" spans="1:8" s="258" customFormat="1" ht="15.75" customHeight="1">
      <c r="A10" s="281" t="s">
        <v>646</v>
      </c>
      <c r="B10" s="282"/>
      <c r="C10" s="282"/>
      <c r="D10" s="282"/>
      <c r="E10" s="282"/>
      <c r="F10" s="282"/>
      <c r="G10" s="282"/>
    </row>
    <row r="11" spans="1:8" s="258" customFormat="1" ht="16.5" customHeight="1">
      <c r="A11" s="280" t="s">
        <v>647</v>
      </c>
      <c r="B11" s="282"/>
      <c r="C11" s="282"/>
      <c r="D11" s="282"/>
      <c r="E11" s="282"/>
      <c r="F11" s="282"/>
      <c r="G11" s="282">
        <f t="shared" ref="G11:G17" si="0">SUM(B11:F11)</f>
        <v>0</v>
      </c>
    </row>
    <row r="12" spans="1:8" s="258" customFormat="1" ht="15.75" customHeight="1">
      <c r="A12" s="280" t="s">
        <v>648</v>
      </c>
      <c r="B12" s="282"/>
      <c r="C12" s="282"/>
      <c r="D12" s="282"/>
      <c r="E12" s="282"/>
      <c r="F12" s="282"/>
      <c r="G12" s="282">
        <f t="shared" si="0"/>
        <v>0</v>
      </c>
    </row>
    <row r="13" spans="1:8" s="258" customFormat="1" ht="18.75" customHeight="1">
      <c r="A13" s="283" t="s">
        <v>649</v>
      </c>
      <c r="B13" s="284">
        <f>B15</f>
        <v>0</v>
      </c>
      <c r="C13" s="284">
        <f>C15</f>
        <v>2358113207</v>
      </c>
      <c r="D13" s="284">
        <f>D15</f>
        <v>0</v>
      </c>
      <c r="E13" s="284">
        <f>E15</f>
        <v>0</v>
      </c>
      <c r="F13" s="284">
        <f>SUM(F14:F17)</f>
        <v>0</v>
      </c>
      <c r="G13" s="284">
        <f t="shared" si="0"/>
        <v>2358113207</v>
      </c>
    </row>
    <row r="14" spans="1:8" s="258" customFormat="1" ht="18.75" customHeight="1">
      <c r="A14" s="280" t="s">
        <v>650</v>
      </c>
      <c r="B14" s="282"/>
      <c r="C14" s="279"/>
      <c r="D14" s="279"/>
      <c r="E14" s="279"/>
      <c r="F14" s="282"/>
      <c r="G14" s="282">
        <f t="shared" si="0"/>
        <v>0</v>
      </c>
    </row>
    <row r="15" spans="1:8" s="258" customFormat="1" ht="18.75" customHeight="1">
      <c r="A15" s="280" t="s">
        <v>651</v>
      </c>
      <c r="B15" s="279">
        <v>0</v>
      </c>
      <c r="C15" s="285">
        <v>2358113207</v>
      </c>
      <c r="D15" s="285"/>
      <c r="E15" s="279"/>
      <c r="F15" s="279"/>
      <c r="G15" s="285">
        <f t="shared" si="0"/>
        <v>2358113207</v>
      </c>
    </row>
    <row r="16" spans="1:8" s="258" customFormat="1" ht="16.5" customHeight="1">
      <c r="A16" s="286" t="s">
        <v>652</v>
      </c>
      <c r="B16" s="282"/>
      <c r="C16" s="282"/>
      <c r="D16" s="282"/>
      <c r="E16" s="282"/>
      <c r="F16" s="282"/>
      <c r="G16" s="282">
        <f t="shared" si="0"/>
        <v>0</v>
      </c>
      <c r="H16" s="276"/>
    </row>
    <row r="17" spans="1:8" s="258" customFormat="1" ht="16.5" customHeight="1">
      <c r="A17" s="280" t="s">
        <v>648</v>
      </c>
      <c r="B17" s="282"/>
      <c r="C17" s="282"/>
      <c r="D17" s="282"/>
      <c r="E17" s="282"/>
      <c r="F17" s="282"/>
      <c r="G17" s="282">
        <f t="shared" si="0"/>
        <v>0</v>
      </c>
    </row>
    <row r="18" spans="1:8" s="258" customFormat="1" ht="18.75" customHeight="1">
      <c r="A18" s="287" t="s">
        <v>653</v>
      </c>
      <c r="B18" s="288">
        <f t="shared" ref="B18:G18" si="1">B6+B7-B13</f>
        <v>60388452257</v>
      </c>
      <c r="C18" s="288">
        <f>C6+C7-C13</f>
        <v>81100147253</v>
      </c>
      <c r="D18" s="288">
        <f>D6+D7-D13</f>
        <v>33263344655</v>
      </c>
      <c r="E18" s="288">
        <f t="shared" si="1"/>
        <v>4523958326</v>
      </c>
      <c r="F18" s="288">
        <f t="shared" si="1"/>
        <v>0</v>
      </c>
      <c r="G18" s="288">
        <f t="shared" si="1"/>
        <v>179275902491</v>
      </c>
    </row>
    <row r="19" spans="1:8" s="258" customFormat="1" ht="15.75" customHeight="1">
      <c r="A19" s="270" t="s">
        <v>654</v>
      </c>
      <c r="B19" s="289"/>
      <c r="C19" s="289"/>
      <c r="D19" s="289"/>
      <c r="E19" s="289"/>
      <c r="F19" s="289"/>
      <c r="G19" s="290"/>
    </row>
    <row r="20" spans="1:8" s="258" customFormat="1" ht="18.75" customHeight="1">
      <c r="A20" s="274" t="s">
        <v>642</v>
      </c>
      <c r="B20" s="288">
        <v>17632717776</v>
      </c>
      <c r="C20" s="288">
        <v>53045496630</v>
      </c>
      <c r="D20" s="288">
        <v>11386674096</v>
      </c>
      <c r="E20" s="288">
        <v>2766840279</v>
      </c>
      <c r="F20" s="288">
        <v>0</v>
      </c>
      <c r="G20" s="288">
        <v>84831728781</v>
      </c>
    </row>
    <row r="21" spans="1:8" s="258" customFormat="1" ht="15.75" customHeight="1">
      <c r="A21" s="277" t="s">
        <v>643</v>
      </c>
      <c r="B21" s="282"/>
      <c r="C21" s="282"/>
      <c r="D21" s="282"/>
      <c r="E21" s="282"/>
      <c r="F21" s="282">
        <f>SUM(F22:F25)</f>
        <v>0</v>
      </c>
      <c r="G21" s="284">
        <f>SUM(B21:F21)</f>
        <v>0</v>
      </c>
    </row>
    <row r="22" spans="1:8" s="258" customFormat="1" ht="18.75" customHeight="1">
      <c r="A22" s="291" t="s">
        <v>655</v>
      </c>
      <c r="B22" s="279">
        <v>1820452122</v>
      </c>
      <c r="C22" s="279">
        <v>7013867090</v>
      </c>
      <c r="D22" s="279">
        <v>3596920026</v>
      </c>
      <c r="E22" s="279">
        <v>623235208</v>
      </c>
      <c r="F22" s="279"/>
      <c r="G22" s="285">
        <f>SUM(B22:F22)</f>
        <v>13054474446</v>
      </c>
    </row>
    <row r="23" spans="1:8" s="258" customFormat="1" ht="18.75" customHeight="1">
      <c r="A23" s="280" t="s">
        <v>656</v>
      </c>
      <c r="B23" s="279"/>
      <c r="C23" s="279"/>
      <c r="D23" s="279"/>
      <c r="E23" s="279"/>
      <c r="F23" s="279"/>
      <c r="G23" s="282"/>
    </row>
    <row r="24" spans="1:8" s="258" customFormat="1" ht="18.75" customHeight="1">
      <c r="A24" s="280" t="s">
        <v>657</v>
      </c>
      <c r="B24" s="282"/>
      <c r="C24" s="282"/>
      <c r="D24" s="282"/>
      <c r="E24" s="282"/>
      <c r="F24" s="282"/>
      <c r="G24" s="282">
        <f t="shared" ref="G24:G30" si="2">SUM(B24:F24)</f>
        <v>0</v>
      </c>
    </row>
    <row r="25" spans="1:8" s="258" customFormat="1" ht="18.75" customHeight="1">
      <c r="A25" s="280" t="s">
        <v>648</v>
      </c>
      <c r="B25" s="282"/>
      <c r="C25" s="282">
        <v>1982222896</v>
      </c>
      <c r="D25" s="282">
        <v>2494593206</v>
      </c>
      <c r="E25" s="282"/>
      <c r="F25" s="282"/>
      <c r="G25" s="282">
        <f t="shared" si="2"/>
        <v>4476816102</v>
      </c>
    </row>
    <row r="26" spans="1:8" s="258" customFormat="1" ht="17.25" customHeight="1">
      <c r="A26" s="283" t="s">
        <v>649</v>
      </c>
      <c r="B26" s="284">
        <v>0</v>
      </c>
      <c r="C26" s="284">
        <f>C28</f>
        <v>2261271097</v>
      </c>
      <c r="D26" s="282">
        <f>D28</f>
        <v>0</v>
      </c>
      <c r="E26" s="282">
        <f>E28</f>
        <v>0</v>
      </c>
      <c r="F26" s="282">
        <f>SUM(F27:F30)</f>
        <v>0</v>
      </c>
      <c r="G26" s="282">
        <f t="shared" si="2"/>
        <v>2261271097</v>
      </c>
    </row>
    <row r="27" spans="1:8" s="258" customFormat="1" ht="18.75" customHeight="1">
      <c r="A27" s="280" t="s">
        <v>650</v>
      </c>
      <c r="B27" s="282"/>
      <c r="C27" s="292"/>
      <c r="D27" s="282"/>
      <c r="E27" s="282"/>
      <c r="F27" s="282"/>
      <c r="G27" s="282">
        <f t="shared" si="2"/>
        <v>0</v>
      </c>
    </row>
    <row r="28" spans="1:8" s="258" customFormat="1" ht="18.75" customHeight="1">
      <c r="A28" s="280" t="s">
        <v>651</v>
      </c>
      <c r="B28" s="279"/>
      <c r="C28" s="293">
        <v>2261271097</v>
      </c>
      <c r="D28" s="279"/>
      <c r="E28" s="279"/>
      <c r="F28" s="279"/>
      <c r="G28" s="279">
        <f t="shared" si="2"/>
        <v>2261271097</v>
      </c>
    </row>
    <row r="29" spans="1:8" s="258" customFormat="1" ht="18.75" customHeight="1">
      <c r="A29" s="286" t="s">
        <v>652</v>
      </c>
      <c r="B29" s="282"/>
      <c r="C29" s="282"/>
      <c r="D29" s="282"/>
      <c r="E29" s="282"/>
      <c r="F29" s="282"/>
      <c r="G29" s="282">
        <f t="shared" si="2"/>
        <v>0</v>
      </c>
    </row>
    <row r="30" spans="1:8" s="258" customFormat="1" ht="18.75" customHeight="1">
      <c r="A30" s="280" t="s">
        <v>648</v>
      </c>
      <c r="B30" s="282"/>
      <c r="C30" s="279"/>
      <c r="D30" s="282"/>
      <c r="E30" s="282"/>
      <c r="F30" s="282"/>
      <c r="G30" s="282">
        <f t="shared" si="2"/>
        <v>0</v>
      </c>
    </row>
    <row r="31" spans="1:8" s="258" customFormat="1" ht="16.5" customHeight="1">
      <c r="A31" s="294" t="s">
        <v>658</v>
      </c>
      <c r="B31" s="288">
        <f t="shared" ref="B31:G31" si="3">B20+B22-B26</f>
        <v>19453169898</v>
      </c>
      <c r="C31" s="288">
        <f t="shared" si="3"/>
        <v>57798092623</v>
      </c>
      <c r="D31" s="288">
        <f t="shared" si="3"/>
        <v>14983594122</v>
      </c>
      <c r="E31" s="288">
        <f t="shared" si="3"/>
        <v>3390075487</v>
      </c>
      <c r="F31" s="288">
        <f t="shared" si="3"/>
        <v>0</v>
      </c>
      <c r="G31" s="288">
        <f t="shared" si="3"/>
        <v>95624932130</v>
      </c>
    </row>
    <row r="32" spans="1:8" s="258" customFormat="1" ht="15.75" customHeight="1">
      <c r="A32" s="270" t="s">
        <v>659</v>
      </c>
      <c r="B32" s="295"/>
      <c r="C32" s="296"/>
      <c r="D32" s="295"/>
      <c r="E32" s="295"/>
      <c r="F32" s="295"/>
      <c r="G32" s="296"/>
      <c r="H32" s="276"/>
    </row>
    <row r="33" spans="1:8" s="258" customFormat="1" ht="16.5" customHeight="1">
      <c r="A33" s="287" t="s">
        <v>660</v>
      </c>
      <c r="B33" s="297">
        <f t="shared" ref="B33:G33" si="4">B6-B20</f>
        <v>42755734481</v>
      </c>
      <c r="C33" s="297">
        <f t="shared" si="4"/>
        <v>22092454404</v>
      </c>
      <c r="D33" s="297">
        <f t="shared" si="4"/>
        <v>2841873831</v>
      </c>
      <c r="E33" s="297">
        <f t="shared" si="4"/>
        <v>1757118047</v>
      </c>
      <c r="F33" s="297">
        <f t="shared" si="4"/>
        <v>0</v>
      </c>
      <c r="G33" s="297">
        <f t="shared" si="4"/>
        <v>69447180763</v>
      </c>
    </row>
    <row r="34" spans="1:8" s="301" customFormat="1" ht="15.75" customHeight="1">
      <c r="A34" s="298" t="s">
        <v>661</v>
      </c>
      <c r="B34" s="299">
        <f t="shared" ref="B34:G34" si="5">B18-B31</f>
        <v>40935282359</v>
      </c>
      <c r="C34" s="299">
        <f t="shared" si="5"/>
        <v>23302054630</v>
      </c>
      <c r="D34" s="299">
        <f t="shared" si="5"/>
        <v>18279750533</v>
      </c>
      <c r="E34" s="299">
        <f t="shared" si="5"/>
        <v>1133882839</v>
      </c>
      <c r="F34" s="299">
        <f t="shared" si="5"/>
        <v>0</v>
      </c>
      <c r="G34" s="299">
        <f t="shared" si="5"/>
        <v>83650970361</v>
      </c>
      <c r="H34" s="300"/>
    </row>
    <row r="35" spans="1:8">
      <c r="H35" s="302"/>
    </row>
    <row r="36" spans="1:8" ht="20.25">
      <c r="A36" s="303" t="s">
        <v>662</v>
      </c>
      <c r="B36" s="304"/>
      <c r="C36" s="304"/>
      <c r="D36" s="304"/>
      <c r="E36" s="304"/>
      <c r="F36" s="305"/>
      <c r="G36" s="305"/>
    </row>
    <row r="37" spans="1:8" ht="21.75" customHeight="1">
      <c r="A37" s="306" t="s">
        <v>630</v>
      </c>
      <c r="B37" s="307" t="s">
        <v>663</v>
      </c>
      <c r="C37" s="307" t="s">
        <v>664</v>
      </c>
      <c r="D37" s="307" t="s">
        <v>665</v>
      </c>
      <c r="E37" s="307" t="s">
        <v>666</v>
      </c>
      <c r="F37" s="307" t="s">
        <v>667</v>
      </c>
      <c r="G37" s="307" t="s">
        <v>668</v>
      </c>
    </row>
    <row r="38" spans="1:8" ht="21.75" customHeight="1">
      <c r="A38" s="308"/>
      <c r="B38" s="309"/>
      <c r="C38" s="309"/>
      <c r="D38" s="309"/>
      <c r="E38" s="309"/>
      <c r="F38" s="309"/>
      <c r="G38" s="309"/>
    </row>
    <row r="39" spans="1:8" ht="24" customHeight="1">
      <c r="A39" s="310" t="s">
        <v>669</v>
      </c>
      <c r="B39" s="311"/>
      <c r="C39" s="311"/>
      <c r="D39" s="311"/>
      <c r="E39" s="311"/>
      <c r="F39" s="311"/>
      <c r="G39" s="311"/>
    </row>
    <row r="40" spans="1:8" ht="24" customHeight="1">
      <c r="A40" s="312" t="s">
        <v>642</v>
      </c>
      <c r="B40" s="313"/>
      <c r="C40" s="313"/>
      <c r="D40" s="313"/>
      <c r="E40" s="313"/>
      <c r="F40" s="314">
        <v>59257699179</v>
      </c>
      <c r="G40" s="314">
        <f>F40+E40+D40+C40+B40</f>
        <v>59257699179</v>
      </c>
    </row>
    <row r="41" spans="1:8" ht="24" customHeight="1">
      <c r="A41" s="315" t="s">
        <v>670</v>
      </c>
      <c r="B41" s="313"/>
      <c r="C41" s="313"/>
      <c r="D41" s="313"/>
      <c r="E41" s="313">
        <v>515872000</v>
      </c>
      <c r="F41" s="313"/>
      <c r="G41" s="313">
        <f>F41+E41+D41+C41+B41</f>
        <v>515872000</v>
      </c>
    </row>
    <row r="42" spans="1:8" ht="24" customHeight="1">
      <c r="A42" s="315" t="s">
        <v>671</v>
      </c>
      <c r="B42" s="313"/>
      <c r="C42" s="313"/>
      <c r="D42" s="313"/>
      <c r="E42" s="313"/>
      <c r="F42" s="313"/>
      <c r="G42" s="313"/>
    </row>
    <row r="43" spans="1:8" ht="24" customHeight="1">
      <c r="A43" s="315" t="s">
        <v>672</v>
      </c>
      <c r="B43" s="313"/>
      <c r="C43" s="313"/>
      <c r="D43" s="313"/>
      <c r="E43" s="313"/>
      <c r="F43" s="313"/>
      <c r="G43" s="313"/>
    </row>
    <row r="44" spans="1:8" ht="24" customHeight="1">
      <c r="A44" s="315" t="s">
        <v>673</v>
      </c>
      <c r="B44" s="313"/>
      <c r="C44" s="313"/>
      <c r="D44" s="313"/>
      <c r="E44" s="313"/>
      <c r="F44" s="313"/>
      <c r="G44" s="313"/>
    </row>
    <row r="45" spans="1:8" ht="24" customHeight="1">
      <c r="A45" s="315" t="s">
        <v>651</v>
      </c>
      <c r="B45" s="313"/>
      <c r="C45" s="313"/>
      <c r="D45" s="313"/>
      <c r="E45" s="313"/>
      <c r="F45" s="313"/>
      <c r="G45" s="313"/>
    </row>
    <row r="46" spans="1:8" ht="24" customHeight="1">
      <c r="A46" s="315" t="s">
        <v>674</v>
      </c>
      <c r="B46" s="313"/>
      <c r="C46" s="313"/>
      <c r="D46" s="313"/>
      <c r="E46" s="313"/>
      <c r="F46" s="313">
        <v>7885479790</v>
      </c>
      <c r="G46" s="313">
        <f>F46</f>
        <v>7885479790</v>
      </c>
    </row>
    <row r="47" spans="1:8" ht="24" customHeight="1">
      <c r="A47" s="312" t="s">
        <v>675</v>
      </c>
      <c r="B47" s="316">
        <f t="shared" ref="B47:G47" si="6">B40+B41-B46</f>
        <v>0</v>
      </c>
      <c r="C47" s="316">
        <f t="shared" si="6"/>
        <v>0</v>
      </c>
      <c r="D47" s="316">
        <f t="shared" si="6"/>
        <v>0</v>
      </c>
      <c r="E47" s="316">
        <f t="shared" si="6"/>
        <v>515872000</v>
      </c>
      <c r="F47" s="316">
        <f t="shared" si="6"/>
        <v>51372219389</v>
      </c>
      <c r="G47" s="316">
        <f t="shared" si="6"/>
        <v>51888091389</v>
      </c>
    </row>
    <row r="48" spans="1:8" ht="24" customHeight="1">
      <c r="A48" s="317" t="s">
        <v>676</v>
      </c>
      <c r="B48" s="313"/>
      <c r="C48" s="313"/>
      <c r="D48" s="313"/>
      <c r="E48" s="313"/>
      <c r="F48" s="318"/>
      <c r="G48" s="318"/>
    </row>
    <row r="49" spans="1:7" ht="15.75">
      <c r="A49" s="312" t="s">
        <v>677</v>
      </c>
      <c r="B49" s="313"/>
      <c r="C49" s="313"/>
      <c r="D49" s="313"/>
      <c r="E49" s="313"/>
      <c r="F49" s="316">
        <v>10047392248</v>
      </c>
      <c r="G49" s="316">
        <f>F49+E49+D49+C49+B49</f>
        <v>10047392248</v>
      </c>
    </row>
    <row r="50" spans="1:7" ht="15.75">
      <c r="A50" s="319" t="s">
        <v>655</v>
      </c>
      <c r="B50" s="313"/>
      <c r="C50" s="313"/>
      <c r="D50" s="313"/>
      <c r="E50" s="313">
        <v>14186479</v>
      </c>
      <c r="F50" s="320">
        <v>5000322567</v>
      </c>
      <c r="G50" s="320">
        <f>F50+E50+D50+C50+B50</f>
        <v>5014509046</v>
      </c>
    </row>
    <row r="51" spans="1:7" ht="15.75">
      <c r="A51" s="315" t="s">
        <v>673</v>
      </c>
      <c r="B51" s="313"/>
      <c r="C51" s="313"/>
      <c r="D51" s="313"/>
      <c r="E51" s="313"/>
      <c r="F51" s="318"/>
      <c r="G51" s="318">
        <v>0</v>
      </c>
    </row>
    <row r="52" spans="1:7" ht="15.75">
      <c r="A52" s="315" t="s">
        <v>651</v>
      </c>
      <c r="B52" s="313"/>
      <c r="C52" s="313"/>
      <c r="D52" s="313"/>
      <c r="E52" s="313"/>
      <c r="F52" s="318"/>
      <c r="G52" s="318"/>
    </row>
    <row r="53" spans="1:7" ht="15.75">
      <c r="A53" s="315" t="s">
        <v>674</v>
      </c>
      <c r="B53" s="313"/>
      <c r="C53" s="313"/>
      <c r="D53" s="313"/>
      <c r="E53" s="313">
        <v>0</v>
      </c>
      <c r="F53" s="318">
        <v>4476816102</v>
      </c>
      <c r="G53" s="318">
        <f>F53</f>
        <v>4476816102</v>
      </c>
    </row>
    <row r="54" spans="1:7" ht="15.75">
      <c r="A54" s="312" t="s">
        <v>678</v>
      </c>
      <c r="B54" s="316">
        <f t="shared" ref="B54:G54" si="7">B49+B50-B53</f>
        <v>0</v>
      </c>
      <c r="C54" s="316">
        <f t="shared" si="7"/>
        <v>0</v>
      </c>
      <c r="D54" s="316">
        <f t="shared" si="7"/>
        <v>0</v>
      </c>
      <c r="E54" s="316">
        <f t="shared" si="7"/>
        <v>14186479</v>
      </c>
      <c r="F54" s="316">
        <f t="shared" si="7"/>
        <v>10570898713</v>
      </c>
      <c r="G54" s="316">
        <f t="shared" si="7"/>
        <v>10585085192</v>
      </c>
    </row>
    <row r="55" spans="1:7" ht="15.75">
      <c r="A55" s="317" t="s">
        <v>679</v>
      </c>
      <c r="B55" s="313"/>
      <c r="C55" s="313"/>
      <c r="D55" s="313"/>
      <c r="E55" s="313"/>
      <c r="F55" s="318"/>
      <c r="G55" s="318"/>
    </row>
    <row r="56" spans="1:7" ht="15.75">
      <c r="A56" s="315" t="s">
        <v>680</v>
      </c>
      <c r="B56" s="313"/>
      <c r="C56" s="313"/>
      <c r="D56" s="313"/>
      <c r="E56" s="313"/>
      <c r="F56" s="316">
        <f>F40-F49</f>
        <v>49210306931</v>
      </c>
      <c r="G56" s="316">
        <f>G40-G49</f>
        <v>49210306931</v>
      </c>
    </row>
    <row r="57" spans="1:7" ht="15.75">
      <c r="A57" s="321" t="s">
        <v>681</v>
      </c>
      <c r="B57" s="322">
        <f t="shared" ref="B57:G57" si="8">B47-B54</f>
        <v>0</v>
      </c>
      <c r="C57" s="322">
        <f t="shared" si="8"/>
        <v>0</v>
      </c>
      <c r="D57" s="322">
        <f t="shared" si="8"/>
        <v>0</v>
      </c>
      <c r="E57" s="322">
        <f t="shared" si="8"/>
        <v>501685521</v>
      </c>
      <c r="F57" s="322">
        <f t="shared" si="8"/>
        <v>40801320676</v>
      </c>
      <c r="G57" s="322">
        <f t="shared" si="8"/>
        <v>41303006197</v>
      </c>
    </row>
    <row r="59" spans="1:7">
      <c r="F59" s="323"/>
    </row>
  </sheetData>
  <mergeCells count="9">
    <mergeCell ref="A3:A4"/>
    <mergeCell ref="G3:G4"/>
    <mergeCell ref="A37:A38"/>
    <mergeCell ref="B37:B38"/>
    <mergeCell ref="C37:C38"/>
    <mergeCell ref="D37:D38"/>
    <mergeCell ref="E37:E38"/>
    <mergeCell ref="F37:F38"/>
    <mergeCell ref="G37:G3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29"/>
  <sheetViews>
    <sheetView workbookViewId="0">
      <selection sqref="A1:XFD1048576"/>
    </sheetView>
  </sheetViews>
  <sheetFormatPr defaultRowHeight="12.75"/>
  <cols>
    <col min="2" max="5" width="10.42578125" customWidth="1"/>
    <col min="6" max="6" width="6.42578125" customWidth="1"/>
    <col min="7" max="12" width="15.85546875" customWidth="1"/>
    <col min="13" max="13" width="20.7109375" customWidth="1"/>
  </cols>
  <sheetData>
    <row r="1" spans="1:13" ht="32.25" customHeight="1">
      <c r="A1" s="324" t="s">
        <v>682</v>
      </c>
      <c r="B1" s="325"/>
      <c r="C1" s="325"/>
      <c r="D1" s="325"/>
      <c r="E1" s="325"/>
      <c r="F1" s="326"/>
      <c r="G1" s="327" t="s">
        <v>683</v>
      </c>
      <c r="H1" s="328"/>
      <c r="I1" s="329" t="s">
        <v>684</v>
      </c>
      <c r="J1" s="329"/>
      <c r="K1" s="327" t="s">
        <v>685</v>
      </c>
      <c r="L1" s="328"/>
      <c r="M1" s="330"/>
    </row>
    <row r="2" spans="1:13" ht="30.75" customHeight="1">
      <c r="A2" s="331"/>
      <c r="B2" s="332"/>
      <c r="C2" s="332"/>
      <c r="D2" s="332"/>
      <c r="E2" s="332"/>
      <c r="F2" s="333"/>
      <c r="G2" s="334" t="s">
        <v>686</v>
      </c>
      <c r="H2" s="335" t="s">
        <v>687</v>
      </c>
      <c r="I2" s="334" t="s">
        <v>688</v>
      </c>
      <c r="J2" s="335" t="s">
        <v>689</v>
      </c>
      <c r="K2" s="334" t="s">
        <v>686</v>
      </c>
      <c r="L2" s="335" t="s">
        <v>690</v>
      </c>
      <c r="M2" s="330"/>
    </row>
    <row r="3" spans="1:13" s="340" customFormat="1" ht="25.5" customHeight="1">
      <c r="A3" s="336" t="s">
        <v>691</v>
      </c>
      <c r="B3" s="337"/>
      <c r="C3" s="337"/>
      <c r="D3" s="337"/>
      <c r="E3" s="337"/>
      <c r="F3" s="337"/>
      <c r="G3" s="338">
        <f t="shared" ref="G3:L3" si="0">SUM(G4:G9)</f>
        <v>361629108510</v>
      </c>
      <c r="H3" s="338">
        <f t="shared" si="0"/>
        <v>361629108510</v>
      </c>
      <c r="I3" s="338">
        <f t="shared" si="0"/>
        <v>456354484626</v>
      </c>
      <c r="J3" s="338">
        <f t="shared" si="0"/>
        <v>408436804416</v>
      </c>
      <c r="K3" s="338">
        <f t="shared" si="0"/>
        <v>313141887801</v>
      </c>
      <c r="L3" s="338">
        <f t="shared" si="0"/>
        <v>313141887801</v>
      </c>
      <c r="M3" s="339"/>
    </row>
    <row r="4" spans="1:13" s="340" customFormat="1" ht="25.5" customHeight="1">
      <c r="A4" s="341" t="s">
        <v>692</v>
      </c>
      <c r="B4" s="342"/>
      <c r="C4" s="342"/>
      <c r="D4" s="342"/>
      <c r="E4" s="342"/>
      <c r="F4" s="342"/>
      <c r="G4" s="343">
        <v>172542526789</v>
      </c>
      <c r="H4" s="343">
        <f t="shared" ref="H4:H9" si="1">G4</f>
        <v>172542526789</v>
      </c>
      <c r="I4" s="343">
        <v>212112500417</v>
      </c>
      <c r="J4" s="343">
        <v>182281554629</v>
      </c>
      <c r="K4" s="343">
        <v>142711581001</v>
      </c>
      <c r="L4" s="344">
        <v>142711581001</v>
      </c>
      <c r="M4" s="339"/>
    </row>
    <row r="5" spans="1:13" s="340" customFormat="1" ht="25.5" customHeight="1">
      <c r="A5" s="345" t="s">
        <v>693</v>
      </c>
      <c r="B5" s="346"/>
      <c r="C5" s="346"/>
      <c r="D5" s="346"/>
      <c r="E5" s="346"/>
      <c r="F5" s="346"/>
      <c r="G5" s="347">
        <v>33511913532</v>
      </c>
      <c r="H5" s="347">
        <f t="shared" si="1"/>
        <v>33511913532</v>
      </c>
      <c r="I5" s="347">
        <v>41105334192</v>
      </c>
      <c r="J5" s="347">
        <v>45373644681</v>
      </c>
      <c r="K5" s="347">
        <v>37780224021</v>
      </c>
      <c r="L5" s="348">
        <v>37780224021</v>
      </c>
      <c r="M5" s="339"/>
    </row>
    <row r="6" spans="1:13" s="340" customFormat="1" ht="25.5" customHeight="1">
      <c r="A6" s="345" t="s">
        <v>694</v>
      </c>
      <c r="B6" s="346"/>
      <c r="C6" s="346"/>
      <c r="D6" s="346"/>
      <c r="E6" s="346"/>
      <c r="F6" s="346"/>
      <c r="G6" s="347">
        <v>23747236810</v>
      </c>
      <c r="H6" s="347">
        <f t="shared" si="1"/>
        <v>23747236810</v>
      </c>
      <c r="I6" s="347">
        <f>15160334556+21514054760</f>
        <v>36674389316</v>
      </c>
      <c r="J6" s="347">
        <v>43297910182</v>
      </c>
      <c r="K6" s="347">
        <v>30370757676</v>
      </c>
      <c r="L6" s="348">
        <v>30370757676</v>
      </c>
      <c r="M6" s="339"/>
    </row>
    <row r="7" spans="1:13" s="340" customFormat="1" ht="25.5" customHeight="1">
      <c r="A7" s="345" t="s">
        <v>695</v>
      </c>
      <c r="B7" s="346"/>
      <c r="C7" s="346"/>
      <c r="D7" s="346"/>
      <c r="E7" s="346"/>
      <c r="F7" s="346"/>
      <c r="G7" s="347">
        <f>61087379350+33437953561</f>
        <v>94525332911</v>
      </c>
      <c r="H7" s="347">
        <f t="shared" si="1"/>
        <v>94525332911</v>
      </c>
      <c r="I7" s="347">
        <f>76186495360+33206663072</f>
        <v>109393158432</v>
      </c>
      <c r="J7" s="347">
        <f>83634837995+9576135590</f>
        <v>93210973585</v>
      </c>
      <c r="K7" s="347">
        <v>77773607565</v>
      </c>
      <c r="L7" s="348">
        <v>77773607565</v>
      </c>
      <c r="M7" s="339"/>
    </row>
    <row r="8" spans="1:13" s="340" customFormat="1" ht="25.5" customHeight="1">
      <c r="A8" s="349" t="s">
        <v>696</v>
      </c>
      <c r="B8" s="350"/>
      <c r="C8" s="350"/>
      <c r="D8" s="350"/>
      <c r="E8" s="350"/>
      <c r="F8" s="350"/>
      <c r="G8" s="347">
        <v>12662314260</v>
      </c>
      <c r="H8" s="347">
        <f t="shared" si="1"/>
        <v>12662314260</v>
      </c>
      <c r="I8" s="347">
        <v>19694077234</v>
      </c>
      <c r="J8" s="347">
        <v>13292904626</v>
      </c>
      <c r="K8" s="347">
        <v>6261141652</v>
      </c>
      <c r="L8" s="348">
        <v>6261141652</v>
      </c>
      <c r="M8" s="339"/>
    </row>
    <row r="9" spans="1:13" s="340" customFormat="1" ht="25.5" customHeight="1">
      <c r="A9" s="349" t="s">
        <v>697</v>
      </c>
      <c r="B9" s="350"/>
      <c r="C9" s="350"/>
      <c r="D9" s="350"/>
      <c r="E9" s="350"/>
      <c r="F9" s="350"/>
      <c r="G9" s="347">
        <v>24639784208</v>
      </c>
      <c r="H9" s="347">
        <f t="shared" si="1"/>
        <v>24639784208</v>
      </c>
      <c r="I9" s="347">
        <v>37375025035</v>
      </c>
      <c r="J9" s="347">
        <v>30979816713</v>
      </c>
      <c r="K9" s="347">
        <v>18244575886</v>
      </c>
      <c r="L9" s="348">
        <v>18244575886</v>
      </c>
    </row>
    <row r="10" spans="1:13" s="340" customFormat="1" ht="25.5" customHeight="1">
      <c r="A10" s="351" t="s">
        <v>698</v>
      </c>
      <c r="B10" s="352"/>
      <c r="C10" s="352"/>
      <c r="D10" s="352"/>
      <c r="E10" s="352"/>
      <c r="F10" s="352"/>
      <c r="G10" s="353">
        <f t="shared" ref="G10:L10" si="2">SUM(G11:G13)</f>
        <v>3171143030</v>
      </c>
      <c r="H10" s="353">
        <f t="shared" si="2"/>
        <v>3171143030</v>
      </c>
      <c r="I10" s="353">
        <f t="shared" si="2"/>
        <v>2956615986</v>
      </c>
      <c r="J10" s="353">
        <f t="shared" si="2"/>
        <v>3427067748</v>
      </c>
      <c r="K10" s="353">
        <f t="shared" si="2"/>
        <v>2826880298</v>
      </c>
      <c r="L10" s="353">
        <f t="shared" si="2"/>
        <v>2826880298</v>
      </c>
    </row>
    <row r="11" spans="1:13" s="340" customFormat="1" ht="25.5" customHeight="1">
      <c r="A11" s="354" t="s">
        <v>699</v>
      </c>
      <c r="B11" s="355"/>
      <c r="C11" s="355"/>
      <c r="D11" s="355"/>
      <c r="E11" s="355"/>
      <c r="F11" s="355"/>
      <c r="G11" s="356">
        <v>0</v>
      </c>
      <c r="H11" s="356">
        <f>G11</f>
        <v>0</v>
      </c>
      <c r="I11" s="356">
        <v>0</v>
      </c>
      <c r="J11" s="357">
        <f>370000000+365337450</f>
        <v>735337450</v>
      </c>
      <c r="K11" s="356">
        <v>370000000</v>
      </c>
      <c r="L11" s="348">
        <v>370000000</v>
      </c>
    </row>
    <row r="12" spans="1:13" s="340" customFormat="1" ht="25.5" customHeight="1">
      <c r="A12" s="354" t="s">
        <v>700</v>
      </c>
      <c r="B12" s="355"/>
      <c r="C12" s="355"/>
      <c r="D12" s="355"/>
      <c r="E12" s="355"/>
      <c r="F12" s="355"/>
      <c r="G12" s="356">
        <f>1788232993-234850000+1168382993</f>
        <v>2721765986</v>
      </c>
      <c r="H12" s="356">
        <f>G12</f>
        <v>2721765986</v>
      </c>
      <c r="I12" s="356">
        <f>1788232993+1168382993</f>
        <v>2956615986</v>
      </c>
      <c r="J12" s="357">
        <f>2456880298+234850000</f>
        <v>2691730298</v>
      </c>
      <c r="K12" s="356">
        <v>2456880298</v>
      </c>
      <c r="L12" s="348">
        <v>2456880298</v>
      </c>
      <c r="M12" s="358"/>
    </row>
    <row r="13" spans="1:13" s="340" customFormat="1" ht="25.5" customHeight="1">
      <c r="A13" s="354" t="s">
        <v>701</v>
      </c>
      <c r="B13" s="355"/>
      <c r="C13" s="355"/>
      <c r="D13" s="355"/>
      <c r="E13" s="355"/>
      <c r="F13" s="355"/>
      <c r="G13" s="356">
        <v>449377044</v>
      </c>
      <c r="H13" s="356">
        <f>G13</f>
        <v>449377044</v>
      </c>
      <c r="I13" s="356">
        <v>0</v>
      </c>
      <c r="J13" s="356">
        <v>0</v>
      </c>
      <c r="K13" s="356">
        <v>0</v>
      </c>
      <c r="L13" s="348">
        <v>0</v>
      </c>
    </row>
    <row r="14" spans="1:13" s="340" customFormat="1" ht="25.5" customHeight="1">
      <c r="A14" s="351" t="s">
        <v>702</v>
      </c>
      <c r="B14" s="352"/>
      <c r="C14" s="352"/>
      <c r="D14" s="352"/>
      <c r="E14" s="352"/>
      <c r="F14" s="352"/>
      <c r="G14" s="353">
        <f t="shared" ref="G14:L14" si="3">SUM(G15:G18)</f>
        <v>9483854540</v>
      </c>
      <c r="H14" s="353">
        <f t="shared" si="3"/>
        <v>9483854540</v>
      </c>
      <c r="I14" s="353">
        <f t="shared" si="3"/>
        <v>7064248915</v>
      </c>
      <c r="J14" s="353">
        <f t="shared" si="3"/>
        <v>8535375394</v>
      </c>
      <c r="K14" s="353">
        <f t="shared" si="3"/>
        <v>10954981019</v>
      </c>
      <c r="L14" s="353">
        <f t="shared" si="3"/>
        <v>10954981015</v>
      </c>
    </row>
    <row r="15" spans="1:13" s="340" customFormat="1" ht="25.5" customHeight="1">
      <c r="A15" s="354" t="s">
        <v>703</v>
      </c>
      <c r="B15" s="355"/>
      <c r="C15" s="355"/>
      <c r="D15" s="355"/>
      <c r="E15" s="355"/>
      <c r="F15" s="355"/>
      <c r="G15" s="357">
        <f>K15+I15-J15</f>
        <v>162547006</v>
      </c>
      <c r="H15" s="357">
        <f>G15</f>
        <v>162547006</v>
      </c>
      <c r="I15" s="357">
        <f>81600000+40147006</f>
        <v>121747006</v>
      </c>
      <c r="J15" s="357">
        <f>998093940+102330</f>
        <v>998196270</v>
      </c>
      <c r="K15" s="356">
        <v>1038996270</v>
      </c>
      <c r="L15" s="348">
        <f>K15</f>
        <v>1038996270</v>
      </c>
      <c r="M15" s="358"/>
    </row>
    <row r="16" spans="1:13" s="340" customFormat="1" ht="25.5" customHeight="1">
      <c r="A16" s="354" t="s">
        <v>704</v>
      </c>
      <c r="B16" s="355"/>
      <c r="C16" s="355"/>
      <c r="D16" s="355"/>
      <c r="E16" s="355"/>
      <c r="F16" s="355"/>
      <c r="G16" s="357">
        <f>K16+I16-J16</f>
        <v>2189835397</v>
      </c>
      <c r="H16" s="357">
        <f>G16</f>
        <v>2189835397</v>
      </c>
      <c r="I16" s="357">
        <f>1160334663+166933335+91</f>
        <v>1327268089</v>
      </c>
      <c r="J16" s="357">
        <v>3137702212</v>
      </c>
      <c r="K16" s="356">
        <v>4000269520</v>
      </c>
      <c r="L16" s="348">
        <v>4000269520</v>
      </c>
    </row>
    <row r="17" spans="1:12" s="340" customFormat="1" ht="25.5" customHeight="1">
      <c r="A17" s="354" t="s">
        <v>705</v>
      </c>
      <c r="B17" s="355"/>
      <c r="C17" s="355"/>
      <c r="D17" s="355"/>
      <c r="E17" s="355"/>
      <c r="F17" s="355"/>
      <c r="G17" s="357">
        <f>K17+I17-J17</f>
        <v>2426846436</v>
      </c>
      <c r="H17" s="357">
        <f>G17</f>
        <v>2426846436</v>
      </c>
      <c r="I17" s="357">
        <f>753144396+1297129842</f>
        <v>2050274238</v>
      </c>
      <c r="J17" s="357">
        <v>1129716594</v>
      </c>
      <c r="K17" s="356">
        <v>1506288792</v>
      </c>
      <c r="L17" s="348">
        <f>K17</f>
        <v>1506288792</v>
      </c>
    </row>
    <row r="18" spans="1:12" s="340" customFormat="1" ht="25.5" customHeight="1">
      <c r="A18" s="354" t="s">
        <v>706</v>
      </c>
      <c r="B18" s="355"/>
      <c r="C18" s="355"/>
      <c r="D18" s="355"/>
      <c r="E18" s="355"/>
      <c r="F18" s="355"/>
      <c r="G18" s="357">
        <f>K18+I18-J18</f>
        <v>4704625701</v>
      </c>
      <c r="H18" s="356">
        <f>G18</f>
        <v>4704625701</v>
      </c>
      <c r="I18" s="356">
        <f>2351446012+1213513570</f>
        <v>3564959582</v>
      </c>
      <c r="J18" s="356">
        <v>3269760318</v>
      </c>
      <c r="K18" s="356">
        <v>4409426437</v>
      </c>
      <c r="L18" s="348">
        <v>4409426433</v>
      </c>
    </row>
    <row r="19" spans="1:12" ht="17.25" customHeight="1">
      <c r="A19" s="359"/>
      <c r="B19" s="360"/>
      <c r="C19" s="360"/>
      <c r="D19" s="360"/>
      <c r="E19" s="360"/>
      <c r="F19" s="360"/>
      <c r="G19" s="361"/>
      <c r="H19" s="362"/>
      <c r="I19" s="362"/>
      <c r="J19" s="362"/>
      <c r="K19" s="362"/>
      <c r="L19" s="363"/>
    </row>
    <row r="20" spans="1:12" ht="24.75" customHeight="1">
      <c r="A20" s="364" t="s">
        <v>301</v>
      </c>
      <c r="B20" s="365"/>
      <c r="C20" s="365"/>
      <c r="D20" s="365"/>
      <c r="E20" s="365"/>
      <c r="F20" s="365"/>
      <c r="G20" s="366">
        <f t="shared" ref="G20:L20" si="4">G14+G10+G3</f>
        <v>374284106080</v>
      </c>
      <c r="H20" s="366">
        <f t="shared" si="4"/>
        <v>374284106080</v>
      </c>
      <c r="I20" s="366">
        <f t="shared" si="4"/>
        <v>466375349527</v>
      </c>
      <c r="J20" s="366">
        <f t="shared" si="4"/>
        <v>420399247558</v>
      </c>
      <c r="K20" s="366">
        <f t="shared" si="4"/>
        <v>326923749118</v>
      </c>
      <c r="L20" s="366">
        <f t="shared" si="4"/>
        <v>326923749114</v>
      </c>
    </row>
    <row r="22" spans="1:12">
      <c r="G22" s="367">
        <f>[1]CDKT!D86</f>
        <v>374284106080</v>
      </c>
      <c r="I22" s="368"/>
      <c r="J22" s="368"/>
      <c r="L22" s="369"/>
    </row>
    <row r="23" spans="1:12">
      <c r="G23" s="367">
        <f>G20-G22</f>
        <v>0</v>
      </c>
    </row>
    <row r="25" spans="1:12">
      <c r="G25" s="370"/>
      <c r="H25" s="370"/>
      <c r="J25" s="371"/>
    </row>
    <row r="26" spans="1:12">
      <c r="G26" s="370"/>
      <c r="H26" s="370"/>
    </row>
    <row r="27" spans="1:12">
      <c r="G27" s="370"/>
      <c r="H27" s="370"/>
    </row>
    <row r="28" spans="1:12">
      <c r="G28" s="370"/>
      <c r="H28" s="370"/>
      <c r="I28" s="372"/>
    </row>
    <row r="29" spans="1:12">
      <c r="G29" s="372"/>
    </row>
  </sheetData>
  <mergeCells count="11">
    <mergeCell ref="A6:F6"/>
    <mergeCell ref="A7:F7"/>
    <mergeCell ref="A8:F8"/>
    <mergeCell ref="A9:F9"/>
    <mergeCell ref="A20:F20"/>
    <mergeCell ref="A1:F2"/>
    <mergeCell ref="G1:H1"/>
    <mergeCell ref="I1:J1"/>
    <mergeCell ref="K1:L1"/>
    <mergeCell ref="A4:F4"/>
    <mergeCell ref="A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16"/>
  <sheetViews>
    <sheetView workbookViewId="0">
      <selection activeCell="C8" sqref="C8"/>
    </sheetView>
  </sheetViews>
  <sheetFormatPr defaultRowHeight="12.75"/>
  <cols>
    <col min="6" max="6" width="4.85546875" customWidth="1"/>
    <col min="7" max="12" width="15.7109375" customWidth="1"/>
    <col min="13" max="13" width="18.85546875" customWidth="1"/>
  </cols>
  <sheetData>
    <row r="1" spans="1:13" ht="32.25" customHeight="1">
      <c r="A1" s="324" t="s">
        <v>707</v>
      </c>
      <c r="B1" s="325"/>
      <c r="C1" s="325"/>
      <c r="D1" s="325"/>
      <c r="E1" s="325"/>
      <c r="F1" s="326"/>
      <c r="G1" s="327" t="s">
        <v>683</v>
      </c>
      <c r="H1" s="328"/>
      <c r="I1" s="329" t="s">
        <v>684</v>
      </c>
      <c r="J1" s="329"/>
      <c r="K1" s="327" t="s">
        <v>685</v>
      </c>
      <c r="L1" s="328"/>
    </row>
    <row r="2" spans="1:13" ht="32.25" customHeight="1">
      <c r="A2" s="331"/>
      <c r="B2" s="332"/>
      <c r="C2" s="332"/>
      <c r="D2" s="332"/>
      <c r="E2" s="332"/>
      <c r="F2" s="333"/>
      <c r="G2" s="334" t="s">
        <v>686</v>
      </c>
      <c r="H2" s="335" t="s">
        <v>690</v>
      </c>
      <c r="I2" s="334" t="s">
        <v>688</v>
      </c>
      <c r="J2" s="335" t="s">
        <v>689</v>
      </c>
      <c r="K2" s="334" t="s">
        <v>686</v>
      </c>
      <c r="L2" s="335" t="s">
        <v>690</v>
      </c>
    </row>
    <row r="3" spans="1:13" ht="32.25" customHeight="1">
      <c r="A3" s="373" t="s">
        <v>708</v>
      </c>
      <c r="B3" s="374"/>
      <c r="C3" s="374"/>
      <c r="D3" s="374"/>
      <c r="E3" s="374"/>
      <c r="F3" s="374"/>
      <c r="G3" s="375"/>
      <c r="H3" s="375"/>
      <c r="I3" s="375"/>
      <c r="J3" s="375"/>
      <c r="K3" s="375"/>
      <c r="L3" s="375"/>
    </row>
    <row r="4" spans="1:13" ht="32.25" customHeight="1">
      <c r="A4" s="376" t="s">
        <v>709</v>
      </c>
      <c r="B4" s="377"/>
      <c r="C4" s="377"/>
      <c r="D4" s="377"/>
      <c r="E4" s="377"/>
      <c r="F4" s="378"/>
      <c r="G4" s="379">
        <f t="shared" ref="G4:L4" si="0">SUM(G5:G7)</f>
        <v>8905175416</v>
      </c>
      <c r="H4" s="379">
        <f t="shared" si="0"/>
        <v>8905175416</v>
      </c>
      <c r="I4" s="379">
        <f t="shared" si="0"/>
        <v>6734000000</v>
      </c>
      <c r="J4" s="379">
        <f t="shared" si="0"/>
        <v>3795359988</v>
      </c>
      <c r="K4" s="379">
        <f t="shared" si="0"/>
        <v>5966535404</v>
      </c>
      <c r="L4" s="379">
        <f t="shared" si="0"/>
        <v>5966535404</v>
      </c>
    </row>
    <row r="5" spans="1:13" ht="32.25" customHeight="1">
      <c r="A5" s="380" t="s">
        <v>710</v>
      </c>
      <c r="B5" s="381"/>
      <c r="C5" s="381"/>
      <c r="D5" s="381"/>
      <c r="E5" s="381"/>
      <c r="F5" s="382"/>
      <c r="G5" s="383">
        <v>0</v>
      </c>
      <c r="H5" s="383">
        <v>0</v>
      </c>
      <c r="I5" s="383">
        <v>0</v>
      </c>
      <c r="J5" s="383">
        <v>365337450</v>
      </c>
      <c r="K5" s="383">
        <v>365337450</v>
      </c>
      <c r="L5" s="383">
        <v>365337450</v>
      </c>
    </row>
    <row r="6" spans="1:13" ht="32.25" customHeight="1">
      <c r="A6" s="380" t="s">
        <v>711</v>
      </c>
      <c r="B6" s="381"/>
      <c r="C6" s="381"/>
      <c r="D6" s="381"/>
      <c r="E6" s="381"/>
      <c r="F6" s="382"/>
      <c r="G6" s="383">
        <f>K6+I6-J6</f>
        <v>5593681968</v>
      </c>
      <c r="H6" s="383">
        <f>G6</f>
        <v>5593681968</v>
      </c>
      <c r="I6" s="383">
        <v>2949100000</v>
      </c>
      <c r="J6" s="383">
        <v>2956615986</v>
      </c>
      <c r="K6" s="383">
        <v>5601197954</v>
      </c>
      <c r="L6" s="383">
        <v>5601197954</v>
      </c>
      <c r="M6" s="372">
        <f>K6+I6-J6</f>
        <v>5593681968</v>
      </c>
    </row>
    <row r="7" spans="1:13" ht="32.25" customHeight="1">
      <c r="A7" s="384" t="s">
        <v>712</v>
      </c>
      <c r="B7" s="381"/>
      <c r="C7" s="381"/>
      <c r="D7" s="381"/>
      <c r="E7" s="381"/>
      <c r="F7" s="382"/>
      <c r="G7" s="383">
        <f>K7+I7-J7</f>
        <v>3311493448</v>
      </c>
      <c r="H7" s="383">
        <f>G7</f>
        <v>3311493448</v>
      </c>
      <c r="I7" s="383">
        <v>3784900000</v>
      </c>
      <c r="J7" s="383">
        <v>473406552</v>
      </c>
      <c r="K7" s="383">
        <v>0</v>
      </c>
      <c r="L7" s="383">
        <v>0</v>
      </c>
      <c r="M7" s="372"/>
    </row>
    <row r="8" spans="1:13" ht="32.25" customHeight="1">
      <c r="A8" s="385" t="s">
        <v>713</v>
      </c>
      <c r="B8" s="386"/>
      <c r="C8" s="386"/>
      <c r="D8" s="386"/>
      <c r="E8" s="386"/>
      <c r="F8" s="387"/>
      <c r="G8" s="379">
        <f t="shared" ref="G8:L8" si="1">SUM(G9:G12)</f>
        <v>21456816951</v>
      </c>
      <c r="H8" s="379">
        <f t="shared" si="1"/>
        <v>21456816951</v>
      </c>
      <c r="I8" s="379">
        <f t="shared" si="1"/>
        <v>4591881450</v>
      </c>
      <c r="J8" s="379">
        <f t="shared" si="1"/>
        <v>7206768319</v>
      </c>
      <c r="K8" s="379">
        <f t="shared" si="1"/>
        <v>24071703820</v>
      </c>
      <c r="L8" s="379">
        <f t="shared" si="1"/>
        <v>24071703820</v>
      </c>
    </row>
    <row r="9" spans="1:13" ht="32.25" customHeight="1">
      <c r="A9" s="380" t="s">
        <v>714</v>
      </c>
      <c r="B9" s="381"/>
      <c r="C9" s="381"/>
      <c r="D9" s="381"/>
      <c r="E9" s="381"/>
      <c r="F9" s="382"/>
      <c r="G9" s="383">
        <v>0</v>
      </c>
      <c r="H9" s="383">
        <v>0</v>
      </c>
      <c r="I9" s="383">
        <v>0</v>
      </c>
      <c r="J9" s="383">
        <f>'[1]Vay ngan han'!I15</f>
        <v>121747006</v>
      </c>
      <c r="K9" s="383">
        <v>121747006</v>
      </c>
      <c r="L9" s="383">
        <v>121747006</v>
      </c>
    </row>
    <row r="10" spans="1:13" ht="32.25" customHeight="1">
      <c r="A10" s="380" t="s">
        <v>715</v>
      </c>
      <c r="B10" s="381"/>
      <c r="C10" s="381"/>
      <c r="D10" s="381"/>
      <c r="E10" s="381"/>
      <c r="F10" s="382"/>
      <c r="G10" s="383">
        <f>K10+I10-J10</f>
        <v>4095100952</v>
      </c>
      <c r="H10" s="383">
        <f>G10</f>
        <v>4095100952</v>
      </c>
      <c r="I10" s="383">
        <v>4591881450</v>
      </c>
      <c r="J10" s="383">
        <v>2192793733</v>
      </c>
      <c r="K10" s="383">
        <v>1696013235</v>
      </c>
      <c r="L10" s="383">
        <v>1696013235</v>
      </c>
    </row>
    <row r="11" spans="1:13" ht="32.25" customHeight="1">
      <c r="A11" s="380" t="s">
        <v>716</v>
      </c>
      <c r="B11" s="381"/>
      <c r="C11" s="381"/>
      <c r="D11" s="381"/>
      <c r="E11" s="381"/>
      <c r="F11" s="382"/>
      <c r="G11" s="383">
        <f>K11+I11-J11</f>
        <v>723377765</v>
      </c>
      <c r="H11" s="383">
        <f>G11</f>
        <v>723377765</v>
      </c>
      <c r="I11" s="383">
        <v>0</v>
      </c>
      <c r="J11" s="383">
        <v>1327267998</v>
      </c>
      <c r="K11" s="383">
        <v>2050645763</v>
      </c>
      <c r="L11" s="383">
        <v>2050645763</v>
      </c>
    </row>
    <row r="12" spans="1:13" ht="32.25" customHeight="1">
      <c r="A12" s="388" t="s">
        <v>717</v>
      </c>
      <c r="B12" s="389"/>
      <c r="C12" s="389"/>
      <c r="D12" s="389"/>
      <c r="E12" s="389"/>
      <c r="F12" s="389"/>
      <c r="G12" s="390">
        <f>K12+I12-J12</f>
        <v>16638338234</v>
      </c>
      <c r="H12" s="390">
        <f>G12</f>
        <v>16638338234</v>
      </c>
      <c r="I12" s="390">
        <v>0</v>
      </c>
      <c r="J12" s="390">
        <f>'[1]Vay ngan han'!I18</f>
        <v>3564959582</v>
      </c>
      <c r="K12" s="390">
        <v>20203297816</v>
      </c>
      <c r="L12" s="390">
        <v>20203297816</v>
      </c>
    </row>
    <row r="13" spans="1:13" ht="31.5" customHeight="1">
      <c r="A13" s="364" t="s">
        <v>301</v>
      </c>
      <c r="B13" s="365"/>
      <c r="C13" s="365"/>
      <c r="D13" s="365"/>
      <c r="E13" s="365"/>
      <c r="F13" s="391"/>
      <c r="G13" s="392">
        <f t="shared" ref="G13:L13" si="2">G8+G4</f>
        <v>30361992367</v>
      </c>
      <c r="H13" s="392">
        <f t="shared" si="2"/>
        <v>30361992367</v>
      </c>
      <c r="I13" s="392">
        <f t="shared" si="2"/>
        <v>11325881450</v>
      </c>
      <c r="J13" s="392">
        <f t="shared" si="2"/>
        <v>11002128307</v>
      </c>
      <c r="K13" s="392">
        <f t="shared" si="2"/>
        <v>30038239224</v>
      </c>
      <c r="L13" s="392">
        <f t="shared" si="2"/>
        <v>30038239224</v>
      </c>
    </row>
    <row r="15" spans="1:13">
      <c r="G15" s="393">
        <f>[1]CDKT!D99</f>
        <v>30361992367</v>
      </c>
    </row>
    <row r="16" spans="1:13" ht="15">
      <c r="G16" s="394">
        <f>G13-G15</f>
        <v>0</v>
      </c>
    </row>
  </sheetData>
  <mergeCells count="5">
    <mergeCell ref="A1:F2"/>
    <mergeCell ref="G1:H1"/>
    <mergeCell ref="I1:J1"/>
    <mergeCell ref="K1:L1"/>
    <mergeCell ref="A13:F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19"/>
  <sheetViews>
    <sheetView workbookViewId="0">
      <selection sqref="A1:XFD1048576"/>
    </sheetView>
  </sheetViews>
  <sheetFormatPr defaultRowHeight="12.75"/>
  <cols>
    <col min="1" max="1" width="32.42578125" customWidth="1"/>
    <col min="2" max="2" width="22.42578125" customWidth="1"/>
    <col min="3" max="4" width="18.42578125" customWidth="1"/>
    <col min="5" max="5" width="22.7109375" customWidth="1"/>
    <col min="6" max="7" width="18.140625" customWidth="1"/>
  </cols>
  <sheetData>
    <row r="1" spans="1:13" ht="24" customHeight="1">
      <c r="A1" s="395" t="s">
        <v>682</v>
      </c>
      <c r="B1" s="72"/>
      <c r="C1" s="72"/>
      <c r="D1" s="72"/>
      <c r="E1" s="72"/>
      <c r="F1" s="72"/>
      <c r="G1" s="72"/>
      <c r="H1" s="72"/>
      <c r="I1" s="72"/>
      <c r="J1" s="72"/>
      <c r="K1" s="72"/>
      <c r="L1" s="72"/>
      <c r="M1" s="72"/>
    </row>
    <row r="2" spans="1:13" ht="24" customHeight="1">
      <c r="A2" s="396" t="s">
        <v>718</v>
      </c>
      <c r="B2" s="72"/>
      <c r="C2" s="72"/>
      <c r="D2" s="72"/>
      <c r="E2" s="72"/>
      <c r="F2" s="72"/>
      <c r="G2" s="72"/>
      <c r="H2" s="72"/>
      <c r="I2" s="72"/>
      <c r="J2" s="72"/>
      <c r="K2" s="72"/>
      <c r="L2" s="72"/>
      <c r="M2" s="72"/>
    </row>
    <row r="3" spans="1:13" ht="30" customHeight="1">
      <c r="A3" s="397" t="s">
        <v>719</v>
      </c>
      <c r="B3" s="398" t="s">
        <v>720</v>
      </c>
      <c r="C3" s="398"/>
      <c r="D3" s="398"/>
      <c r="E3" s="398" t="s">
        <v>721</v>
      </c>
      <c r="F3" s="398"/>
      <c r="G3" s="398"/>
      <c r="H3" s="72"/>
      <c r="I3" s="72"/>
      <c r="J3" s="72"/>
      <c r="K3" s="72"/>
      <c r="L3" s="72"/>
      <c r="M3" s="72"/>
    </row>
    <row r="4" spans="1:13" ht="43.5" customHeight="1">
      <c r="A4" s="399"/>
      <c r="B4" s="400" t="s">
        <v>722</v>
      </c>
      <c r="C4" s="400" t="s">
        <v>723</v>
      </c>
      <c r="D4" s="400" t="s">
        <v>724</v>
      </c>
      <c r="E4" s="400" t="s">
        <v>722</v>
      </c>
      <c r="F4" s="400" t="s">
        <v>723</v>
      </c>
      <c r="G4" s="400" t="s">
        <v>724</v>
      </c>
      <c r="H4" s="72"/>
      <c r="I4" s="72"/>
      <c r="J4" s="72"/>
      <c r="K4" s="72"/>
      <c r="L4" s="72"/>
      <c r="M4" s="72"/>
    </row>
    <row r="5" spans="1:13" ht="36" customHeight="1">
      <c r="A5" s="401" t="s">
        <v>725</v>
      </c>
      <c r="B5" s="402">
        <f>C5+D5</f>
        <v>10432239994</v>
      </c>
      <c r="C5" s="402">
        <v>948385454</v>
      </c>
      <c r="D5" s="402">
        <f>'[1]Vay ngan han'!H14</f>
        <v>9483854540</v>
      </c>
      <c r="E5" s="402">
        <f>F5+G5</f>
        <v>13842168230</v>
      </c>
      <c r="F5" s="402">
        <v>2887187215</v>
      </c>
      <c r="G5" s="402">
        <v>10954981015</v>
      </c>
      <c r="H5" s="72"/>
      <c r="I5" s="72"/>
      <c r="J5" s="72"/>
      <c r="K5" s="72"/>
      <c r="L5" s="72"/>
      <c r="M5" s="72"/>
    </row>
    <row r="6" spans="1:13" ht="36" customHeight="1">
      <c r="A6" s="401" t="s">
        <v>726</v>
      </c>
      <c r="B6" s="403">
        <f>C6+D6</f>
        <v>23602498646.099998</v>
      </c>
      <c r="C6" s="402">
        <v>2145681695.1000001</v>
      </c>
      <c r="D6" s="403">
        <f>'[1]Vay dai han'!H8</f>
        <v>21456816951</v>
      </c>
      <c r="E6" s="402">
        <f>F6+G6</f>
        <v>28009150778</v>
      </c>
      <c r="F6" s="403">
        <v>3937446958</v>
      </c>
      <c r="G6" s="403">
        <v>24071703820</v>
      </c>
      <c r="H6" s="72"/>
      <c r="I6" s="72"/>
      <c r="J6" s="72"/>
      <c r="K6" s="72"/>
      <c r="L6" s="72"/>
      <c r="M6" s="72"/>
    </row>
    <row r="7" spans="1:13" ht="36" customHeight="1">
      <c r="A7" s="404" t="s">
        <v>727</v>
      </c>
      <c r="B7" s="405"/>
      <c r="C7" s="405"/>
      <c r="D7" s="405"/>
      <c r="E7" s="405"/>
      <c r="F7" s="405"/>
      <c r="G7" s="405"/>
      <c r="H7" s="72"/>
      <c r="I7" s="72"/>
      <c r="J7" s="72"/>
      <c r="K7" s="72"/>
      <c r="L7" s="72"/>
      <c r="M7" s="72"/>
    </row>
    <row r="8" spans="1:13" ht="15.75">
      <c r="A8" s="72"/>
      <c r="B8" s="72"/>
      <c r="C8" s="72"/>
      <c r="D8" s="72"/>
      <c r="E8" s="72"/>
      <c r="F8" s="72"/>
      <c r="G8" s="72"/>
      <c r="H8" s="72"/>
      <c r="I8" s="72"/>
      <c r="J8" s="72"/>
      <c r="K8" s="72"/>
      <c r="L8" s="72"/>
      <c r="M8" s="72"/>
    </row>
    <row r="9" spans="1:13" ht="15.75">
      <c r="A9" s="72"/>
      <c r="B9" s="72"/>
      <c r="C9" s="72"/>
      <c r="D9" s="72"/>
      <c r="E9" s="72"/>
      <c r="F9" s="72"/>
      <c r="G9" s="72"/>
      <c r="H9" s="72"/>
      <c r="I9" s="72"/>
      <c r="J9" s="72"/>
      <c r="K9" s="72"/>
      <c r="L9" s="72"/>
      <c r="M9" s="72"/>
    </row>
    <row r="10" spans="1:13" ht="15.75">
      <c r="A10" s="72"/>
      <c r="B10" s="72"/>
      <c r="C10" s="72"/>
      <c r="D10" s="72"/>
      <c r="E10" s="72"/>
      <c r="F10" s="72"/>
      <c r="G10" s="72"/>
      <c r="H10" s="72"/>
      <c r="I10" s="72"/>
      <c r="J10" s="72"/>
      <c r="K10" s="72"/>
      <c r="L10" s="72"/>
      <c r="M10" s="72"/>
    </row>
    <row r="11" spans="1:13" ht="15.75">
      <c r="A11" s="72"/>
      <c r="B11" s="72"/>
      <c r="C11" s="72"/>
      <c r="D11" s="72"/>
      <c r="E11" s="72"/>
      <c r="F11" s="72"/>
      <c r="G11" s="72"/>
      <c r="H11" s="72"/>
      <c r="I11" s="72"/>
      <c r="J11" s="72"/>
      <c r="K11" s="72"/>
      <c r="L11" s="72"/>
      <c r="M11" s="72"/>
    </row>
    <row r="12" spans="1:13" ht="15.75">
      <c r="A12" s="72"/>
      <c r="B12" s="72"/>
      <c r="C12" s="72"/>
      <c r="D12" s="72"/>
      <c r="E12" s="72"/>
      <c r="F12" s="72"/>
      <c r="G12" s="72"/>
      <c r="H12" s="72"/>
      <c r="I12" s="72"/>
      <c r="J12" s="72"/>
      <c r="K12" s="72"/>
      <c r="L12" s="72"/>
      <c r="M12" s="72"/>
    </row>
    <row r="13" spans="1:13" ht="15.75">
      <c r="A13" s="72"/>
      <c r="B13" s="72"/>
      <c r="C13" s="72"/>
      <c r="D13" s="72"/>
      <c r="E13" s="72"/>
      <c r="F13" s="72"/>
      <c r="G13" s="72"/>
      <c r="H13" s="72"/>
      <c r="I13" s="72"/>
      <c r="J13" s="72"/>
      <c r="K13" s="72"/>
      <c r="L13" s="72"/>
      <c r="M13" s="72"/>
    </row>
    <row r="14" spans="1:13" ht="15.75">
      <c r="A14" s="72"/>
      <c r="B14" s="72"/>
      <c r="C14" s="72"/>
      <c r="D14" s="72"/>
      <c r="E14" s="72"/>
      <c r="F14" s="72"/>
      <c r="G14" s="72"/>
      <c r="H14" s="72"/>
      <c r="I14" s="72"/>
      <c r="J14" s="72"/>
      <c r="K14" s="72"/>
      <c r="L14" s="72"/>
      <c r="M14" s="72"/>
    </row>
    <row r="15" spans="1:13" ht="15.75">
      <c r="A15" s="72"/>
      <c r="B15" s="72"/>
      <c r="C15" s="72"/>
      <c r="D15" s="72"/>
      <c r="E15" s="72"/>
      <c r="F15" s="72"/>
      <c r="G15" s="72"/>
      <c r="H15" s="72"/>
      <c r="I15" s="72"/>
      <c r="J15" s="72"/>
      <c r="K15" s="72"/>
      <c r="L15" s="72"/>
      <c r="M15" s="72"/>
    </row>
    <row r="16" spans="1:13" ht="15.75">
      <c r="A16" s="72"/>
      <c r="B16" s="72"/>
      <c r="C16" s="72"/>
      <c r="D16" s="72"/>
      <c r="E16" s="72"/>
      <c r="F16" s="72"/>
      <c r="G16" s="72"/>
      <c r="H16" s="72"/>
      <c r="I16" s="72"/>
      <c r="J16" s="72"/>
      <c r="K16" s="72"/>
      <c r="L16" s="72"/>
      <c r="M16" s="72"/>
    </row>
    <row r="17" spans="1:13" ht="15.75">
      <c r="A17" s="72"/>
      <c r="B17" s="72"/>
      <c r="C17" s="72"/>
      <c r="D17" s="72"/>
      <c r="E17" s="72"/>
      <c r="F17" s="72"/>
      <c r="G17" s="72"/>
      <c r="H17" s="72"/>
      <c r="I17" s="72"/>
      <c r="J17" s="72"/>
      <c r="K17" s="72"/>
      <c r="L17" s="72"/>
      <c r="M17" s="72"/>
    </row>
    <row r="18" spans="1:13" ht="15.75">
      <c r="A18" s="72"/>
      <c r="B18" s="72"/>
      <c r="C18" s="72"/>
      <c r="D18" s="72"/>
      <c r="E18" s="72"/>
      <c r="F18" s="72"/>
      <c r="G18" s="72"/>
      <c r="H18" s="72"/>
      <c r="I18" s="72"/>
      <c r="J18" s="72"/>
      <c r="K18" s="72"/>
      <c r="L18" s="72"/>
      <c r="M18" s="72"/>
    </row>
    <row r="19" spans="1:13" ht="15.75">
      <c r="A19" s="72"/>
      <c r="B19" s="72"/>
      <c r="C19" s="72"/>
      <c r="D19" s="72"/>
      <c r="E19" s="72"/>
      <c r="F19" s="72"/>
      <c r="G19" s="72"/>
      <c r="H19" s="72"/>
      <c r="I19" s="72"/>
      <c r="J19" s="72"/>
      <c r="K19" s="72"/>
      <c r="L19" s="72"/>
      <c r="M19" s="72"/>
    </row>
  </sheetData>
  <mergeCells count="3">
    <mergeCell ref="A3:A4"/>
    <mergeCell ref="B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24"/>
  <sheetViews>
    <sheetView workbookViewId="0">
      <selection activeCell="E11" sqref="E11"/>
    </sheetView>
  </sheetViews>
  <sheetFormatPr defaultRowHeight="12.75"/>
  <cols>
    <col min="1" max="1" width="34.5703125" customWidth="1"/>
    <col min="2" max="2" width="13.7109375" customWidth="1"/>
    <col min="3" max="3" width="14.7109375" customWidth="1"/>
    <col min="4" max="4" width="14.85546875" customWidth="1"/>
    <col min="5" max="5" width="12" customWidth="1"/>
    <col min="6" max="6" width="12.85546875" customWidth="1"/>
    <col min="7" max="7" width="14.28515625" customWidth="1"/>
    <col min="8" max="8" width="13.7109375" customWidth="1"/>
    <col min="9" max="9" width="17" customWidth="1"/>
    <col min="10" max="10" width="19.140625" customWidth="1"/>
    <col min="11" max="11" width="17.5703125" customWidth="1"/>
    <col min="12" max="12" width="21.28515625" customWidth="1"/>
  </cols>
  <sheetData>
    <row r="1" spans="1:10" s="407" customFormat="1" ht="15.75">
      <c r="A1" s="406" t="s">
        <v>728</v>
      </c>
      <c r="C1" s="408"/>
      <c r="D1" s="409"/>
      <c r="E1" s="408"/>
      <c r="F1" s="408"/>
      <c r="G1" s="408"/>
      <c r="H1" s="408"/>
      <c r="I1" s="408"/>
    </row>
    <row r="2" spans="1:10" s="407" customFormat="1" ht="21" customHeight="1">
      <c r="A2" s="410" t="s">
        <v>729</v>
      </c>
      <c r="B2" s="411"/>
      <c r="C2" s="411"/>
      <c r="D2" s="411"/>
      <c r="E2" s="411"/>
      <c r="F2" s="411"/>
      <c r="G2" s="411"/>
      <c r="H2" s="411"/>
      <c r="I2" s="411"/>
    </row>
    <row r="3" spans="1:10" s="407" customFormat="1" ht="16.5">
      <c r="A3" s="412" t="s">
        <v>730</v>
      </c>
      <c r="B3" s="411"/>
      <c r="C3" s="411"/>
      <c r="D3" s="411"/>
      <c r="E3" s="413"/>
      <c r="F3" s="411"/>
      <c r="G3" s="411"/>
      <c r="H3" s="411"/>
      <c r="I3" s="411"/>
    </row>
    <row r="4" spans="1:10" s="407" customFormat="1" ht="16.5">
      <c r="A4" s="167"/>
      <c r="B4" s="167"/>
      <c r="C4" s="167"/>
      <c r="D4" s="167"/>
      <c r="E4" s="414"/>
      <c r="F4" s="167"/>
      <c r="G4" s="167"/>
      <c r="H4" s="167"/>
      <c r="I4" s="167"/>
    </row>
    <row r="5" spans="1:10" s="407" customFormat="1" ht="24.75" customHeight="1">
      <c r="A5" s="415"/>
      <c r="B5" s="416" t="s">
        <v>731</v>
      </c>
      <c r="C5" s="417" t="s">
        <v>732</v>
      </c>
      <c r="D5" s="417" t="s">
        <v>733</v>
      </c>
      <c r="E5" s="417" t="s">
        <v>734</v>
      </c>
      <c r="F5" s="416" t="s">
        <v>735</v>
      </c>
      <c r="G5" s="417" t="s">
        <v>736</v>
      </c>
      <c r="H5" s="417" t="s">
        <v>737</v>
      </c>
      <c r="I5" s="417" t="s">
        <v>738</v>
      </c>
    </row>
    <row r="6" spans="1:10" s="407" customFormat="1" ht="24.75" customHeight="1">
      <c r="A6" s="418"/>
      <c r="B6" s="419"/>
      <c r="C6" s="417"/>
      <c r="D6" s="417"/>
      <c r="E6" s="417"/>
      <c r="F6" s="420"/>
      <c r="G6" s="417"/>
      <c r="H6" s="417"/>
      <c r="I6" s="417"/>
    </row>
    <row r="7" spans="1:10" ht="22.5" customHeight="1">
      <c r="A7" s="421" t="s">
        <v>739</v>
      </c>
      <c r="B7" s="421">
        <v>1</v>
      </c>
      <c r="C7" s="421">
        <v>2</v>
      </c>
      <c r="D7" s="421">
        <v>3</v>
      </c>
      <c r="E7" s="421">
        <v>5</v>
      </c>
      <c r="F7" s="421">
        <v>6</v>
      </c>
      <c r="G7" s="421">
        <v>7</v>
      </c>
      <c r="H7" s="421">
        <v>8</v>
      </c>
      <c r="I7" s="421">
        <v>9</v>
      </c>
    </row>
    <row r="8" spans="1:10" ht="26.25" customHeight="1">
      <c r="A8" s="422" t="s">
        <v>740</v>
      </c>
      <c r="B8" s="423">
        <v>70150000000</v>
      </c>
      <c r="C8" s="423">
        <v>14925000000</v>
      </c>
      <c r="D8" s="423">
        <f>20806886152+3159754271</f>
        <v>23966640423</v>
      </c>
      <c r="E8" s="423">
        <v>0</v>
      </c>
      <c r="F8" s="423">
        <v>0</v>
      </c>
      <c r="G8" s="423">
        <v>1332530000</v>
      </c>
      <c r="H8" s="423">
        <v>13765836540</v>
      </c>
      <c r="I8" s="424">
        <f>B8+C8+D8+E8+F8+G8+H8</f>
        <v>124140006963</v>
      </c>
    </row>
    <row r="9" spans="1:10" ht="26.25" customHeight="1">
      <c r="A9" s="425" t="s">
        <v>741</v>
      </c>
      <c r="B9" s="426"/>
      <c r="C9" s="426"/>
      <c r="D9" s="426"/>
      <c r="E9" s="426"/>
      <c r="F9" s="426"/>
      <c r="G9" s="426"/>
      <c r="H9" s="426">
        <v>16379471946</v>
      </c>
      <c r="I9" s="426">
        <f>B9+C9+D9+E9+F9+G9+H9</f>
        <v>16379471946</v>
      </c>
    </row>
    <row r="10" spans="1:10" ht="26.25" customHeight="1">
      <c r="A10" s="427" t="s">
        <v>742</v>
      </c>
      <c r="B10" s="426"/>
      <c r="C10" s="426"/>
      <c r="D10" s="426">
        <v>5506334616</v>
      </c>
      <c r="E10" s="426"/>
      <c r="F10" s="426"/>
      <c r="G10" s="426">
        <v>688291827</v>
      </c>
      <c r="H10" s="426"/>
      <c r="I10" s="426">
        <f>B10+C10+D10+E10+F10+G10+H10</f>
        <v>6194626443</v>
      </c>
    </row>
    <row r="11" spans="1:10" ht="26.25" customHeight="1">
      <c r="A11" s="427" t="s">
        <v>743</v>
      </c>
      <c r="B11" s="426"/>
      <c r="C11" s="426"/>
      <c r="D11" s="426"/>
      <c r="E11" s="426"/>
      <c r="F11" s="426"/>
      <c r="G11" s="426"/>
      <c r="H11" s="426"/>
      <c r="I11" s="426"/>
    </row>
    <row r="12" spans="1:10" ht="26.25" customHeight="1">
      <c r="A12" s="425" t="s">
        <v>744</v>
      </c>
      <c r="B12" s="426"/>
      <c r="C12" s="426"/>
      <c r="D12" s="426"/>
      <c r="E12" s="426"/>
      <c r="F12" s="426">
        <v>0</v>
      </c>
      <c r="G12" s="426"/>
      <c r="H12" s="426">
        <v>13765836540</v>
      </c>
      <c r="I12" s="426">
        <f>B12+C12+D12+E12+F12+G12+H12</f>
        <v>13765836540</v>
      </c>
    </row>
    <row r="13" spans="1:10" ht="26.25" customHeight="1">
      <c r="A13" s="425" t="s">
        <v>745</v>
      </c>
      <c r="B13" s="426"/>
      <c r="C13" s="426"/>
      <c r="D13" s="426"/>
      <c r="E13" s="426"/>
      <c r="F13" s="426"/>
      <c r="G13" s="426"/>
      <c r="H13" s="426"/>
      <c r="I13" s="426"/>
    </row>
    <row r="14" spans="1:10" ht="26.25" customHeight="1">
      <c r="A14" s="425" t="s">
        <v>746</v>
      </c>
      <c r="B14" s="426"/>
      <c r="C14" s="426"/>
      <c r="D14" s="426"/>
      <c r="E14" s="426"/>
      <c r="F14" s="426"/>
      <c r="G14" s="426"/>
      <c r="H14" s="426">
        <v>889176772</v>
      </c>
      <c r="I14" s="426">
        <f>B14+C14+D14+E14+F14+G14+H14</f>
        <v>889176772</v>
      </c>
    </row>
    <row r="15" spans="1:10" ht="26.25" customHeight="1">
      <c r="A15" s="428" t="s">
        <v>747</v>
      </c>
      <c r="B15" s="429">
        <f t="shared" ref="B15:G15" si="0">B8+B10+B9+B11-B12-B13-B14</f>
        <v>70150000000</v>
      </c>
      <c r="C15" s="429">
        <f t="shared" si="0"/>
        <v>14925000000</v>
      </c>
      <c r="D15" s="429">
        <f>D8+D10+D9+D11-D12-D13-D14</f>
        <v>29472975039</v>
      </c>
      <c r="E15" s="429">
        <f t="shared" si="0"/>
        <v>0</v>
      </c>
      <c r="F15" s="429">
        <f t="shared" si="0"/>
        <v>0</v>
      </c>
      <c r="G15" s="429">
        <f t="shared" si="0"/>
        <v>2020821827</v>
      </c>
      <c r="H15" s="429">
        <f>H8+H10+H9+H11-H12-H13-H14</f>
        <v>15490295174</v>
      </c>
      <c r="I15" s="429">
        <f>I8+I10+I9+I11-I12-I13-I14</f>
        <v>132059092040</v>
      </c>
      <c r="J15" s="254"/>
    </row>
    <row r="16" spans="1:10" ht="26.25" customHeight="1">
      <c r="A16" s="425" t="s">
        <v>748</v>
      </c>
      <c r="B16" s="426"/>
      <c r="C16" s="426"/>
      <c r="D16" s="426"/>
      <c r="E16" s="426"/>
      <c r="F16" s="426"/>
      <c r="G16" s="426"/>
      <c r="H16" s="426">
        <f>[1]KQKD!E25</f>
        <v>11514385342</v>
      </c>
      <c r="I16" s="426">
        <f>B16+C16+D16+E16+F16+G16+H16</f>
        <v>11514385342</v>
      </c>
    </row>
    <row r="17" spans="1:10" ht="26.25" customHeight="1">
      <c r="A17" s="425" t="s">
        <v>743</v>
      </c>
      <c r="B17" s="426"/>
      <c r="C17" s="426"/>
      <c r="D17" s="426"/>
      <c r="E17" s="426"/>
      <c r="F17" s="426">
        <v>168843539</v>
      </c>
      <c r="G17" s="426"/>
      <c r="H17" s="426"/>
      <c r="I17" s="426">
        <f>B17+C17+D17+E17+F17+G17+H17</f>
        <v>168843539</v>
      </c>
    </row>
    <row r="18" spans="1:10" ht="26.25" customHeight="1">
      <c r="A18" s="425" t="s">
        <v>742</v>
      </c>
      <c r="B18" s="426"/>
      <c r="C18" s="426"/>
      <c r="D18" s="426">
        <f>6196118070+665635620</f>
        <v>6861753690</v>
      </c>
      <c r="E18" s="426"/>
      <c r="F18" s="426"/>
      <c r="G18" s="426">
        <v>774514758</v>
      </c>
      <c r="H18" s="426"/>
      <c r="I18" s="426">
        <f>B18+C18+D18+E18+F18+G18+H18</f>
        <v>7636268448</v>
      </c>
    </row>
    <row r="19" spans="1:10" ht="26.25" customHeight="1">
      <c r="A19" s="425" t="s">
        <v>744</v>
      </c>
      <c r="B19" s="426"/>
      <c r="C19" s="426"/>
      <c r="D19" s="426"/>
      <c r="E19" s="426"/>
      <c r="F19" s="426"/>
      <c r="G19" s="426"/>
      <c r="H19" s="426">
        <v>15490295174</v>
      </c>
      <c r="I19" s="426">
        <f>B19+C19+D19+E19+F19+G19+H19</f>
        <v>15490295174</v>
      </c>
    </row>
    <row r="20" spans="1:10" ht="26.25" customHeight="1">
      <c r="A20" s="425" t="s">
        <v>746</v>
      </c>
      <c r="B20" s="426"/>
      <c r="C20" s="426"/>
      <c r="D20" s="426"/>
      <c r="E20" s="426"/>
      <c r="F20" s="426">
        <v>168843539</v>
      </c>
      <c r="G20" s="426"/>
      <c r="H20" s="426"/>
      <c r="I20" s="426">
        <f>B20+C20+D20+E20+F20+G20+H20</f>
        <v>168843539</v>
      </c>
    </row>
    <row r="21" spans="1:10" ht="31.5" customHeight="1">
      <c r="A21" s="430" t="s">
        <v>749</v>
      </c>
      <c r="B21" s="431">
        <f t="shared" ref="B21:H21" si="1">B15+B16+B18-B19-B20</f>
        <v>70150000000</v>
      </c>
      <c r="C21" s="431">
        <f t="shared" si="1"/>
        <v>14925000000</v>
      </c>
      <c r="D21" s="431">
        <f t="shared" si="1"/>
        <v>36334728729</v>
      </c>
      <c r="E21" s="431">
        <f t="shared" si="1"/>
        <v>0</v>
      </c>
      <c r="F21" s="431">
        <f t="shared" si="1"/>
        <v>-168843539</v>
      </c>
      <c r="G21" s="431">
        <f t="shared" si="1"/>
        <v>2795336585</v>
      </c>
      <c r="H21" s="431">
        <f t="shared" si="1"/>
        <v>11514385342</v>
      </c>
      <c r="I21" s="431">
        <f>I15+I16+I17+I18-I19-I20</f>
        <v>135719450656</v>
      </c>
      <c r="J21" s="254"/>
    </row>
    <row r="23" spans="1:10" ht="15">
      <c r="I23" s="432">
        <f>[1]CDKT!D105</f>
        <v>135719450656</v>
      </c>
    </row>
    <row r="24" spans="1:10" ht="15">
      <c r="I24" s="433">
        <f>I23-I21</f>
        <v>0</v>
      </c>
    </row>
  </sheetData>
  <mergeCells count="8">
    <mergeCell ref="F5:F6"/>
    <mergeCell ref="G5:G6"/>
    <mergeCell ref="H5:H6"/>
    <mergeCell ref="I5:I6"/>
    <mergeCell ref="B5:B6"/>
    <mergeCell ref="C5:C6"/>
    <mergeCell ref="D5:D6"/>
    <mergeCell ref="E5:E6"/>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7KhEcxP6ADJ0mks9FVCO5zPe9Fw=</DigestValue>
    </Reference>
    <Reference URI="#idOfficeObject" Type="http://www.w3.org/2000/09/xmldsig#Object">
      <DigestMethod Algorithm="http://www.w3.org/2000/09/xmldsig#sha1"/>
      <DigestValue>bmCSmVUFqU+r9DSj2+N+EsUPa7k=</DigestValue>
    </Reference>
  </SignedInfo>
  <SignatureValue>
    GNUyGXQvV4CZ4O/w/bNW33S0LBHy+DdXX2mF74m7ohL1gvlnurCN2TDiyPY5uA3GDj82H6fY
    NGWkP9SuvQuQlDEpYeOznsGnWapi3+l/X72uMSyghRLixWTdVz93smfHmQRvbeOiZF9AFNnt
    CnowKfKylQ9PuKEG+ItHGBQucoQ=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MIIGJTCCBA2gAwIBAgIQVAGGUp/tz4BX4VFX9wG12jANBgkqhkiG9w0BAQUFADBpMQswCQYD
          VQQGEwJWTjETMBEGA1UEChMKVk5QVCBHcm91cDEeMBwGA1UECxMVVk5QVC1DQSBUcnVzdCBO
          ZXR3b3JrMSUwIwYDVQQDExxWTlBUIENlcnRpZmljYXRpb24gQXV0aG9yaXR5MB4XDTE1MDMy
          NzA5NDYwMFoXDTE5MDMyNzA5NDYwMFowgeoxCzAJBgNVBAYTAlZOMRMwEQYDVQQIDApC4bqv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aF5KGvfooOv12aOgTPvLh6dFsMEcdOE+A5++hguiiQNLfsL8szBnAgMBAAGjggHJMIIBxTBw
          BggrBgEFBQcBAQRkMGIwMgYIKwYBBQUHMAKGJmh0dHA6Ly9wdWIudm5wdC1jYS52bi9jZXJ0
          cy92bnB0Y2EuY2VyMCwGCCsGAQUFBzABhiBodHRwOi8vb2NzcC52bnB0LWNhLnZuL3Jlc3Bv
          bmRlcjAdBgNVHQ4EFgQUrO+SOwDp7CDha8CyXl2W0GkueDUwDAYDVR0TAQH/BAIwADAfBgNV
          HSMEGDAWgBQGacDV1QKKFY1Gfel84mgKVaxqrzBoBgNVHSAEYTBfMF0GDisGAQQBge0DAQED
          AQMCMEswIgYIKwYBBQUHAgIwFh4UAFMASQBEAC0AUABSAC0AMQAuADAwJQYIKwYBBQUHAgEW
          GWh0dHA6Ly9wdWIudm5wdC1jYS52bi9ycGEwMQYDVR0fBCowKDAmoCSgIoYgaHR0cDovL2Ny
          bC52bnB0LWNhLnZuL3ZucHRjYS5jcmwwDgYDVR0PAQH/BAQDAgTwMDQGA1UdJQQtMCsGCCsG
          AQUFBwMCBggrBgEFBQcDBAYKKwYBBAGCNwoDDAYJKoZIhvcvAQEFMCAGA1UdEQQZMBeBFXF1
          ZUBsaWxhbWE2OS0xLmNvbS52bjANBgkqhkiG9w0BAQUFAAOCAgEADktBqWt2skFIr1d4q+TC
          hoWPYcTIt9m9V5ZskXNGkXwLKRKfA66AJzC8LZbk2MdwRQFp1GiwBBU/+LWNsCNLbYghpRba
          jsywioSNdws9gLOfBJUEpE+KJQE6c0KR2VlKIrwk849iKKtnUoo5h6GeNcgAT1ZXEng+2MOD
          c6zwSaeGW/tjU6tbG1onvtnd1ajElANoH90FtiIn6DmZdLIrs9kY9wcghVZ38HSQASRtc6vH
          XXAHTFy8HgNCGt1uF46cwjbk3QhlKDkhgeRp1PsKsMTqvTKN4fVO4nBabIw4BWCJMtrImfdk
          NQkrhdm0qGcxdqPukevagahWBlm9JjWVfVmtAZLuQD30b5dfVZR8WOpmqI/gJCGo/yJNnIGk
          a7je1RJuLKgVyDJGIxpIsKM/nF5ImWUewxs/GwQlaStFaOs1oOgDslqJVsoo8aItaXoIUBFs
          PiBQZLVvLl8WsB9kfxisyIsk1x+o9fIk4xoh6xIFWzO8oXrWH+xSTmoKMeM2gfw6PS80wsLe
          0JxktWaFeHNwimK9/klBPy9+KtoVjtkAYpuEul6woHm1V1kWuqJmtgdZgZCZ9dtC/B7FNGOq
          RM9uOVThFyXw5a3H55yse4NHzEtEOQlv2sIETMjXskNfmmL+BOo191TPeeFqgu7M1pbLJlUK
          LpF/qiHxOti90j0=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Is8lujB8Po7do7zS0TDRaVg0Tm8=</DigestValue>
      </Reference>
      <Reference URI="/xl/externalLinks/externalLink1.xml?ContentType=application/vnd.openxmlformats-officedocument.spreadsheetml.externalLink+xml">
        <DigestMethod Algorithm="http://www.w3.org/2000/09/xmldsig#sha1"/>
        <DigestValue>EYMJUKzhYzUgXTjG9uI+s2nyohQ=</DigestValue>
      </Reference>
      <Reference URI="/xl/printerSettings/printerSettings1.bin?ContentType=application/vnd.openxmlformats-officedocument.spreadsheetml.printerSettings">
        <DigestMethod Algorithm="http://www.w3.org/2000/09/xmldsig#sha1"/>
        <DigestValue>XGlpyxqHliBkL8x3qbf0zuhj2Tg=</DigestValue>
      </Reference>
      <Reference URI="/xl/printerSettings/printerSettings2.bin?ContentType=application/vnd.openxmlformats-officedocument.spreadsheetml.printerSettings">
        <DigestMethod Algorithm="http://www.w3.org/2000/09/xmldsig#sha1"/>
        <DigestValue>XGlpyxqHliBkL8x3qbf0zuhj2Tg=</DigestValue>
      </Reference>
      <Reference URI="/xl/sharedStrings.xml?ContentType=application/vnd.openxmlformats-officedocument.spreadsheetml.sharedStrings+xml">
        <DigestMethod Algorithm="http://www.w3.org/2000/09/xmldsig#sha1"/>
        <DigestValue>1RCIdszvSZVyJ//BkQmk9xrJy/Q=</DigestValue>
      </Reference>
      <Reference URI="/xl/styles.xml?ContentType=application/vnd.openxmlformats-officedocument.spreadsheetml.styles+xml">
        <DigestMethod Algorithm="http://www.w3.org/2000/09/xmldsig#sha1"/>
        <DigestValue>dzDQXo8aKgwPZcatamD95whzRpY=</DigestValue>
      </Reference>
      <Reference URI="/xl/theme/theme1.xml?ContentType=application/vnd.openxmlformats-officedocument.theme+xml">
        <DigestMethod Algorithm="http://www.w3.org/2000/09/xmldsig#sha1"/>
        <DigestValue>Oi7H/fRXtHukTH5sKTl6HFQJLPo=</DigestValue>
      </Reference>
      <Reference URI="/xl/workbook.xml?ContentType=application/vnd.openxmlformats-officedocument.spreadsheetml.sheet.main+xml">
        <DigestMethod Algorithm="http://www.w3.org/2000/09/xmldsig#sha1"/>
        <DigestValue>A1ngmfHYl13OZNroNGaSgtNIZgk=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AYdVuF9eWfWJEjqLoND9CbOecBI=</DigestValue>
      </Reference>
      <Reference URI="/xl/worksheets/sheet2.xml?ContentType=application/vnd.openxmlformats-officedocument.spreadsheetml.worksheet+xml">
        <DigestMethod Algorithm="http://www.w3.org/2000/09/xmldsig#sha1"/>
        <DigestValue>oLiRZkPmn+BlF73obLI7+pzgkNg=</DigestValue>
      </Reference>
      <Reference URI="/xl/worksheets/sheet3.xml?ContentType=application/vnd.openxmlformats-officedocument.spreadsheetml.worksheet+xml">
        <DigestMethod Algorithm="http://www.w3.org/2000/09/xmldsig#sha1"/>
        <DigestValue>VJk4siKQwo4pg/VlbrM2xSoqT80=</DigestValue>
      </Reference>
      <Reference URI="/xl/worksheets/sheet4.xml?ContentType=application/vnd.openxmlformats-officedocument.spreadsheetml.worksheet+xml">
        <DigestMethod Algorithm="http://www.w3.org/2000/09/xmldsig#sha1"/>
        <DigestValue>lgS34804H5L1pLSO5mK7dEcJJpQ=</DigestValue>
      </Reference>
      <Reference URI="/xl/worksheets/sheet5.xml?ContentType=application/vnd.openxmlformats-officedocument.spreadsheetml.worksheet+xml">
        <DigestMethod Algorithm="http://www.w3.org/2000/09/xmldsig#sha1"/>
        <DigestValue>e0cj38CUpxpNvF6fvpKA5frEMLg=</DigestValue>
      </Reference>
      <Reference URI="/xl/worksheets/sheet6.xml?ContentType=application/vnd.openxmlformats-officedocument.spreadsheetml.worksheet+xml">
        <DigestMethod Algorithm="http://www.w3.org/2000/09/xmldsig#sha1"/>
        <DigestValue>SjMB68QTy9+j2QZc/v9rcxTBI5M=</DigestValue>
      </Reference>
      <Reference URI="/xl/worksheets/sheet7.xml?ContentType=application/vnd.openxmlformats-officedocument.spreadsheetml.worksheet+xml">
        <DigestMethod Algorithm="http://www.w3.org/2000/09/xmldsig#sha1"/>
        <DigestValue>4uvu7FDFZ4c9a2fIKqz5jo58ljw=</DigestValue>
      </Reference>
      <Reference URI="/xl/worksheets/sheet8.xml?ContentType=application/vnd.openxmlformats-officedocument.spreadsheetml.worksheet+xml">
        <DigestMethod Algorithm="http://www.w3.org/2000/09/xmldsig#sha1"/>
        <DigestValue>YbVPlVyTE04DAXDUHyrC3nl5w3A=</DigestValue>
      </Reference>
      <Reference URI="/xl/worksheets/sheet9.xml?ContentType=application/vnd.openxmlformats-officedocument.spreadsheetml.worksheet+xml">
        <DigestMethod Algorithm="http://www.w3.org/2000/09/xmldsig#sha1"/>
        <DigestValue>62Xez4A/EKGB3uuGJMUwWK0IVGU=</DigestValue>
      </Reference>
    </Manifest>
    <SignatureProperties>
      <SignatureProperty Id="idSignatureTime" Target="#idPackageSignature">
        <mdssi:SignatureTime>
          <mdssi:Format>YYYY-MM-DDThh:mm:ssTZD</mdssi:Format>
          <mdssi:Value>2015-10-22T08:17:58Z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Bao cao tai chinh L61 Q3.2015</SignatureComments>
          <WindowsVersion>6.1</WindowsVersion>
          <OfficeVersion>12.0</OfficeVersion>
          <ApplicationVersion>12.0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BCDKT</vt:lpstr>
      <vt:lpstr>KQKD</vt:lpstr>
      <vt:lpstr>LCTT-TT</vt:lpstr>
      <vt:lpstr>Thuyet minh</vt:lpstr>
      <vt:lpstr>Tai san</vt:lpstr>
      <vt:lpstr>Vay ngan han</vt:lpstr>
      <vt:lpstr>Vay dai han</vt:lpstr>
      <vt:lpstr>Thue tai chinh</vt:lpstr>
      <vt:lpstr>Von CSH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nhungdh</dc:creator>
  <cp:lastModifiedBy>A</cp:lastModifiedBy>
  <cp:lastPrinted>2015-08-13T04:14:20Z</cp:lastPrinted>
  <dcterms:created xsi:type="dcterms:W3CDTF">2013-11-19T04:03:47Z</dcterms:created>
  <dcterms:modified xsi:type="dcterms:W3CDTF">2015-10-22T08:17:53Z</dcterms:modified>
</cp:coreProperties>
</file>